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  <sheet name="ZV Vyžád." sheetId="342" r:id="rId28"/>
    <sheet name="ZV Vyžád. Detail" sheetId="343" r:id="rId29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6">ALOS!$A$1:$M$45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D12" i="431"/>
  <c r="D16" i="431"/>
  <c r="E11" i="431"/>
  <c r="E15" i="431"/>
  <c r="F10" i="431"/>
  <c r="F14" i="431"/>
  <c r="G9" i="431"/>
  <c r="G13" i="431"/>
  <c r="G17" i="431"/>
  <c r="H12" i="431"/>
  <c r="H16" i="431"/>
  <c r="I11" i="431"/>
  <c r="I15" i="431"/>
  <c r="J14" i="431"/>
  <c r="K9" i="431"/>
  <c r="K17" i="431"/>
  <c r="M11" i="431"/>
  <c r="N14" i="431"/>
  <c r="O17" i="431"/>
  <c r="Q11" i="431"/>
  <c r="D9" i="431"/>
  <c r="D13" i="431"/>
  <c r="E12" i="431"/>
  <c r="F15" i="431"/>
  <c r="H9" i="431"/>
  <c r="H17" i="431"/>
  <c r="J11" i="431"/>
  <c r="K14" i="431"/>
  <c r="L17" i="431"/>
  <c r="N11" i="431"/>
  <c r="O10" i="431"/>
  <c r="P13" i="431"/>
  <c r="Q12" i="431"/>
  <c r="C11" i="431"/>
  <c r="C15" i="431"/>
  <c r="D10" i="431"/>
  <c r="D14" i="431"/>
  <c r="E9" i="431"/>
  <c r="E13" i="431"/>
  <c r="E17" i="431"/>
  <c r="F12" i="431"/>
  <c r="F16" i="431"/>
  <c r="G11" i="431"/>
  <c r="G15" i="431"/>
  <c r="H10" i="431"/>
  <c r="H14" i="431"/>
  <c r="I9" i="431"/>
  <c r="I13" i="431"/>
  <c r="I17" i="431"/>
  <c r="J12" i="431"/>
  <c r="J16" i="431"/>
  <c r="K11" i="431"/>
  <c r="K15" i="431"/>
  <c r="L10" i="431"/>
  <c r="L14" i="431"/>
  <c r="M9" i="431"/>
  <c r="M13" i="431"/>
  <c r="M17" i="431"/>
  <c r="N12" i="431"/>
  <c r="N16" i="431"/>
  <c r="O11" i="431"/>
  <c r="O15" i="431"/>
  <c r="P10" i="431"/>
  <c r="P14" i="431"/>
  <c r="Q9" i="431"/>
  <c r="Q13" i="431"/>
  <c r="Q17" i="431"/>
  <c r="L12" i="431"/>
  <c r="M15" i="431"/>
  <c r="O9" i="431"/>
  <c r="P16" i="431"/>
  <c r="C10" i="431"/>
  <c r="F11" i="431"/>
  <c r="G14" i="431"/>
  <c r="I12" i="431"/>
  <c r="J15" i="431"/>
  <c r="L9" i="431"/>
  <c r="M12" i="431"/>
  <c r="N15" i="431"/>
  <c r="P9" i="431"/>
  <c r="Q16" i="431"/>
  <c r="C12" i="431"/>
  <c r="C16" i="431"/>
  <c r="D11" i="431"/>
  <c r="D15" i="431"/>
  <c r="E10" i="431"/>
  <c r="E14" i="431"/>
  <c r="F9" i="431"/>
  <c r="F13" i="431"/>
  <c r="F17" i="431"/>
  <c r="G12" i="431"/>
  <c r="G16" i="431"/>
  <c r="H11" i="431"/>
  <c r="H15" i="431"/>
  <c r="I10" i="431"/>
  <c r="I14" i="431"/>
  <c r="J9" i="431"/>
  <c r="J13" i="431"/>
  <c r="J17" i="431"/>
  <c r="K12" i="431"/>
  <c r="K16" i="431"/>
  <c r="L11" i="431"/>
  <c r="L15" i="431"/>
  <c r="M10" i="431"/>
  <c r="M14" i="431"/>
  <c r="N9" i="431"/>
  <c r="N13" i="431"/>
  <c r="N17" i="431"/>
  <c r="O12" i="431"/>
  <c r="O16" i="431"/>
  <c r="P11" i="431"/>
  <c r="P15" i="431"/>
  <c r="Q10" i="431"/>
  <c r="Q14" i="431"/>
  <c r="J10" i="431"/>
  <c r="K13" i="431"/>
  <c r="L16" i="431"/>
  <c r="N10" i="431"/>
  <c r="O13" i="431"/>
  <c r="P12" i="431"/>
  <c r="Q15" i="431"/>
  <c r="C14" i="431"/>
  <c r="D17" i="431"/>
  <c r="E16" i="431"/>
  <c r="G10" i="431"/>
  <c r="H13" i="431"/>
  <c r="I16" i="431"/>
  <c r="K10" i="431"/>
  <c r="L13" i="431"/>
  <c r="M16" i="431"/>
  <c r="O14" i="431"/>
  <c r="P17" i="431"/>
  <c r="O8" i="431"/>
  <c r="J8" i="431"/>
  <c r="G8" i="431"/>
  <c r="P8" i="431"/>
  <c r="E8" i="431"/>
  <c r="H8" i="431"/>
  <c r="F8" i="431"/>
  <c r="M8" i="431"/>
  <c r="K8" i="431"/>
  <c r="D8" i="431"/>
  <c r="I8" i="431"/>
  <c r="N8" i="431"/>
  <c r="Q8" i="431"/>
  <c r="C8" i="431"/>
  <c r="L8" i="431"/>
  <c r="R15" i="431" l="1"/>
  <c r="S15" i="431"/>
  <c r="R14" i="431"/>
  <c r="S14" i="431"/>
  <c r="R10" i="431"/>
  <c r="S10" i="431"/>
  <c r="R16" i="431"/>
  <c r="S16" i="431"/>
  <c r="S17" i="431"/>
  <c r="R17" i="431"/>
  <c r="R13" i="431"/>
  <c r="S13" i="431"/>
  <c r="S9" i="431"/>
  <c r="R9" i="431"/>
  <c r="R12" i="431"/>
  <c r="S12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6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6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5" i="414"/>
  <c r="A23" i="414"/>
  <c r="A15" i="414"/>
  <c r="A16" i="414"/>
  <c r="A4" i="414"/>
  <c r="A6" i="339" l="1"/>
  <c r="A5" i="339"/>
  <c r="C19" i="414"/>
  <c r="C16" i="414"/>
  <c r="D19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H3" i="387"/>
  <c r="G3" i="387"/>
  <c r="F3" i="387"/>
  <c r="N3" i="220"/>
  <c r="L3" i="220" s="1"/>
  <c r="C24" i="414"/>
  <c r="D24" i="414"/>
  <c r="Q3" i="345" l="1"/>
  <c r="H3" i="390"/>
  <c r="Q3" i="347"/>
  <c r="S3" i="347"/>
  <c r="U3" i="347"/>
  <c r="K3" i="387"/>
  <c r="I12" i="339"/>
  <c r="I13" i="339" s="1"/>
  <c r="C26" i="414"/>
  <c r="E26" i="414" s="1"/>
  <c r="F13" i="339"/>
  <c r="E13" i="339"/>
  <c r="E15" i="339" s="1"/>
  <c r="H12" i="339"/>
  <c r="G12" i="339"/>
  <c r="K3" i="390"/>
  <c r="A4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H13" i="339" l="1"/>
  <c r="F15" i="339"/>
  <c r="J13" i="339"/>
  <c r="B15" i="339"/>
  <c r="D25" i="414"/>
  <c r="E25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<sst xmlns="http://schemas.openxmlformats.org/spreadsheetml/2006/main" count="37472" uniqueCount="3262">
  <si>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</si>
  <si>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</si>
  <si>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</si>
  <si>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</si>
  <si>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</si>
  <si>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</si>
  <si>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</si>
  <si>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</si>
  <si>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</si>
  <si>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</si>
  <si>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</si>
  <si>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</si>
  <si>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</si>
  <si>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</si>
  <si>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</si>
  <si>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</si>
  <si>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</si>
  <si>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</si>
  <si>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</si>
  <si>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</si>
  <si>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</si>
  <si>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</si>
  <si>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</si>
  <si>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</si>
  <si>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</si>
  <si>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</si>
  <si>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</si>
  <si>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</si>
  <si>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</si>
  <si>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</si>
  <si>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</si>
  <si>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</si>
  <si>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</si>
  <si>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</si>
  <si>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</si>
  <si>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</si>
  <si>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</si>
  <si>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</si>
  <si>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</si>
  <si>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</si>
  <si>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</si>
  <si>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</si>
  <si>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</si>
  <si>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</si>
  <si>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</si>
  <si>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</si>
  <si>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</si>
  <si>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</si>
  <si>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</si>
  <si>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</si>
  <si>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</si>
  <si>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</si>
  <si>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</si>
  <si>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</si>
  <si>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</si>
  <si>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</si>
  <si>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</si>
  <si>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</si>
  <si>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</si>
  <si>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</si>
  <si>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</si>
  <si>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</si>
  <si>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</si>
  <si>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</si>
  <si>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</si>
  <si>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</si>
  <si>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</si>
  <si>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</si>
  <si>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</si>
  <si>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</si>
  <si>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</si>
  <si>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</si>
  <si>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</si>
  <si>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</si>
  <si>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</si>
  <si>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</si>
  <si>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</si>
  <si>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</si>
  <si>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</si>
  <si>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</si>
  <si>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</si>
  <si>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</si>
  <si>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</si>
  <si>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</si>
  <si>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</si>
  <si>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</si>
  <si>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</si>
  <si>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</si>
  <si>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</si>
  <si>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</si>
  <si>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</si>
  <si>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</si>
  <si>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</si>
  <si>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</si>
  <si>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</si>
  <si>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</si>
  <si>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</si>
  <si>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</si>
  <si>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</si>
  <si>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</si>
  <si>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</si>
  <si>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</si>
  <si>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</si>
  <si>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</si>
  <si>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</si>
  <si>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</si>
  <si>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</si>
  <si>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</si>
  <si>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</si>
  <si>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</si>
  <si>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</si>
  <si>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</si>
  <si>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</si>
  <si>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</si>
  <si>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</si>
  <si>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</si>
  <si>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</si>
  <si>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</si>
  <si>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</si>
  <si>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</si>
  <si>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</si>
  <si>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</si>
  <si>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</si>
  <si>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</si>
  <si>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</si>
  <si>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</si>
  <si>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</si>
  <si>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</si>
  <si>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</si>
  <si>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</si>
  <si>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</si>
  <si>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</si>
  <si>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</si>
  <si>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</si>
  <si>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</si>
  <si>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</si>
  <si>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</si>
  <si>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</si>
  <si>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</si>
  <si>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</si>
  <si>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</si>
  <si>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</si>
  <si>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</si>
  <si>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</si>
  <si>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</si>
  <si>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</si>
  <si>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</si>
  <si>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</si>
  <si>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</si>
  <si>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</si>
  <si>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</si>
  <si>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</si>
  <si>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</si>
  <si>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</si>
  <si>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</si>
  <si>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</si>
  <si>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</si>
  <si>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</si>
  <si>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</si>
  <si>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</si>
  <si>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</si>
  <si>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</si>
  <si>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</si>
  <si>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</si>
  <si>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</si>
  <si>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</si>
  <si>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</si>
  <si>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</si>
  <si>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</si>
  <si>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</si>
  <si>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</si>
  <si>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</si>
  <si>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</si>
  <si>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</si>
  <si>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</si>
  <si>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</si>
  <si>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</si>
  <si>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</si>
  <si>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</si>
  <si>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</si>
  <si>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</si>
  <si>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</si>
  <si>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</si>
  <si>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</si>
  <si>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</si>
  <si>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</si>
  <si>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</si>
  <si>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</si>
  <si>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</si>
  <si>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</si>
  <si>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</si>
  <si>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</si>
  <si>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</si>
  <si>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</si>
  <si>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</si>
  <si>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</si>
  <si>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</si>
  <si>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</si>
  <si>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</si>
  <si>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</si>
  <si>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</si>
  <si>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</si>
  <si>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</si>
  <si>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</si>
  <si>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</si>
  <si>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</si>
  <si>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</si>
  <si>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</si>
  <si>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</si>
  <si>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</si>
  <si>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</si>
  <si>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</si>
  <si>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</si>
  <si>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</si>
  <si>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</si>
  <si>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</si>
  <si>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</si>
  <si>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</si>
  <si>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</si>
  <si>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</si>
  <si>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</si>
  <si>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</si>
  <si>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</si>
  <si>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</si>
  <si>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</si>
  <si>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</si>
  <si>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</si>
  <si>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</si>
  <si>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</si>
  <si>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</si>
  <si>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</si>
  <si>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</si>
  <si>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</si>
  <si>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</si>
  <si>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</si>
  <si>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</si>
  <si>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</si>
  <si>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</si>
  <si>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</si>
  <si>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</si>
  <si>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</si>
  <si>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</si>
  <si>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</si>
  <si>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</si>
  <si>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</si>
  <si>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</si>
  <si>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</si>
  <si>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</si>
  <si>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</si>
  <si>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</si>
  <si>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</si>
  <si>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</si>
  <si>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</si>
  <si>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</si>
  <si>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</si>
  <si>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</si>
  <si>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</si>
  <si>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</si>
  <si>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</si>
  <si>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</si>
  <si>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</si>
  <si>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</si>
  <si>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</si>
  <si>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</si>
  <si>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</si>
  <si>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</si>
  <si>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</si>
  <si>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</si>
  <si>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</si>
  <si>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</si>
  <si>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</si>
  <si>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</si>
  <si>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</si>
  <si>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</si>
  <si>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</si>
  <si>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</si>
  <si>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</si>
  <si>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</si>
  <si>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</si>
  <si>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</si>
  <si>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</si>
  <si>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</si>
  <si>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Radiologická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</si>
  <si>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</si>
  <si>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</si>
  <si>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</si>
  <si>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</si>
  <si>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</si>
  <si>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</si>
  <si>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</si>
  <si>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</si>
  <si>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</si>
  <si>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50113006     léky - enterální výživa (LEK)</t>
  </si>
  <si>
    <t>50113009     léky - RTG diagnostika ZUL (LEK)</t>
  </si>
  <si>
    <t>50113012     léky - trombolýza (LEK)</t>
  </si>
  <si>
    <t>--</t>
  </si>
  <si>
    <t>50113190     léky - medicinální plyny (sklad SVM)</t>
  </si>
  <si>
    <t>50115     Zdravotnické prostředky</t>
  </si>
  <si>
    <t>50115010     RTG materiál, filmy a chemikálie (Z504)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</si>
  <si>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</si>
  <si>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</si>
  <si>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</si>
  <si>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</si>
  <si>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</si>
  <si>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</si>
  <si>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</si>
  <si>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</si>
  <si>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50115072     ZPr - katetry diagnostické (Z535)</t>
  </si>
  <si>
    <t>50115075     ZPr - stenty (Z538)</t>
  </si>
  <si>
    <t>50115079     ZPr - internzivní péče (Z542)</t>
  </si>
  <si>
    <t>50115080     ZPr - staplery, extraktory, endoskop.mat. (Z523)</t>
  </si>
  <si>
    <t>50115083     ZPr - embolizace (Z545)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</si>
  <si>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</si>
  <si>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</si>
  <si>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</si>
  <si>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</si>
  <si>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</si>
  <si>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</si>
  <si>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</si>
  <si>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</si>
  <si>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</si>
  <si>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</si>
  <si>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</si>
  <si>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</si>
  <si>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</si>
  <si>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</si>
  <si>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</si>
  <si>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</si>
  <si>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</si>
  <si>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</si>
  <si>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</si>
  <si>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</si>
  <si>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</si>
  <si>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</si>
  <si>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</si>
  <si>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</si>
  <si>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</si>
  <si>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</si>
  <si>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</si>
  <si>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</si>
  <si>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</si>
  <si>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</si>
  <si>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</si>
  <si>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</si>
  <si>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</si>
  <si>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</si>
  <si>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</si>
  <si>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</si>
  <si>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</si>
  <si>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</si>
  <si>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</si>
  <si>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</si>
  <si>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</si>
  <si>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</si>
  <si>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</si>
  <si>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</si>
  <si>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</si>
  <si>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</si>
  <si>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</si>
  <si>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</si>
  <si>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</si>
  <si>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</si>
  <si>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</si>
  <si>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</si>
  <si>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</si>
  <si>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</si>
  <si>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</si>
  <si>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</si>
  <si>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</si>
  <si>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</si>
  <si>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</si>
  <si>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</si>
  <si>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</si>
  <si>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</si>
  <si>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</si>
  <si>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</si>
  <si>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</si>
  <si>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</si>
  <si>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</si>
  <si>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</si>
  <si>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</si>
  <si>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</si>
  <si>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</si>
  <si>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</si>
  <si>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</si>
  <si>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</si>
  <si>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</si>
  <si>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</si>
  <si>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</si>
  <si>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</si>
  <si>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</si>
  <si>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</si>
  <si>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</si>
  <si>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</si>
  <si>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</si>
  <si>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</si>
  <si>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</si>
  <si>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</si>
  <si>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</si>
  <si>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</si>
  <si>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</si>
  <si>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</si>
  <si>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</si>
  <si>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</si>
  <si>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</si>
  <si>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</si>
  <si>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</si>
  <si>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</si>
  <si>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</si>
  <si>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</si>
  <si>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</si>
  <si>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</si>
  <si>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</si>
  <si>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</si>
  <si>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</si>
  <si>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</si>
  <si>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</si>
  <si>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</si>
  <si>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</si>
  <si>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</si>
  <si>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</si>
  <si>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</si>
  <si>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</si>
  <si>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</si>
  <si>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</si>
  <si>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</si>
  <si>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</si>
  <si>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</si>
  <si>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</si>
  <si>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</si>
  <si>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</si>
  <si>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</si>
  <si>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</si>
  <si>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</si>
  <si>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</si>
  <si>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</si>
  <si>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</si>
  <si>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</si>
  <si>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</si>
  <si>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</si>
  <si>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</si>
  <si>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</si>
  <si>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</si>
  <si>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</si>
  <si>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</si>
  <si>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</si>
  <si>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</si>
  <si>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</si>
  <si>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</si>
  <si>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</si>
  <si>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</si>
  <si>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</si>
  <si>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</si>
  <si>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</si>
  <si>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</si>
  <si>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60228143     výkony mamografie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</si>
  <si>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</si>
  <si>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</si>
  <si>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</si>
  <si>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</si>
  <si>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60229243     výkony mamografie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</si>
  <si>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</si>
  <si>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</si>
  <si>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</si>
  <si>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</si>
  <si>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</si>
  <si>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</si>
  <si>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</si>
  <si>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</si>
  <si>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</si>
  <si>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</si>
  <si>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</si>
  <si>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</si>
  <si>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</si>
  <si>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</si>
  <si>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</si>
  <si>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</si>
  <si>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</si>
  <si>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</si>
  <si>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64924449     ostatní provoz.sl.-hl.čin.</t>
  </si>
  <si>
    <t>64924450     poštovné, balné za odeslání</t>
  </si>
  <si>
    <t>64924459     školení, stáže, odb. semináře, konference</t>
  </si>
  <si>
    <t>64924460     foto při UZ a ost. služby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</si>
  <si>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</si>
  <si>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</si>
  <si>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</si>
  <si>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</si>
  <si>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</si>
  <si>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</si>
  <si>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</si>
  <si>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</si>
  <si>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</si>
  <si>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</si>
  <si>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</si>
  <si>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</si>
  <si>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</si>
  <si>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</si>
  <si>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</si>
  <si>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</si>
  <si>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</si>
  <si>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</si>
  <si>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</si>
  <si>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</si>
  <si>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</si>
  <si>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</si>
  <si>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</si>
  <si>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</si>
  <si>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</si>
  <si>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</si>
  <si>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</si>
  <si>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</si>
  <si>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</si>
  <si>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</si>
  <si>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34</t>
  </si>
  <si>
    <t>RTG: Radiologická klinika</t>
  </si>
  <si>
    <t/>
  </si>
  <si>
    <t>50113001 - léky - paušál (LEK)</t>
  </si>
  <si>
    <t>50113006 - léky - enterální výživa (LEK)</t>
  </si>
  <si>
    <t>50113009 - léky - RTG diagnostika ZUL (LEK)</t>
  </si>
  <si>
    <t>50113012 - léky - trombolýza (LEK)</t>
  </si>
  <si>
    <t>50113013 - léky - antibiotika (LEK)</t>
  </si>
  <si>
    <t>50113190 - léky - medicinální plyny (sklad SVM)</t>
  </si>
  <si>
    <t>RTG: Radiologická klinika Celkem</t>
  </si>
  <si>
    <t>SumaKL</t>
  </si>
  <si>
    <t>3401</t>
  </si>
  <si>
    <t>RTG: vedení klinického pracoviště</t>
  </si>
  <si>
    <t>RTG: vedení klinického pracoviště Celkem</t>
  </si>
  <si>
    <t>SumaNS</t>
  </si>
  <si>
    <t>mezeraNS</t>
  </si>
  <si>
    <t>3451</t>
  </si>
  <si>
    <t>RTG: přístr. pracoviště -SVLS + magnet. rezonance</t>
  </si>
  <si>
    <t>RTG: přístr. pracoviště -SVLS + magnet. rezonance Celkem</t>
  </si>
  <si>
    <t>3471</t>
  </si>
  <si>
    <t>RTG: intervenční radiol.+katetrizační sál os.nákl.</t>
  </si>
  <si>
    <t>RTG: intervenční radiol.+katetrizační sál os.nákl. Celkem</t>
  </si>
  <si>
    <t>léky - paušál (LEK)</t>
  </si>
  <si>
    <t>O</t>
  </si>
  <si>
    <t>0.9% W/V SODIUM CHLORIDE I.V.</t>
  </si>
  <si>
    <t>INJ 20X10ML</t>
  </si>
  <si>
    <t>INJ 20X20ML</t>
  </si>
  <si>
    <t>ADRENALIN LECIVA</t>
  </si>
  <si>
    <t>INJ 5X1ML/1MG</t>
  </si>
  <si>
    <t>ARDEANUTRISOL G 40</t>
  </si>
  <si>
    <t>400G/L INF SOL 20X80ML</t>
  </si>
  <si>
    <t>ATROPIN BIOTIKA 0.5MG</t>
  </si>
  <si>
    <t>INJ 10X1ML/0.5MG</t>
  </si>
  <si>
    <t xml:space="preserve">BUSCOPAN </t>
  </si>
  <si>
    <t>INJ 5X1ML/20MG</t>
  </si>
  <si>
    <t>BUSCOPAN</t>
  </si>
  <si>
    <t>Carbosorb tbl.20-blistr</t>
  </si>
  <si>
    <t>DICYNONE 250</t>
  </si>
  <si>
    <t>INJ SOL 4X2ML/250MG</t>
  </si>
  <si>
    <t>P</t>
  </si>
  <si>
    <t>DUPHALAC</t>
  </si>
  <si>
    <t>667MG/ML POR SOL 1X500ML HDP</t>
  </si>
  <si>
    <t>DZ OCTENISEPT drm. sol. 250 ml</t>
  </si>
  <si>
    <t>DRM SOL 1X250ML</t>
  </si>
  <si>
    <t>DZ TRIXO LIND 500ML</t>
  </si>
  <si>
    <t>Esmocard HCL 100mg/10ml inj.5 x 100mg/10ml</t>
  </si>
  <si>
    <t>FORTRANS</t>
  </si>
  <si>
    <t>PLV 1X4(SACKY)</t>
  </si>
  <si>
    <t>FUROSEMID ACCORD</t>
  </si>
  <si>
    <t>10MG/ML INJ/INF SOL 10X2ML</t>
  </si>
  <si>
    <t>FYZIOLOGICKÝ ROZTOK VIAFLO</t>
  </si>
  <si>
    <t>INF SOL 30X250ML</t>
  </si>
  <si>
    <t>INF SOL 20X500ML</t>
  </si>
  <si>
    <t>HEPARIN LECIVA</t>
  </si>
  <si>
    <t>INJ 1X10ML/50KU</t>
  </si>
  <si>
    <t>CHLORID SODNÝ 0,9% BRAUN</t>
  </si>
  <si>
    <t>INF SOL 20X100MLPELAH</t>
  </si>
  <si>
    <t>INF SOL 10X1000MLPLAH</t>
  </si>
  <si>
    <t>INF SOL 10X250MLPELAH</t>
  </si>
  <si>
    <t>INF SOL 10X500MLPELAH</t>
  </si>
  <si>
    <t>CHLORID SODNÝ 10% BRAUN</t>
  </si>
  <si>
    <t>INF CNC SOL 20X10ML</t>
  </si>
  <si>
    <t>IR  INFUSIO MANNITOLI 15% 250 ml</t>
  </si>
  <si>
    <t>INF 30x250 ml vak viaflo</t>
  </si>
  <si>
    <t>IR  Ultravist - rozplnění</t>
  </si>
  <si>
    <t>20ml</t>
  </si>
  <si>
    <t>IR OG. OPHTHALMO-SEPTONEX</t>
  </si>
  <si>
    <t>GTT OPH 1X10ML</t>
  </si>
  <si>
    <t>IR SUSP.CARBO ADSORB.4%</t>
  </si>
  <si>
    <t>IR 2 ml</t>
  </si>
  <si>
    <t>KL CONTRATIN  1KS</t>
  </si>
  <si>
    <t>KL ETHANOLUM BENZ.DENAT. 900 ml / 720g/</t>
  </si>
  <si>
    <t>KL MS HYDROG.PEROX. 3% 1000g</t>
  </si>
  <si>
    <t>KL PRIPRAVEK</t>
  </si>
  <si>
    <t>KL SOL.FORMALDEHYDI 10% 1000 g</t>
  </si>
  <si>
    <t>UN 2209</t>
  </si>
  <si>
    <t>KL SOL.FORMALDEHYDI 10%, 200G</t>
  </si>
  <si>
    <t>KL SOL.FORMALDEHYDI 10%,100G</t>
  </si>
  <si>
    <t>KL SOL.FORMALDEHYDI 10%,250G</t>
  </si>
  <si>
    <t>KL SOL.FORMALDEHYDI 10%,500G</t>
  </si>
  <si>
    <t>LIDOCAIN EGIS 10 %</t>
  </si>
  <si>
    <t>DRM SPR SOL 1X38GM</t>
  </si>
  <si>
    <t>MARCAINE 0.5%</t>
  </si>
  <si>
    <t>INJ SOL5X20ML/100MG</t>
  </si>
  <si>
    <t>MESOCAIN</t>
  </si>
  <si>
    <t>GEL 1X20GM</t>
  </si>
  <si>
    <t>INJ 10X10ML 1%</t>
  </si>
  <si>
    <t>OPHTHALMO-SEPTONEX</t>
  </si>
  <si>
    <t>OPH GTT SOL 1X10ML PLAST</t>
  </si>
  <si>
    <t>PARALEN 500</t>
  </si>
  <si>
    <t>POR TBL NOB 12X500MG</t>
  </si>
  <si>
    <t>SEPTONEX</t>
  </si>
  <si>
    <t>SPR 1X45ML</t>
  </si>
  <si>
    <t>SOLU-MEDROL</t>
  </si>
  <si>
    <t>INJ SIC 1X40MG+1ML</t>
  </si>
  <si>
    <t>VASOCARDIN 50</t>
  </si>
  <si>
    <t>POR TBL NOB 50X50MG</t>
  </si>
  <si>
    <t>VENTOLIN INHALER N</t>
  </si>
  <si>
    <t>INHSUSPSS200X100RG</t>
  </si>
  <si>
    <t>léky - enterální výživa (LEK)</t>
  </si>
  <si>
    <t>NUTILIS POWDER</t>
  </si>
  <si>
    <t>POR PLV 1X300GM</t>
  </si>
  <si>
    <t>léky - RTG diagnostika ZUL (LEK)</t>
  </si>
  <si>
    <t>DOTAREM</t>
  </si>
  <si>
    <t>INJ 1X10ML(LAHV.)</t>
  </si>
  <si>
    <t>GADOVIST</t>
  </si>
  <si>
    <t>1MMOL/ML INJ SOL 1X30ML</t>
  </si>
  <si>
    <t>GADOVIST 1.0 MMOL/ML</t>
  </si>
  <si>
    <t>INJ SOL 1X15ML</t>
  </si>
  <si>
    <t>INJ SOL 5X7.5ML+STŘ</t>
  </si>
  <si>
    <t>GADOVIST 1MMOL/ML</t>
  </si>
  <si>
    <t>INJ SOL ISP 5X7,5ML I</t>
  </si>
  <si>
    <t>MICROPAQUE</t>
  </si>
  <si>
    <t>SUS 1X2000ML</t>
  </si>
  <si>
    <t>MICROPAQUE CT</t>
  </si>
  <si>
    <t>SUS 1X2000ML/100GM</t>
  </si>
  <si>
    <t>MULTIHANCE</t>
  </si>
  <si>
    <t>INJ SOL 1X20ML</t>
  </si>
  <si>
    <t>ULTRAVIST 370 MG/ML</t>
  </si>
  <si>
    <t>INJ SOL 10X50ML</t>
  </si>
  <si>
    <t>INJ SOL 8X500ML</t>
  </si>
  <si>
    <t>V</t>
  </si>
  <si>
    <t>INJ SOL 1X200ML</t>
  </si>
  <si>
    <t>INJ SOL 10X100ML</t>
  </si>
  <si>
    <t>ULTRAVIST-300</t>
  </si>
  <si>
    <t>INJ 10X20ML</t>
  </si>
  <si>
    <t>ACC INJEKT</t>
  </si>
  <si>
    <t>INJ SOL 5X3ML/300MG</t>
  </si>
  <si>
    <t>AETHOXYSKLEROL</t>
  </si>
  <si>
    <t>INJ 5X2ML 3%</t>
  </si>
  <si>
    <t>ARDEANUTRISOL G 5</t>
  </si>
  <si>
    <t>50G/L INF SOL 20X80ML</t>
  </si>
  <si>
    <t>ATROPIN BIOTIKA 1MG</t>
  </si>
  <si>
    <t>INJ 10X1ML/1MG</t>
  </si>
  <si>
    <t>DZ BRAUNOL 1 L</t>
  </si>
  <si>
    <t>DZ OCTENISEPT 250 ml</t>
  </si>
  <si>
    <t>sprej</t>
  </si>
  <si>
    <t>EXACYL</t>
  </si>
  <si>
    <t>INJ 5X5ML/500MG</t>
  </si>
  <si>
    <t>INF SOL 50X100ML</t>
  </si>
  <si>
    <t>GLUKÓZA 10 BRAUN</t>
  </si>
  <si>
    <t>INF SOL 10X500ML-PE</t>
  </si>
  <si>
    <t>INTEGRILIN 2MG/ML</t>
  </si>
  <si>
    <t>INJ SOL 1X10ML/20MG</t>
  </si>
  <si>
    <t>IR ETHANOLUM 96% 10ML</t>
  </si>
  <si>
    <t>IR 10ml</t>
  </si>
  <si>
    <t>KARDEGIC 0.5 G</t>
  </si>
  <si>
    <t>INJ PSO LQF 6+SOL</t>
  </si>
  <si>
    <t>MIDAZOLAM ACCORD 5 MG/ML</t>
  </si>
  <si>
    <t>INJ+INF SOL 10X1MLX5MG/ML</t>
  </si>
  <si>
    <t>NITROMINT</t>
  </si>
  <si>
    <t>0,4MG/DÁV SPR SLG 10G II</t>
  </si>
  <si>
    <t>NORADRENALIN LECIVA</t>
  </si>
  <si>
    <t>NOVALGIN</t>
  </si>
  <si>
    <t>INJ 10X2ML/1000MG</t>
  </si>
  <si>
    <t>PERLINGANIT ROZTOK</t>
  </si>
  <si>
    <t>INF SOL10X10ML AMP</t>
  </si>
  <si>
    <t xml:space="preserve">PROTAMIN MEDA AMPULLEN </t>
  </si>
  <si>
    <t>INJ 5X5ML/5KU</t>
  </si>
  <si>
    <t>Tisseel Lyo 4 ml</t>
  </si>
  <si>
    <t>LIPIODOL ULTRA-FLUID</t>
  </si>
  <si>
    <t>INJ 1X10ML/4.8GM I</t>
  </si>
  <si>
    <t>VISIPAQUE 320 MG I/ML</t>
  </si>
  <si>
    <t>INJ SOL 10X100ML-PP</t>
  </si>
  <si>
    <t>INJ SOL 10X50ML-PP</t>
  </si>
  <si>
    <t>léky - trombolýza (LEK)</t>
  </si>
  <si>
    <t>ACTILYSE 20MG</t>
  </si>
  <si>
    <t>INJ SIC 1X20MG+20ML</t>
  </si>
  <si>
    <t>3451 - RTG: přístr. pracoviště -SVLS + magnet. rezonance</t>
  </si>
  <si>
    <t>3471 - RTG: intervenční radiol.+katetrizační sál os.nákl.</t>
  </si>
  <si>
    <t>B01AC16 - EPTIFIBATID</t>
  </si>
  <si>
    <t>C03CA01 - FUROSEMID</t>
  </si>
  <si>
    <t>C07AB02 - METOPROLOL</t>
  </si>
  <si>
    <t>H02AB04 - METHYLPREDNISOLON</t>
  </si>
  <si>
    <t>N02BB02 - SODNÁ SŮL METAMIZOLU</t>
  </si>
  <si>
    <t>N05CD08 - MIDAZOLAM</t>
  </si>
  <si>
    <t>R03AC02 - SALBUTAMOL</t>
  </si>
  <si>
    <t>V08AB05 - JOPROMID</t>
  </si>
  <si>
    <t>V08AB09 - JODIXANOL</t>
  </si>
  <si>
    <t>V08CA02 - KYSELINA GADOTEROVÁ</t>
  </si>
  <si>
    <t>V08CA08 - KYSELINA GADOBENOVÁ</t>
  </si>
  <si>
    <t>V08CA09 - GADOBUTROL</t>
  </si>
  <si>
    <t>A06AD11 - LAKTULOSA</t>
  </si>
  <si>
    <t>V06XX - POTRAVINY PRO ZVLÁŠTNÍ LÉKAŘSKÉ ÚČELY (PZLÚ) (ČESKÁ ATC SKUP</t>
  </si>
  <si>
    <t>A06AD11</t>
  </si>
  <si>
    <t>215715</t>
  </si>
  <si>
    <t>667MG/ML POR SOL 1X500ML II</t>
  </si>
  <si>
    <t>C03CA01</t>
  </si>
  <si>
    <t>214036</t>
  </si>
  <si>
    <t>C07AB02</t>
  </si>
  <si>
    <t>214628</t>
  </si>
  <si>
    <t>50MG TBL NOB 50</t>
  </si>
  <si>
    <t>H02AB04</t>
  </si>
  <si>
    <t>9709</t>
  </si>
  <si>
    <t>40MG/ML INJ PSO LQF 40MG+1ML</t>
  </si>
  <si>
    <t>R03AC02</t>
  </si>
  <si>
    <t>31934</t>
  </si>
  <si>
    <t>100MCG/DÁV INH SUS PSS 200DÁV</t>
  </si>
  <si>
    <t>V06XX</t>
  </si>
  <si>
    <t>217112</t>
  </si>
  <si>
    <t>POR PLV 1X300G</t>
  </si>
  <si>
    <t>V08AB05</t>
  </si>
  <si>
    <t>151208</t>
  </si>
  <si>
    <t>ULTRAVIST 370</t>
  </si>
  <si>
    <t>370MG/ML INJ SOL 8X500ML</t>
  </si>
  <si>
    <t>77018</t>
  </si>
  <si>
    <t>370MG/ML INJ SOL 10X50ML</t>
  </si>
  <si>
    <t>77019</t>
  </si>
  <si>
    <t>370MG/ML INJ SOL 10X100ML</t>
  </si>
  <si>
    <t>77024</t>
  </si>
  <si>
    <t>ULTRAVIST 300</t>
  </si>
  <si>
    <t>300MG/ML INJ SOL 10X20ML</t>
  </si>
  <si>
    <t>93626</t>
  </si>
  <si>
    <t>370MG/ML INJ SOL 1X200ML</t>
  </si>
  <si>
    <t>V08CA02</t>
  </si>
  <si>
    <t>65978</t>
  </si>
  <si>
    <t>279,32MG/ML INJ SOL 1X10ML</t>
  </si>
  <si>
    <t>V08CA08</t>
  </si>
  <si>
    <t>2920</t>
  </si>
  <si>
    <t>529MG/ML INJ SOL 1X20ML</t>
  </si>
  <si>
    <t>V08CA09</t>
  </si>
  <si>
    <t>207733</t>
  </si>
  <si>
    <t>1MMOL/ML INJ SOL 1X15ML</t>
  </si>
  <si>
    <t>207734</t>
  </si>
  <si>
    <t>207745</t>
  </si>
  <si>
    <t>1MMOL/ML INJ SOL ISP 5X7,5ML I</t>
  </si>
  <si>
    <t>3132</t>
  </si>
  <si>
    <t>3134</t>
  </si>
  <si>
    <t>B01AC16</t>
  </si>
  <si>
    <t>25745</t>
  </si>
  <si>
    <t>INTEGRILIN</t>
  </si>
  <si>
    <t>2MG/ML INJ SOL 1X10ML</t>
  </si>
  <si>
    <t>N02BB02</t>
  </si>
  <si>
    <t>7981</t>
  </si>
  <si>
    <t>500MG/ML INJ SOL 10X2ML</t>
  </si>
  <si>
    <t>N05CD08</t>
  </si>
  <si>
    <t>127737</t>
  </si>
  <si>
    <t>MIDAZOLAM ACCORD</t>
  </si>
  <si>
    <t>5MG/ML INJ/INF SOL 10X1ML</t>
  </si>
  <si>
    <t>V08AB09</t>
  </si>
  <si>
    <t>17039</t>
  </si>
  <si>
    <t>VISIPAQUE</t>
  </si>
  <si>
    <t>320MG I/ML INJ SOL 10X50ML II</t>
  </si>
  <si>
    <t>42433</t>
  </si>
  <si>
    <t>320MG I/ML INJ SOL 10X100ML II</t>
  </si>
  <si>
    <t>Přehled plnění pozitivního listu - spotřeba léčivých přípravků - orientační přehled</t>
  </si>
  <si>
    <t>34 - Radiologická klinika</t>
  </si>
  <si>
    <t>3451 - přístr. pracoviště -SVLS + magnet. rezonance</t>
  </si>
  <si>
    <t>3471 - intervenční radiol. + katetrizační sál os.nákl.</t>
  </si>
  <si>
    <t>Radiologická klinika</t>
  </si>
  <si>
    <t>HVLP</t>
  </si>
  <si>
    <t>IPLP</t>
  </si>
  <si>
    <t>89301345</t>
  </si>
  <si>
    <t>Pracoviště radiologie Celkem</t>
  </si>
  <si>
    <t>Radiologická klinika Celkem</t>
  </si>
  <si>
    <t>* Legenda</t>
  </si>
  <si>
    <t>DIAPZT = Pomůcky pro diabetiky, jejichž název začíná slovem "Pumpa"</t>
  </si>
  <si>
    <t>Bellová Veronika</t>
  </si>
  <si>
    <t>Benýšek Vladimír</t>
  </si>
  <si>
    <t>Buřval Stanislav</t>
  </si>
  <si>
    <t>Černá Marie</t>
  </si>
  <si>
    <t>Černá Tereza</t>
  </si>
  <si>
    <t>Čtvrtlík Filip</t>
  </si>
  <si>
    <t>Heřman Miroslav</t>
  </si>
  <si>
    <t>Hrbek Jan</t>
  </si>
  <si>
    <t>Chmela David</t>
  </si>
  <si>
    <t>Jiný</t>
  </si>
  <si>
    <t>Kovačič Karol</t>
  </si>
  <si>
    <t>Kovář Radim</t>
  </si>
  <si>
    <t>Kučera Petr</t>
  </si>
  <si>
    <t>Löwová Ľubica</t>
  </si>
  <si>
    <t>Michálková Kamila</t>
  </si>
  <si>
    <t>Není Určen</t>
  </si>
  <si>
    <t>Prášil Vojtěch</t>
  </si>
  <si>
    <t>Sedláčková Zuzana</t>
  </si>
  <si>
    <t>Šišola Ivan</t>
  </si>
  <si>
    <t>Tüdös Zbyněk</t>
  </si>
  <si>
    <t>Veverková Lucia</t>
  </si>
  <si>
    <t>ALPRAZOLAM</t>
  </si>
  <si>
    <t>6618</t>
  </si>
  <si>
    <t>NEUROL</t>
  </si>
  <si>
    <t>0,5MG TBL NOB 30</t>
  </si>
  <si>
    <t>NIMESULID</t>
  </si>
  <si>
    <t>12895</t>
  </si>
  <si>
    <t>AULIN</t>
  </si>
  <si>
    <t>100MG POR GRA SUS 30 I</t>
  </si>
  <si>
    <t>PANTOPRAZOL</t>
  </si>
  <si>
    <t>49115</t>
  </si>
  <si>
    <t>CONTROLOC</t>
  </si>
  <si>
    <t>20MG TBL ENT 100</t>
  </si>
  <si>
    <t>214435</t>
  </si>
  <si>
    <t>TRANDOLAPRIL A VERAPAMIL</t>
  </si>
  <si>
    <t>185638</t>
  </si>
  <si>
    <t>TARKA 180/2 MG TBL.</t>
  </si>
  <si>
    <t>180MG/2MG TBL RET 98</t>
  </si>
  <si>
    <t>185636</t>
  </si>
  <si>
    <t>180MG/2MG TBL RET 28</t>
  </si>
  <si>
    <t>DIGOXIN</t>
  </si>
  <si>
    <t>83318</t>
  </si>
  <si>
    <t>DIGOXIN LÉČIVA</t>
  </si>
  <si>
    <t>0,125MG TBL NOB 30</t>
  </si>
  <si>
    <t>DOXAZOSIN</t>
  </si>
  <si>
    <t>107794</t>
  </si>
  <si>
    <t>ZOXON 4</t>
  </si>
  <si>
    <t>4MG TBL NOB 90</t>
  </si>
  <si>
    <t>HOŘČÍK (RŮZNÉ SOLE V KOMBINACI)</t>
  </si>
  <si>
    <t>66555</t>
  </si>
  <si>
    <t>MAGNOSOLV</t>
  </si>
  <si>
    <t>365MG POR GRA SOL SCC 30</t>
  </si>
  <si>
    <t>CHLORID DRASELNÝ</t>
  </si>
  <si>
    <t>17189</t>
  </si>
  <si>
    <t>KALIUM CHLORATUM BIOMEDICA</t>
  </si>
  <si>
    <t>500MG TBL ENT 100</t>
  </si>
  <si>
    <t>200935</t>
  </si>
  <si>
    <t>KALNORMIN</t>
  </si>
  <si>
    <t>1G TBL PRO 30</t>
  </si>
  <si>
    <t>KLOTRIMAZOL</t>
  </si>
  <si>
    <t>86397</t>
  </si>
  <si>
    <t>CLOTRIMAZOL AL 1%</t>
  </si>
  <si>
    <t>0,01G/G CRM 50G</t>
  </si>
  <si>
    <t>METOPROLOL</t>
  </si>
  <si>
    <t>31536</t>
  </si>
  <si>
    <t>BETALOC ZOK</t>
  </si>
  <si>
    <t>25MG TBL PRO 100</t>
  </si>
  <si>
    <t>NAFTIFIN</t>
  </si>
  <si>
    <t>54315</t>
  </si>
  <si>
    <t>EXODERIL</t>
  </si>
  <si>
    <t>10MG/ML DRM SOL 1X20ML</t>
  </si>
  <si>
    <t>OMEPRAZOL</t>
  </si>
  <si>
    <t>115318</t>
  </si>
  <si>
    <t>HELICID 20 ZENTIVA</t>
  </si>
  <si>
    <t>20MG CPS ETD 90</t>
  </si>
  <si>
    <t>119688</t>
  </si>
  <si>
    <t>40MG TBL ENT 100 I</t>
  </si>
  <si>
    <t>PITOFENON A ANALGETIKA</t>
  </si>
  <si>
    <t>50335</t>
  </si>
  <si>
    <t>ALGIFEN NEO</t>
  </si>
  <si>
    <t>500MG/ML+5MG/ML POR GTT SOL 1X25ML</t>
  </si>
  <si>
    <t>PREDNISON</t>
  </si>
  <si>
    <t>269</t>
  </si>
  <si>
    <t>PREDNISON LÉČIVA</t>
  </si>
  <si>
    <t>5MG TBL NOB 20</t>
  </si>
  <si>
    <t>SÍRAN ŽELEZNATÝ A KYSELINA LISTOVÁ</t>
  </si>
  <si>
    <t>92195</t>
  </si>
  <si>
    <t>TARDYFERON-FOL</t>
  </si>
  <si>
    <t>247,25MG/0,35MG TBL RET 100</t>
  </si>
  <si>
    <t>SULFAMETHOXAZOL A TRIMETHOPRIM</t>
  </si>
  <si>
    <t>3377</t>
  </si>
  <si>
    <t>BISEPTOL</t>
  </si>
  <si>
    <t>400MG/80MG TBL NOB 20</t>
  </si>
  <si>
    <t>3378</t>
  </si>
  <si>
    <t>100MG/20MG TBL NOB 20</t>
  </si>
  <si>
    <t>203954</t>
  </si>
  <si>
    <t>400MG/80MG TBL NOB 28</t>
  </si>
  <si>
    <t>VINPOCETIN</t>
  </si>
  <si>
    <t>4063</t>
  </si>
  <si>
    <t>CAVINTON</t>
  </si>
  <si>
    <t>5MG TBL NOB 50</t>
  </si>
  <si>
    <t>CEFUROXIM</t>
  </si>
  <si>
    <t>47725</t>
  </si>
  <si>
    <t>ZINNAT</t>
  </si>
  <si>
    <t>250MG TBL FLM 10</t>
  </si>
  <si>
    <t>LORATADIN</t>
  </si>
  <si>
    <t>191999</t>
  </si>
  <si>
    <t>CLARITINE</t>
  </si>
  <si>
    <t>10MG TBL NOB 60</t>
  </si>
  <si>
    <t>PARACETAMOL</t>
  </si>
  <si>
    <t>162142</t>
  </si>
  <si>
    <t>500MG TBL NOB 24</t>
  </si>
  <si>
    <t>MĚKKÝ PARAFIN A TUKOVÉ PRODUKTY</t>
  </si>
  <si>
    <t>100273</t>
  </si>
  <si>
    <t>LIPOBASE</t>
  </si>
  <si>
    <t>CRM 100G</t>
  </si>
  <si>
    <t>PIROXIKAM</t>
  </si>
  <si>
    <t>49522</t>
  </si>
  <si>
    <t>FLAMEXIN</t>
  </si>
  <si>
    <t>20MG TBL NOB 30</t>
  </si>
  <si>
    <t>RABEPRAZOL</t>
  </si>
  <si>
    <t>157141</t>
  </si>
  <si>
    <t>ZULBEX</t>
  </si>
  <si>
    <t>20MG TBL ENT 56</t>
  </si>
  <si>
    <t>157139</t>
  </si>
  <si>
    <t>20MG TBL ENT 28</t>
  </si>
  <si>
    <t>PEFLOXACIN</t>
  </si>
  <si>
    <t>94155</t>
  </si>
  <si>
    <t>ABAKTAL</t>
  </si>
  <si>
    <t>400MG/5ML INF SOL 10X5ML</t>
  </si>
  <si>
    <t>IBUPROFEN</t>
  </si>
  <si>
    <t>32018</t>
  </si>
  <si>
    <t>IBUPROFEN AL 400</t>
  </si>
  <si>
    <t>400MG TBL FLM 30</t>
  </si>
  <si>
    <t>MOMETASON</t>
  </si>
  <si>
    <t>170760</t>
  </si>
  <si>
    <t>MOMMOX</t>
  </si>
  <si>
    <t>0,05MG/DÁV NAS SPR SUS 140DÁV</t>
  </si>
  <si>
    <t>BUDESONID</t>
  </si>
  <si>
    <t>55427</t>
  </si>
  <si>
    <t>TAFEN NASAL 50 MCG</t>
  </si>
  <si>
    <t>50MCG/DÁV NAS SPR SUS 200DÁV</t>
  </si>
  <si>
    <t>CETIRIZIN</t>
  </si>
  <si>
    <t>15603</t>
  </si>
  <si>
    <t>ALERID</t>
  </si>
  <si>
    <t>10MG TBL FLM 50</t>
  </si>
  <si>
    <t>DESLORATADIN</t>
  </si>
  <si>
    <t>28831</t>
  </si>
  <si>
    <t>AERIUS</t>
  </si>
  <si>
    <t>2,5MG POR TBL DIS 30</t>
  </si>
  <si>
    <t>DESOGESTREL A ETHINYLESTRADIOL</t>
  </si>
  <si>
    <t>53493</t>
  </si>
  <si>
    <t>NOVYNETTE</t>
  </si>
  <si>
    <t>150MCG/20MCG TBL FLM 3X21</t>
  </si>
  <si>
    <t>DROSPIRENON A ETHINYLESTRADIOL</t>
  </si>
  <si>
    <t>198733</t>
  </si>
  <si>
    <t>SIDRETELLA</t>
  </si>
  <si>
    <t>0,02MG/3MG TBL FLM 3X21</t>
  </si>
  <si>
    <t>157230</t>
  </si>
  <si>
    <t>OMEPRAZOL ACTAVIS</t>
  </si>
  <si>
    <t>10MG CPS ETD 28</t>
  </si>
  <si>
    <t>VAGINÁLNÍ KROUŽEK S PROGESTINEM A ESTROGENEM</t>
  </si>
  <si>
    <t>120188</t>
  </si>
  <si>
    <t>NUVARING</t>
  </si>
  <si>
    <t>0,12MG/0,015MG/24H VAG INS 3</t>
  </si>
  <si>
    <t>AZITHROMYCIN</t>
  </si>
  <si>
    <t>155861</t>
  </si>
  <si>
    <t>SUMAMED</t>
  </si>
  <si>
    <t>125MG TBL FLM 6</t>
  </si>
  <si>
    <t>168836</t>
  </si>
  <si>
    <t>DASSELTA</t>
  </si>
  <si>
    <t>5MG TBL FLM 30</t>
  </si>
  <si>
    <t>28839</t>
  </si>
  <si>
    <t>0,5MG/ML POR SOL 120ML+LŽ</t>
  </si>
  <si>
    <t>JINÁ ANTIBIOTIKA PRO LOKÁLNÍ APLIKACI</t>
  </si>
  <si>
    <t>201970</t>
  </si>
  <si>
    <t>PAMYCON NA PŘÍPRAVU KAPEK</t>
  </si>
  <si>
    <t>33000IU/2500IU DRM PLV SOL 1</t>
  </si>
  <si>
    <t>JINÁ IMUNOSTIMULANCIA</t>
  </si>
  <si>
    <t>84101</t>
  </si>
  <si>
    <t>LUIVAC</t>
  </si>
  <si>
    <t>3MG TBL NOB 28 KALBLI</t>
  </si>
  <si>
    <t>NIFUROXAZID</t>
  </si>
  <si>
    <t>214593</t>
  </si>
  <si>
    <t>ERCEFURYL 200 MG CPS.</t>
  </si>
  <si>
    <t>200MG CPS DUR 14</t>
  </si>
  <si>
    <t>202869</t>
  </si>
  <si>
    <t>HELICID</t>
  </si>
  <si>
    <t>40MG CPS ETD 28 VI</t>
  </si>
  <si>
    <t>ITOPRIDUM</t>
  </si>
  <si>
    <t>166759</t>
  </si>
  <si>
    <t>KINITO</t>
  </si>
  <si>
    <t>50MG TBL FLM 40</t>
  </si>
  <si>
    <t>AMOXICILIN A  INHIBITOR BETA-LAKTAMASY</t>
  </si>
  <si>
    <t>5951</t>
  </si>
  <si>
    <t>AMOKSIKLAV 1 G</t>
  </si>
  <si>
    <t>875MG/125MG TBL FLM 14</t>
  </si>
  <si>
    <t>85524</t>
  </si>
  <si>
    <t>AMOKSIKLAV 375 MG</t>
  </si>
  <si>
    <t>250MG/125MG TBL FLM 21</t>
  </si>
  <si>
    <t>CIPROFLOXACIN</t>
  </si>
  <si>
    <t>15658</t>
  </si>
  <si>
    <t>CIPLOX</t>
  </si>
  <si>
    <t>500MG TBL FLM 10</t>
  </si>
  <si>
    <t>DEXAMETHASON A ANTIINFEKTIVA</t>
  </si>
  <si>
    <t>187416</t>
  </si>
  <si>
    <t>SPERSADEX COMP.</t>
  </si>
  <si>
    <t>5MG/ML+1MG/ML OPH GTT SOL 1X5ML I</t>
  </si>
  <si>
    <t>FUROSEMID</t>
  </si>
  <si>
    <t>56805</t>
  </si>
  <si>
    <t>FURORESE 40</t>
  </si>
  <si>
    <t>40MG TBL NOB 100</t>
  </si>
  <si>
    <t>CHONDROITIN-SULFÁT</t>
  </si>
  <si>
    <t>14821</t>
  </si>
  <si>
    <t>CONDROSULF</t>
  </si>
  <si>
    <t>800MG TBL FLM 30</t>
  </si>
  <si>
    <t>JODOVANÝ POVIDON</t>
  </si>
  <si>
    <t>62321</t>
  </si>
  <si>
    <t>BETADINE</t>
  </si>
  <si>
    <t>200MG SUP 14</t>
  </si>
  <si>
    <t>KLINDAMYCIN</t>
  </si>
  <si>
    <t>100339</t>
  </si>
  <si>
    <t>DALACIN C</t>
  </si>
  <si>
    <t>300MG CPS DUR 16</t>
  </si>
  <si>
    <t>KYSELINA FUSIDOVÁ</t>
  </si>
  <si>
    <t>88746</t>
  </si>
  <si>
    <t>FUCIDIN</t>
  </si>
  <si>
    <t>20MG/G UNG 1X15G</t>
  </si>
  <si>
    <t>186288</t>
  </si>
  <si>
    <t>FUCITHALMIC</t>
  </si>
  <si>
    <t>10MG/1G OPH GTT SUS 5G</t>
  </si>
  <si>
    <t>12891</t>
  </si>
  <si>
    <t>100MG TBL NOB 15</t>
  </si>
  <si>
    <t>176954</t>
  </si>
  <si>
    <t>500MG/ML+5MG/ML POR GTT SOL 1X50ML</t>
  </si>
  <si>
    <t>ROSUVASTATIN</t>
  </si>
  <si>
    <t>184401</t>
  </si>
  <si>
    <t>SORVASTA</t>
  </si>
  <si>
    <t>15MG TBL FLM 84X1</t>
  </si>
  <si>
    <t>184397</t>
  </si>
  <si>
    <t>15MG TBL FLM 28X1</t>
  </si>
  <si>
    <t>TIMOLOL</t>
  </si>
  <si>
    <t>163305</t>
  </si>
  <si>
    <t>TIMOLOL-POS 0,5%</t>
  </si>
  <si>
    <t>5MG/ML OPH GTT SOL 3X5ML</t>
  </si>
  <si>
    <t>TOBRAMYCIN</t>
  </si>
  <si>
    <t>13973</t>
  </si>
  <si>
    <t>TOBREX LA</t>
  </si>
  <si>
    <t>3MG/ML OPH GTT SOL 1X5ML</t>
  </si>
  <si>
    <t>93207</t>
  </si>
  <si>
    <t>TOBREX</t>
  </si>
  <si>
    <t>3MG/G OPH UNG 3,5G</t>
  </si>
  <si>
    <t>SODNÁ SŮL LEVOTHYROXINU</t>
  </si>
  <si>
    <t>187427</t>
  </si>
  <si>
    <t>LETROX</t>
  </si>
  <si>
    <t>100MCG TBL NOB 100</t>
  </si>
  <si>
    <t>ACIKLOVIR</t>
  </si>
  <si>
    <t>13704</t>
  </si>
  <si>
    <t>ZOVIRAX</t>
  </si>
  <si>
    <t>400MG TBL NOB 70</t>
  </si>
  <si>
    <t>ANTIBIOTIKA V KOMBINACI S OSTATNÍMI LÉČIVY</t>
  </si>
  <si>
    <t>1077</t>
  </si>
  <si>
    <t>OPHTHALMO-FRAMYKOIN COMP.</t>
  </si>
  <si>
    <t>OPH UNG 5G</t>
  </si>
  <si>
    <t>BUTYLSKOPOLAMINIUM</t>
  </si>
  <si>
    <t>225146</t>
  </si>
  <si>
    <t>10MG TBL OBD 20</t>
  </si>
  <si>
    <t>5496</t>
  </si>
  <si>
    <t>ZODAC</t>
  </si>
  <si>
    <t>10MG TBL FLM 60</t>
  </si>
  <si>
    <t>DIMETINDEN</t>
  </si>
  <si>
    <t>15520</t>
  </si>
  <si>
    <t>FENISTIL</t>
  </si>
  <si>
    <t>1MG/ML POR GTT SOL 1X20ML</t>
  </si>
  <si>
    <t>175973</t>
  </si>
  <si>
    <t>SYLVIANE</t>
  </si>
  <si>
    <t>0,03MG/3MG TBL FLM 3X21</t>
  </si>
  <si>
    <t>175972</t>
  </si>
  <si>
    <t>0,03MG/3MG TBL FLM 21</t>
  </si>
  <si>
    <t>1066</t>
  </si>
  <si>
    <t>FRAMYKOIN</t>
  </si>
  <si>
    <t>250IU/G+5,2MG/G UNG 10G</t>
  </si>
  <si>
    <t>KODEIN</t>
  </si>
  <si>
    <t>56992</t>
  </si>
  <si>
    <t>CODEIN SLOVAKOFARMA</t>
  </si>
  <si>
    <t>15MG TBL NOB 10</t>
  </si>
  <si>
    <t>56993</t>
  </si>
  <si>
    <t>30MG TBL NOB 10</t>
  </si>
  <si>
    <t>KOMBINACE RŮZNÝCH ANTIBIOTIK</t>
  </si>
  <si>
    <t>1076</t>
  </si>
  <si>
    <t>OPHTHALMO-FRAMYKOIN</t>
  </si>
  <si>
    <t>86264</t>
  </si>
  <si>
    <t>FOSFOMYCIN</t>
  </si>
  <si>
    <t>216283</t>
  </si>
  <si>
    <t>URIFOS</t>
  </si>
  <si>
    <t>3G POR GRA SOL 1</t>
  </si>
  <si>
    <t>TRAMADOL A PARACETAMOL</t>
  </si>
  <si>
    <t>132872</t>
  </si>
  <si>
    <t>ZALDIAR</t>
  </si>
  <si>
    <t>37,5MG/325MG TBL FLM 30</t>
  </si>
  <si>
    <t>NYSTATIN, KOMBINACE</t>
  </si>
  <si>
    <t>41146</t>
  </si>
  <si>
    <t>MACMIROR COMPLEX 500</t>
  </si>
  <si>
    <t>500MG/200000IU VAG CPS MOL 12</t>
  </si>
  <si>
    <t>ZOLPIDEM</t>
  </si>
  <si>
    <t>214601</t>
  </si>
  <si>
    <t>HYPNOGEN</t>
  </si>
  <si>
    <t>10MG TBL FLM 20</t>
  </si>
  <si>
    <t>KYSELINA GADOPENTETOVÁ</t>
  </si>
  <si>
    <t>44487</t>
  </si>
  <si>
    <t>MAGNEVIST</t>
  </si>
  <si>
    <t>469,01MG/ML INJ SOL 5X10ML I</t>
  </si>
  <si>
    <t>AZELASTIN</t>
  </si>
  <si>
    <t>21697</t>
  </si>
  <si>
    <t>ALLERGODIL OČNÍ KAPKY</t>
  </si>
  <si>
    <t>0,5MG/ML OPH GTT SOL 6ML</t>
  </si>
  <si>
    <t>DIOSMIN, KOMBINACE</t>
  </si>
  <si>
    <t>132908</t>
  </si>
  <si>
    <t>DETRALEX</t>
  </si>
  <si>
    <t>500MG TBL FLM 120</t>
  </si>
  <si>
    <t>FYTOFARMAKA A ŽIVOČIŠNÉ PRODUKTY (ČESKÁ ATC SKUPINA)</t>
  </si>
  <si>
    <t>10045</t>
  </si>
  <si>
    <t>AGNUCASTON</t>
  </si>
  <si>
    <t>TBL FLM 30</t>
  </si>
  <si>
    <t>MUPIROCIN</t>
  </si>
  <si>
    <t>90778</t>
  </si>
  <si>
    <t>BACTROBAN</t>
  </si>
  <si>
    <t>20MG/G UNG 15G</t>
  </si>
  <si>
    <t>12892</t>
  </si>
  <si>
    <t>100MG TBL NOB 30</t>
  </si>
  <si>
    <t>NORFLOXACIN</t>
  </si>
  <si>
    <t>93465</t>
  </si>
  <si>
    <t>NOLICIN</t>
  </si>
  <si>
    <t>400MG TBL FLM 20</t>
  </si>
  <si>
    <t>PŘÍPRAVKY PRO LÉČBU BRADAVIC A KUŘÍCH OK</t>
  </si>
  <si>
    <t>60890</t>
  </si>
  <si>
    <t>VERRUMAL</t>
  </si>
  <si>
    <t>5MG/G+100MG/G DRM SOL 13ML</t>
  </si>
  <si>
    <t>SODNÁ SŮL METAMIZOLU</t>
  </si>
  <si>
    <t>55823</t>
  </si>
  <si>
    <t>500MG TBL FLM 20</t>
  </si>
  <si>
    <t>147454</t>
  </si>
  <si>
    <t>EUTHYROX</t>
  </si>
  <si>
    <t>88MCG TBL NOB 100 II</t>
  </si>
  <si>
    <t>234736</t>
  </si>
  <si>
    <t>HYDROKORTISON-BUTYRÁT</t>
  </si>
  <si>
    <t>218234</t>
  </si>
  <si>
    <t>LOCOID LIPOCREAM 0,1%</t>
  </si>
  <si>
    <t>1MG/G CRM 30G</t>
  </si>
  <si>
    <t>RIFAXIMIN</t>
  </si>
  <si>
    <t>202740</t>
  </si>
  <si>
    <t>NORMIX</t>
  </si>
  <si>
    <t>200MG TBL FLM 28</t>
  </si>
  <si>
    <t>MOČOVINA</t>
  </si>
  <si>
    <t>16462</t>
  </si>
  <si>
    <t>EXCIPIAL U LIPOLOTIO</t>
  </si>
  <si>
    <t>40MG/ML DRM EML 200ML</t>
  </si>
  <si>
    <t>218886</t>
  </si>
  <si>
    <t>Jiná</t>
  </si>
  <si>
    <t>*2053</t>
  </si>
  <si>
    <t>57866</t>
  </si>
  <si>
    <t>TOBRADEX</t>
  </si>
  <si>
    <t>3MG/ML+1MG/ML OPH GTT SUS 1X5ML</t>
  </si>
  <si>
    <t>KYSELINA AZELAOVÁ</t>
  </si>
  <si>
    <t>203012</t>
  </si>
  <si>
    <t>SKINOREN</t>
  </si>
  <si>
    <t>200MG/G CRM 30G</t>
  </si>
  <si>
    <t>KYSELINA LISTOVÁ</t>
  </si>
  <si>
    <t>76064</t>
  </si>
  <si>
    <t>ACIDUM FOLICUM LÉČIVA</t>
  </si>
  <si>
    <t>10MG TBL OBD 30</t>
  </si>
  <si>
    <t>*4999</t>
  </si>
  <si>
    <t>BILASTIN</t>
  </si>
  <si>
    <t>148673</t>
  </si>
  <si>
    <t>XADOS</t>
  </si>
  <si>
    <t>FENOXYMETHYLPENICILIN</t>
  </si>
  <si>
    <t>45997</t>
  </si>
  <si>
    <t>OSPEN 1000</t>
  </si>
  <si>
    <t>1000000IU TBL FLM 30</t>
  </si>
  <si>
    <t>11063</t>
  </si>
  <si>
    <t>IBALGIN 600</t>
  </si>
  <si>
    <t>600MG TBL FLM 30</t>
  </si>
  <si>
    <t>JINÁ STŘEVNÍ ANTIINFEKTIVA</t>
  </si>
  <si>
    <t>202924</t>
  </si>
  <si>
    <t>ENDIARON</t>
  </si>
  <si>
    <t>SACCHAROMYCES BOULARDII</t>
  </si>
  <si>
    <t>202796</t>
  </si>
  <si>
    <t>ENTEROL</t>
  </si>
  <si>
    <t>250MG CPS DUR 30</t>
  </si>
  <si>
    <t>DEXAMETHASON</t>
  </si>
  <si>
    <t>84700</t>
  </si>
  <si>
    <t>OTOBACID N</t>
  </si>
  <si>
    <t>0,2MG/G+5MG/G+479,8MG/G AUR GTT SOL 1X5ML</t>
  </si>
  <si>
    <t>2547</t>
  </si>
  <si>
    <t>MAXITROL</t>
  </si>
  <si>
    <t>OPH UNG 3,5G</t>
  </si>
  <si>
    <t>32081</t>
  </si>
  <si>
    <t>IBALGIN 400</t>
  </si>
  <si>
    <t>195343</t>
  </si>
  <si>
    <t>OMEPRAZOL FARMAX</t>
  </si>
  <si>
    <t>20MG CPS ETD 14</t>
  </si>
  <si>
    <t>155148</t>
  </si>
  <si>
    <t>500MG TBL NOB 12</t>
  </si>
  <si>
    <t>146894</t>
  </si>
  <si>
    <t>ZOLPIDEM MYLAN</t>
  </si>
  <si>
    <t>132992</t>
  </si>
  <si>
    <t>CIKLOPIROX</t>
  </si>
  <si>
    <t>76152</t>
  </si>
  <si>
    <t>BATRAFEN ROZTOK</t>
  </si>
  <si>
    <t>10MG/ML DRM SOL 20ML</t>
  </si>
  <si>
    <t>KLARITHROMYCIN</t>
  </si>
  <si>
    <t>202905</t>
  </si>
  <si>
    <t>KLACID 250</t>
  </si>
  <si>
    <t>250MG TBL FLM 14</t>
  </si>
  <si>
    <t>KOMPLEX ŽELEZA S ISOMALTOSOU</t>
  </si>
  <si>
    <t>16594</t>
  </si>
  <si>
    <t>MALTOFER TABLETY</t>
  </si>
  <si>
    <t>100MG TBL MND 30</t>
  </si>
  <si>
    <t>GESTODEN A ETHINYLESTRADIOL</t>
  </si>
  <si>
    <t>6247</t>
  </si>
  <si>
    <t>LUNAFEM</t>
  </si>
  <si>
    <t>0,075MG/0,02MG TBL OBD 3X21 I</t>
  </si>
  <si>
    <t>216197</t>
  </si>
  <si>
    <t>KLACID</t>
  </si>
  <si>
    <t>12894</t>
  </si>
  <si>
    <t>100MG POR GRA SUS 15 I</t>
  </si>
  <si>
    <t>157254</t>
  </si>
  <si>
    <t>20MG CPS ETD 30</t>
  </si>
  <si>
    <t>PEROXID VODÍKU</t>
  </si>
  <si>
    <t>55911</t>
  </si>
  <si>
    <t>PEROXID VODÍKU 3% COO</t>
  </si>
  <si>
    <t>3% DRM SOL 100ML</t>
  </si>
  <si>
    <t>66030</t>
  </si>
  <si>
    <t>10MG TBL FLM 30</t>
  </si>
  <si>
    <t>DIKLOFENAK</t>
  </si>
  <si>
    <t>58880</t>
  </si>
  <si>
    <t>DOLMINA 100 SR</t>
  </si>
  <si>
    <t>100MG TBL PRO 20</t>
  </si>
  <si>
    <t>Pracoviště radiologie</t>
  </si>
  <si>
    <t>Preskripce a záchyt receptů a poukazů - orientační přehled</t>
  </si>
  <si>
    <t>Přehled plnění pozitivního listu (PL) - 
   preskripce léčivých přípravků dle objemu Kč mimo PL</t>
  </si>
  <si>
    <t>V08CA01 - KYSELINA GADOPENTETOVÁ</t>
  </si>
  <si>
    <t>C10AA07 - ROSUVASTATIN</t>
  </si>
  <si>
    <t>J01DC02 - CEFUROXIM</t>
  </si>
  <si>
    <t>R01AD05 - BUDESONID</t>
  </si>
  <si>
    <t>R06AE07 - CETIRIZIN</t>
  </si>
  <si>
    <t>R06AX13 - LORATADIN</t>
  </si>
  <si>
    <t>J01FA10 - AZITHROMYCIN</t>
  </si>
  <si>
    <t>N05CF02 - ZOLPIDEM</t>
  </si>
  <si>
    <t>N06BX18 - VINPOCETIN</t>
  </si>
  <si>
    <t>R06AX27 - DESLORATADIN</t>
  </si>
  <si>
    <t>R01AD09 - MOMETASON</t>
  </si>
  <si>
    <t>J01CR02 - AMOXICILIN A  INHIBITOR BETA-LAKTAMASY</t>
  </si>
  <si>
    <t>C02CA04 - DOXAZOSIN</t>
  </si>
  <si>
    <t>J01MA03 - PEFLOXACIN</t>
  </si>
  <si>
    <t>A03FA07 - ITOPRIDUM</t>
  </si>
  <si>
    <t>M01AX17 - NIMESULID</t>
  </si>
  <si>
    <t>H03AA01 - SODNÁ SŮL LEVOTHYROXINU</t>
  </si>
  <si>
    <t>A02BC02 - PANTOPRAZOL</t>
  </si>
  <si>
    <t>N05BA12 - ALPRAZOLAM</t>
  </si>
  <si>
    <t>N05CF02</t>
  </si>
  <si>
    <t>V08CA01</t>
  </si>
  <si>
    <t>A02BC02</t>
  </si>
  <si>
    <t>N05BA12</t>
  </si>
  <si>
    <t>C02CA04</t>
  </si>
  <si>
    <t>N06BX18</t>
  </si>
  <si>
    <t>J01DC02</t>
  </si>
  <si>
    <t>R06AX13</t>
  </si>
  <si>
    <t>J01MA03</t>
  </si>
  <si>
    <t>R01AD09</t>
  </si>
  <si>
    <t>R01AD05</t>
  </si>
  <si>
    <t>R06AE07</t>
  </si>
  <si>
    <t>J01CR02</t>
  </si>
  <si>
    <t>J01FA10</t>
  </si>
  <si>
    <t>R06AX27</t>
  </si>
  <si>
    <t>A03FA07</t>
  </si>
  <si>
    <t>M01AX17</t>
  </si>
  <si>
    <t>H03AA01</t>
  </si>
  <si>
    <t>C10AA07</t>
  </si>
  <si>
    <t>Přehled plnění PL - Preskripce léčivých přípravků - orientační přehled</t>
  </si>
  <si>
    <t>50115009 - IUTN - chlopně - TAVI (Z524)</t>
  </si>
  <si>
    <t>50115010 - RTG materiál, filmy a chemikálie (Z504)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</si>
  <si>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</si>
  <si>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</si>
  <si>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</si>
  <si>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</si>
  <si>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</si>
  <si>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</si>
  <si>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</si>
  <si>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</si>
  <si>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50115072 - ZPr - katetry diagnostické (Z535)</t>
  </si>
  <si>
    <t>50115073 - ZPr - katetry PCI (Z536)</t>
  </si>
  <si>
    <t>50115075 - ZPr - stenty (Z538)</t>
  </si>
  <si>
    <t>50115078 - ZPr - stenty absorbční (Z541)</t>
  </si>
  <si>
    <t>50115079 - ZPr - internzivní péče (Z542)</t>
  </si>
  <si>
    <t>50115080 - ZPr - staplery, extraktory, endoskop.mat. (Z523)</t>
  </si>
  <si>
    <t>50115083 - ZPr - embolizace (Z545)</t>
  </si>
  <si>
    <t>3452</t>
  </si>
  <si>
    <t>RTG: přístr. pracoviště -detašová prac.+screen.m.</t>
  </si>
  <si>
    <t>RTG: přístr. pracoviště -detašová prac.+screen.m. Celkem</t>
  </si>
  <si>
    <t>50115040</t>
  </si>
  <si>
    <t>laboratorní materiál (Z505)</t>
  </si>
  <si>
    <t>ZC831</t>
  </si>
  <si>
    <t>Sklo podložní mat. okraj bal. á 50 ks AA00000112E (2501)</t>
  </si>
  <si>
    <t>50115050</t>
  </si>
  <si>
    <t>obvazový materiál (Z502)</t>
  </si>
  <si>
    <t>ZD740</t>
  </si>
  <si>
    <t>Kompresa gáza sterilkompres 7,5 x 7,5 cm/5 ks sterilní 1325019265(1230119225)</t>
  </si>
  <si>
    <t>Kompresa gáza sterilkompres 7,5 x 7,5 cm/5 ks, 100% bavlna, sterilní 1325019265(1230119225)</t>
  </si>
  <si>
    <t>ZC585</t>
  </si>
  <si>
    <t>Krytí i.v. kanyl fixační transafix 6 x 8 cm, bal.á 200 ks 8900 001</t>
  </si>
  <si>
    <t>ZH012</t>
  </si>
  <si>
    <t>Náplast micropore 2,50 cm x 9,10 m 840W-1</t>
  </si>
  <si>
    <t>ZA450</t>
  </si>
  <si>
    <t>Náplast omniplast 1,25 cm x 9,1 m 9004520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</si>
  <si>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</si>
  <si>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</si>
  <si>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</si>
  <si>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</si>
  <si>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</si>
  <si>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</si>
  <si>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</si>
  <si>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</si>
  <si>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ZN475</t>
  </si>
  <si>
    <t>Obinadlo elastické universal   8 cm x 5 m 1323100312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</si>
  <si>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</si>
  <si>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</si>
  <si>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</si>
  <si>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</si>
  <si>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</si>
  <si>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</si>
  <si>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ZL790</t>
  </si>
  <si>
    <t>Obvaz sterilní hotový č. 3 A4101144</t>
  </si>
  <si>
    <t>ZL999</t>
  </si>
  <si>
    <t>Rychloobvaz 8 x 4 cm 001445510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</si>
  <si>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</si>
  <si>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</si>
  <si>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</si>
  <si>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</si>
  <si>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</si>
  <si>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</si>
  <si>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ZA090</t>
  </si>
  <si>
    <t>Vata buničitá přířezy 37 x 57 cm 2730152</t>
  </si>
  <si>
    <t>ZM000</t>
  </si>
  <si>
    <t>Vata obvazová skládaná 50g 004307667</t>
  </si>
  <si>
    <t>50115060</t>
  </si>
  <si>
    <t>ZPr - ostatní (Z503)</t>
  </si>
  <si>
    <t>ZK978</t>
  </si>
  <si>
    <t>Cévka odsávací CH16 s přerušovačem sání P01175a</t>
  </si>
  <si>
    <t>ZK979</t>
  </si>
  <si>
    <t>Cévka odsávací CH18 s přerušovačem sání P01177a</t>
  </si>
  <si>
    <t>ZB424</t>
  </si>
  <si>
    <t>Elektroda EKG H34SG 31.1946.21</t>
  </si>
  <si>
    <t>ZA737</t>
  </si>
  <si>
    <t>Filtr mini spike modrý 4550234</t>
  </si>
  <si>
    <t>ZA738</t>
  </si>
  <si>
    <t>Filtr mini spike zelený 4550242</t>
  </si>
  <si>
    <t>ZH317</t>
  </si>
  <si>
    <t>Hadička k injektoru stellant á 50 ks D SSS-LP-60-T</t>
  </si>
  <si>
    <t>ZM734</t>
  </si>
  <si>
    <t>Hadička k injektoru Ulrich pacientská bal. á 100 ks XD2040</t>
  </si>
  <si>
    <t>ZM735</t>
  </si>
  <si>
    <t>Hadička k injektoru Ulrich vnitřní bal. á 10 ks XD8003</t>
  </si>
  <si>
    <t>ZN297</t>
  </si>
  <si>
    <t>Hadička spojovací Gamaplus HS 1,8 x 450 LL NO DOP 606301-ND</t>
  </si>
  <si>
    <t>ZQ248</t>
  </si>
  <si>
    <t>Hadička spojovací HS 1,8 x 450 mm LL DEPH free 2200 045 ND</t>
  </si>
  <si>
    <t>ZD980</t>
  </si>
  <si>
    <t>Kanyla vasofix 18G zelená safety 4269136S-01</t>
  </si>
  <si>
    <t>ZD809</t>
  </si>
  <si>
    <t>Kanyla vasofix 20G růžová safety 4269110S-01</t>
  </si>
  <si>
    <t>ZD808</t>
  </si>
  <si>
    <t>Kanyla vasofix 22G modrá safety 4269098S-01</t>
  </si>
  <si>
    <t>ZA808</t>
  </si>
  <si>
    <t>Kanyla venofix safety 23G modrá 4056353</t>
  </si>
  <si>
    <t>ZK884</t>
  </si>
  <si>
    <t>Kohout trojcestný discofix modrý 4095111</t>
  </si>
  <si>
    <t>ZO372</t>
  </si>
  <si>
    <t>Konektor bezjehlový OptiSyte JIM:JSM4001</t>
  </si>
  <si>
    <t>ZF159</t>
  </si>
  <si>
    <t>Nádoba na kontaminovaný odpad 1 l 15-0002</t>
  </si>
  <si>
    <t>ZE310</t>
  </si>
  <si>
    <t>Nádoba na kontaminovaný odpad CS 6 l pův. 077802300</t>
  </si>
  <si>
    <t>ZB439</t>
  </si>
  <si>
    <t>Odstraňovač náplastí Convacare á 100 ks 0011279 37443</t>
  </si>
  <si>
    <t>ZM765</t>
  </si>
  <si>
    <t>Páska pro fixaci hlavy při CT vyšetření 505066</t>
  </si>
  <si>
    <t>ZL381</t>
  </si>
  <si>
    <t>Polštář hlavový malý tvar U na Octoskop CO-02</t>
  </si>
  <si>
    <t>ZL380</t>
  </si>
  <si>
    <t>Polštář hlavový velký tvar U na Octoskop CO-01</t>
  </si>
  <si>
    <t>ZK365</t>
  </si>
  <si>
    <t>Polštář na ruce a hlavu tvar L na Octoskop CO-03 (splatnost 30 dní)</t>
  </si>
  <si>
    <t>ZK432</t>
  </si>
  <si>
    <t>Rourka rektální s balónkem 20089</t>
  </si>
  <si>
    <t>ZM913</t>
  </si>
  <si>
    <t>Sada aplikační pro insuflaci při CT kolonografii k insuflátoru VMX 1010A bal. á 24 ks AS-3W-Y-R35A</t>
  </si>
  <si>
    <t>ZD030</t>
  </si>
  <si>
    <t>Skalpel jednorázový cutfix sterilní bal. á 10 ks 5518040</t>
  </si>
  <si>
    <t>ZE210</t>
  </si>
  <si>
    <t>Skalpel jednorázový cutfix sterilní bal. á 10 ks R099871</t>
  </si>
  <si>
    <t>ZA787</t>
  </si>
  <si>
    <t>Stříkačka injekční 2-dílná 10 ml L Inject Solo 4606108V</t>
  </si>
  <si>
    <t>ZA788</t>
  </si>
  <si>
    <t>Stříkačka injekční 2-dílná 20 ml L Inject Solo 4606205V</t>
  </si>
  <si>
    <t>ZB066</t>
  </si>
  <si>
    <t>Stříkačka janett 3-dílná 100 ml sterilní vyplachovací adaptér TS-100ML( PLS1710)</t>
  </si>
  <si>
    <t>ZP300</t>
  </si>
  <si>
    <t>Škrtidlo se sponou pro dospělé bez latexu modré délka 400 mm 09820-B</t>
  </si>
  <si>
    <t>ZB006</t>
  </si>
  <si>
    <t>Teploměr digitální thermoval basic 9250391</t>
  </si>
  <si>
    <t>ZB289</t>
  </si>
  <si>
    <t>Válec do tlak. stříkačky Medrad SDS-CTP-QFT 1H07169</t>
  </si>
  <si>
    <t>ZQ910</t>
  </si>
  <si>
    <t>Válec do tlakové stříkačka Medrad Spectris Solaris EP – set bal. á 50 ks SSQK 65/115vs</t>
  </si>
  <si>
    <t>Válec do tlakové stříkačky Medrad Stellant SDS-CTP-QFT 1H07169</t>
  </si>
  <si>
    <t>ZC735</t>
  </si>
  <si>
    <t>Vzduchovod ústní guedell 100 mm 24107</t>
  </si>
  <si>
    <t>ZC732</t>
  </si>
  <si>
    <t>Vzduchovod ústní guedell 70 mm 24104</t>
  </si>
  <si>
    <t>ZC733</t>
  </si>
  <si>
    <t>Vzduchovod ústní guedell 80 mm 24105</t>
  </si>
  <si>
    <t>ZC734</t>
  </si>
  <si>
    <t>Vzduchovod ústní guedell 90 mm 24106</t>
  </si>
  <si>
    <t>ZK798</t>
  </si>
  <si>
    <t>Zátka combi modrá 4495152</t>
  </si>
  <si>
    <t>ZP077</t>
  </si>
  <si>
    <t>Zkumavka 15 ml PP 101/16,5 mm bílý šroubový uzávěr sterilní jednotlivě balená 10362/MO/SG/CS</t>
  </si>
  <si>
    <t>ZG515</t>
  </si>
  <si>
    <t>Zkumavka močová vacuette 10,5 ml bal. á 50 ks 455007</t>
  </si>
  <si>
    <t>50115063</t>
  </si>
  <si>
    <t>ZPr - vaky, sety (Z528)</t>
  </si>
  <si>
    <t>ZA715</t>
  </si>
  <si>
    <t>Set infuzní intrafix primeline classic 150 cm 4062957</t>
  </si>
  <si>
    <t>50115064</t>
  </si>
  <si>
    <t>ZPr - šicí materiál (Z529)</t>
  </si>
  <si>
    <t>ZB608</t>
  </si>
  <si>
    <t>Šití premicron zelený 2/0 (3) bal. á 36 ks C0026057</t>
  </si>
  <si>
    <t>50115065</t>
  </si>
  <si>
    <t>ZPr - vpichovací materiál (Z530)</t>
  </si>
  <si>
    <t>ZA834</t>
  </si>
  <si>
    <t>Jehla injekční 0,7 x 40 mm černá 4660021</t>
  </si>
  <si>
    <t>ZA833</t>
  </si>
  <si>
    <t>Jehla injekční 0,8 x 40 mm zelená 4657527</t>
  </si>
  <si>
    <t>ZA836</t>
  </si>
  <si>
    <t>Jehla injekční 0,9 x 70 mm žlutá 4665791</t>
  </si>
  <si>
    <t>ZB556</t>
  </si>
  <si>
    <t>Jehla injekční 1,2 x 40 mm růžová 4665120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</si>
  <si>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</si>
  <si>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</si>
  <si>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</si>
  <si>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</si>
  <si>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</si>
  <si>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</si>
  <si>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</si>
  <si>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</si>
  <si>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ZP949</t>
  </si>
  <si>
    <t>Rukavice nitril basic bez p. modré XL bal. á 170 ks 44753</t>
  </si>
  <si>
    <t>ZK474</t>
  </si>
  <si>
    <t>Rukavice operační latex s pudrem sterilní ansell, vasco surgical powderet vel. 6,5 6035518 (303503)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</si>
  <si>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</si>
  <si>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</si>
  <si>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</si>
  <si>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</si>
  <si>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Rukavice operační latexové s pudrem ansell, vasco surgical powderet vel. 7 6035526 (303504EU)</t>
  </si>
  <si>
    <t>Rukavice operační latexové s pudrem ansell, vasco surgical powderet vel. 7,5 6035534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</si>
  <si>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</si>
  <si>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</si>
  <si>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</si>
  <si>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basic bez pudru modré XL bal. á 170 ks 44753</t>
  </si>
  <si>
    <t>Rukavice vyšetřovací nitril bez pudru nesterilní basic modré M bal. á 200 ks 44751</t>
  </si>
  <si>
    <t>50115079</t>
  </si>
  <si>
    <t>ZPr - internzivní péče (Z542)</t>
  </si>
  <si>
    <t>ZN711</t>
  </si>
  <si>
    <t>Maska anesteziologická č.3 EcoMask ( s proužky ) 7093</t>
  </si>
  <si>
    <t>ZB232</t>
  </si>
  <si>
    <t>Maska anesteziologická č.4 EcoMask ( s proužky ) 7094</t>
  </si>
  <si>
    <t>ZB233</t>
  </si>
  <si>
    <t>Maska anesteziologická č.5 EcoMask ( s proužky ) 7095</t>
  </si>
  <si>
    <t>ZA441</t>
  </si>
  <si>
    <t>Steh náplasťový Steri-strip 6 x 38 mm bal. á 50 ks R1542</t>
  </si>
  <si>
    <t>ZF166</t>
  </si>
  <si>
    <t>Gel Mark - Ultra - SS EnCore Probe 10G bal. á 10 ks GMUEC10GSS</t>
  </si>
  <si>
    <t>Gel Mark - Ultra - SS EnCore Probe 10G bal. á 10 ks GMUEC10GSS - stejný kód ZQ433</t>
  </si>
  <si>
    <t>ZF163</t>
  </si>
  <si>
    <t>Kazeta EnCor Enspire vacuum and rinse tubing cassette assembly bal. á 12 ks DS4001</t>
  </si>
  <si>
    <t>ZO930</t>
  </si>
  <si>
    <t>Kontejner 100 ml PP 72/62 mm s přiloženým uzávěrem bílé víčko sterilní na tekutý materiál 75.562.105</t>
  </si>
  <si>
    <t>ZP015</t>
  </si>
  <si>
    <t>Lokalizátor prsních lézí - Beacon  Breast Tissue marker ultrasound BM1412-50</t>
  </si>
  <si>
    <t>ZQ433</t>
  </si>
  <si>
    <t>Lokalizátor prsních lézí Gel Mark Ulta SS EnCor bal. á 10 ks GMUEC7655</t>
  </si>
  <si>
    <t>ZH760</t>
  </si>
  <si>
    <t>Popisovač chirurgický na kůži + sterilní pravítko fialová barva RQ-01</t>
  </si>
  <si>
    <t>ZB360</t>
  </si>
  <si>
    <t>Rourka rektální CH12 délka 12 cm sterilní bal. á 20 ks 646699</t>
  </si>
  <si>
    <t>ZF165</t>
  </si>
  <si>
    <t>Sonda EnCor Biopsy Probe 10G bal. á 5 ks ECP0110GV</t>
  </si>
  <si>
    <t>ZA789</t>
  </si>
  <si>
    <t>Stříkačka injekční 2-dílná 2 ml L Inject Solo 4606027V</t>
  </si>
  <si>
    <t>ZB946</t>
  </si>
  <si>
    <t>Vodič vakuové jehly EnCor Insert Mammo Test 10G bal. á 10 ks ENCFINSERT10G</t>
  </si>
  <si>
    <t>ZP901</t>
  </si>
  <si>
    <t>Vodič vakuových jehel pro stereotaktickou biopsii při mamografii 1,4 mm resterilizovatelný bal. á 2 ks E63101ME</t>
  </si>
  <si>
    <t>ZQ434</t>
  </si>
  <si>
    <t>Zavaděč bioptické jehly EnCor Mammotest 7G bal. á 10 ks  ENCFINSERT7G</t>
  </si>
  <si>
    <t>ZQ432</t>
  </si>
  <si>
    <t>Jehla bioptická EnCor 7G x 130 mm pro vakuovou biopsii bal. á 5 ks ECP017GV</t>
  </si>
  <si>
    <t>ZA832</t>
  </si>
  <si>
    <t>Jehla injekční 0,9 x 40 mm žlutá 4657519</t>
  </si>
  <si>
    <t>ZJ717</t>
  </si>
  <si>
    <t>Jehla lokalizační prsní hawkins III 20 G x 10 cm 253 100</t>
  </si>
  <si>
    <t>Rukavice operační latexové s pudrem ansell, vasco surgical powderet vel. 6,5 6035518 (303503)</t>
  </si>
  <si>
    <t>50115070</t>
  </si>
  <si>
    <t>ZPr - katetry ostatní (Z513)</t>
  </si>
  <si>
    <t>ZC605</t>
  </si>
  <si>
    <t>Katetr zakřivený set 30 G x 2 cm flexibilní DGK 002 X</t>
  </si>
  <si>
    <t>ZA561</t>
  </si>
  <si>
    <t>Kompresa AB 20 x 40 cm/1 ks sterilní NT savá (1230114051) 1327114051</t>
  </si>
  <si>
    <t>ZA321</t>
  </si>
  <si>
    <t>Kompresa gáza 7,5 cm x 7,5 cm/100 ks nesterilní 06002</t>
  </si>
  <si>
    <t>ZK405</t>
  </si>
  <si>
    <t>Krytí hemostatické gelitaspon standard 80 x 50 mm x 10 mm bal. á 10 ks A2107861</t>
  </si>
  <si>
    <t>ZE505</t>
  </si>
  <si>
    <t>Krytí hydrofilm 12 x 25 cm, á 25 ks 6857640</t>
  </si>
  <si>
    <t>ZA544</t>
  </si>
  <si>
    <t>Krytí inadine nepřilnavé 5,0 x 5,0 cm 1/10 SYS01481EE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</si>
  <si>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</si>
  <si>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</si>
  <si>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</si>
  <si>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</si>
  <si>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ZI601</t>
  </si>
  <si>
    <t>Náplast curapor 10 x 20 cm 32915 ( náhrada za cosmopor )</t>
  </si>
  <si>
    <t>ZK759</t>
  </si>
  <si>
    <t>Náplast water resistant cosmos bal. á 20 ks (10+10) 5351233</t>
  </si>
  <si>
    <t>ZC752</t>
  </si>
  <si>
    <t>Čepelka skalpelová 15 BB515</t>
  </si>
  <si>
    <t>KB887</t>
  </si>
  <si>
    <t>dilatátor JCD10.0-38-20-COONS</t>
  </si>
  <si>
    <t>KI077</t>
  </si>
  <si>
    <t>dilatátor JCD5.0-38-20</t>
  </si>
  <si>
    <t>KI078</t>
  </si>
  <si>
    <t>dilatátor JCD6.0-38-20-COONS</t>
  </si>
  <si>
    <t>KI079</t>
  </si>
  <si>
    <t>dilatátor JCD7.0-38-20-HC</t>
  </si>
  <si>
    <t>KB886</t>
  </si>
  <si>
    <t>dilatátor JCD8.0-38-20-COONS</t>
  </si>
  <si>
    <t>KK442</t>
  </si>
  <si>
    <t>dilatátor vessel F4-17 á 10 ks 504404X</t>
  </si>
  <si>
    <t>KE514</t>
  </si>
  <si>
    <t>disk retenční MDC-10</t>
  </si>
  <si>
    <t>KA037</t>
  </si>
  <si>
    <t>disk retenční MDC-12</t>
  </si>
  <si>
    <t>KC083</t>
  </si>
  <si>
    <t>drát vodící 5050200</t>
  </si>
  <si>
    <t>KC085</t>
  </si>
  <si>
    <t>drát vodící 5050243</t>
  </si>
  <si>
    <t>KB885</t>
  </si>
  <si>
    <t>drát vodící Amplatz 145 cm THSCF-35-145-3-AUS1</t>
  </si>
  <si>
    <t>KB906</t>
  </si>
  <si>
    <t>drát vodící Amplatz 260 cm THSCF-35-260-3-AUS1</t>
  </si>
  <si>
    <t>KB985</t>
  </si>
  <si>
    <t>drát vodící GA35183M</t>
  </si>
  <si>
    <t>KB986</t>
  </si>
  <si>
    <t>drát vodící GA35263M</t>
  </si>
  <si>
    <t>KE850</t>
  </si>
  <si>
    <t>drát vodící HR35183M</t>
  </si>
  <si>
    <t>KE851</t>
  </si>
  <si>
    <t>drát vodící HR35303M</t>
  </si>
  <si>
    <t>KC084</t>
  </si>
  <si>
    <t>drát vodící J3 5050359</t>
  </si>
  <si>
    <t>KF135</t>
  </si>
  <si>
    <t>drát vodící Lunderquist 180 cm TSMG-35-180-7-LES</t>
  </si>
  <si>
    <t>KL049</t>
  </si>
  <si>
    <t>drát vodící Lunderquist 260 cm TSCMG-35-260-7-LES</t>
  </si>
  <si>
    <t>KB946</t>
  </si>
  <si>
    <t>drát vodící Lunderquist 260 cm TSMG-35-260-LES</t>
  </si>
  <si>
    <t>KE354</t>
  </si>
  <si>
    <t>drát vodící Mirage 103-0608</t>
  </si>
  <si>
    <t>KC371</t>
  </si>
  <si>
    <t>drát vodící MODEL-V18 150 cm M001468500</t>
  </si>
  <si>
    <t>KC369</t>
  </si>
  <si>
    <t>drát vodící MODEL-V18 300 cm M001468540</t>
  </si>
  <si>
    <t>KC171</t>
  </si>
  <si>
    <t>drát vodící Nitrex .014 180 cm N141802</t>
  </si>
  <si>
    <t>KD579</t>
  </si>
  <si>
    <t>drát vodící Nitrex .014 300 cm  N143001</t>
  </si>
  <si>
    <t>KD213</t>
  </si>
  <si>
    <t>drát vodící Nitrex .018 180 cm N181805</t>
  </si>
  <si>
    <t>KL097</t>
  </si>
  <si>
    <t>drát vodící Nitrex .018 80 cm N180802</t>
  </si>
  <si>
    <t>KI393</t>
  </si>
  <si>
    <t>drát vodící Nitrex .018.300 cm  N183002</t>
  </si>
  <si>
    <t>KB983</t>
  </si>
  <si>
    <t>drát vodící PA35183M</t>
  </si>
  <si>
    <t>KB984</t>
  </si>
  <si>
    <t>drát vodící PA35263M</t>
  </si>
  <si>
    <t>KK443</t>
  </si>
  <si>
    <t>drát vodící renal Jindo 503452</t>
  </si>
  <si>
    <t>KI114</t>
  </si>
  <si>
    <t>drát vodící Rosen 180 cm THSCF-35-180-1.5-ROSEN</t>
  </si>
  <si>
    <t>KI115</t>
  </si>
  <si>
    <t>drát vodící Rosen 260 cm THSCF-35-260-1.5-ROSEN</t>
  </si>
  <si>
    <t>KE981</t>
  </si>
  <si>
    <t>drát vodící Selectiva NiTiNOL NE18060280NW-SL</t>
  </si>
  <si>
    <t>KC379</t>
  </si>
  <si>
    <t>drát vodící Synchro .010-200 cm M00316310</t>
  </si>
  <si>
    <t>KC380</t>
  </si>
  <si>
    <t>drát vodící Synchro .010-300 cm M00316330</t>
  </si>
  <si>
    <t>KC377</t>
  </si>
  <si>
    <t>drát vodící Synchro .014-200 cm M00313010</t>
  </si>
  <si>
    <t>KC334</t>
  </si>
  <si>
    <t>drát vodící Synchro .014-300 cm M00313310</t>
  </si>
  <si>
    <t>KK573</t>
  </si>
  <si>
    <t>drát vodící Thruway 0,018¨x 190cm/Short Taper/Straight M001492791</t>
  </si>
  <si>
    <t>KK574</t>
  </si>
  <si>
    <t>drát vodící Thruway 0,18¨x 300cm/Short Taper/Straight M001492831</t>
  </si>
  <si>
    <t>ZQ490</t>
  </si>
  <si>
    <t>Elektroda EKG pěnová pr. 48 mm pro dospělé H-108003</t>
  </si>
  <si>
    <t>ZC648</t>
  </si>
  <si>
    <t>Elektroda EKG pěnová pr. 55 mm pro dospělé H-108002</t>
  </si>
  <si>
    <t>Elektroda EKG pěnová pr. 55 mm pro dospělé H-108002 - nahrazena ZQ490</t>
  </si>
  <si>
    <t>ZN298</t>
  </si>
  <si>
    <t>Hadička spojovací Gamaplus HS 1,8 x 1800 LL NO DOP 606304-ND</t>
  </si>
  <si>
    <t>ZQ249</t>
  </si>
  <si>
    <t>Hadička spojovací HS 1,8 x 1800 mm LL DEPH free 2200 180 ND</t>
  </si>
  <si>
    <t>KC078</t>
  </si>
  <si>
    <t>hadička vysokotlaká angio á 25 ks 5011531</t>
  </si>
  <si>
    <t>KD909</t>
  </si>
  <si>
    <t>chlopeň na cévku CFM-100</t>
  </si>
  <si>
    <t>KD218</t>
  </si>
  <si>
    <t>jehla bioptická magmun 16G x 160 mm bal. á 10 ks MN1616</t>
  </si>
  <si>
    <t>KK700</t>
  </si>
  <si>
    <t>jehla bioptická magnum 12G x 100 mm bal. á 10ks MN1210</t>
  </si>
  <si>
    <t>KA043</t>
  </si>
  <si>
    <t>jehla bioptická magnum 14G x 100 mm bal. á 10 ks MN1410</t>
  </si>
  <si>
    <t>KA044</t>
  </si>
  <si>
    <t>jehla bioptická magnum 16G x 100 mm bal. á 10 ks MN1610</t>
  </si>
  <si>
    <t>KA036</t>
  </si>
  <si>
    <t>jehla Chiba DCHN-22-20.0</t>
  </si>
  <si>
    <t>KI262</t>
  </si>
  <si>
    <t>jehla koaxiální 15G x 13cm (pro MN1616) á 5 ks C1616B</t>
  </si>
  <si>
    <t>KI261</t>
  </si>
  <si>
    <t>jehla koaxiální 15G x 7cm (pro MN1610) á 5ks C1610B</t>
  </si>
  <si>
    <t>KB895</t>
  </si>
  <si>
    <t>jehla mikropunkční MPIS-401-NT</t>
  </si>
  <si>
    <t>KA038</t>
  </si>
  <si>
    <t>jehla SDN-18-7.0</t>
  </si>
  <si>
    <t>KA042</t>
  </si>
  <si>
    <t>jehla SDN-18-9.0</t>
  </si>
  <si>
    <t>KD429</t>
  </si>
  <si>
    <t>jehla SDN-21-4.0</t>
  </si>
  <si>
    <t>ZA750</t>
  </si>
  <si>
    <t>Kanyla venofix 21G zelená ( malé křidýlko ) 4056337</t>
  </si>
  <si>
    <t>KK184</t>
  </si>
  <si>
    <t>katetr vodící intrakraniální Asahi Fubuki 6Fr, 80 cm WAIN-FBK-6SD80</t>
  </si>
  <si>
    <t>KK465</t>
  </si>
  <si>
    <t>katetr vodící intrakraniální Asahi Fubuki 6Fr, 90 cm WAIN-FBK-6SD90</t>
  </si>
  <si>
    <t>KI280</t>
  </si>
  <si>
    <t>klip vaskulární ProGlide 12673-05</t>
  </si>
  <si>
    <t>KI281</t>
  </si>
  <si>
    <t>klip vaskulární StarClose SE 14679-02</t>
  </si>
  <si>
    <t>KA046</t>
  </si>
  <si>
    <t>kohout Flowswitch á 24 ks M001442011</t>
  </si>
  <si>
    <t>KC289</t>
  </si>
  <si>
    <t>kohout Gateway á 10 ks M001153223</t>
  </si>
  <si>
    <t>KA040</t>
  </si>
  <si>
    <t>kohout jednocestný POWS-FLL-MLL</t>
  </si>
  <si>
    <t>KB947</t>
  </si>
  <si>
    <t>kohout třícestný PTWS-2FLL-MLL-R</t>
  </si>
  <si>
    <t>ZA851</t>
  </si>
  <si>
    <t>Lepidlo tkáňové histoacryl bal. á 5 ks 1050052</t>
  </si>
  <si>
    <t>ZC654</t>
  </si>
  <si>
    <t>Manžeta přetlaková 500 ml s manometrem KVS PM 05M</t>
  </si>
  <si>
    <t>ZA828</t>
  </si>
  <si>
    <t>Manžeta TK k monitoru MacLab dvouhadičková DURA-CUF dospělá velká DUR-A3-2A</t>
  </si>
  <si>
    <t>ZA713</t>
  </si>
  <si>
    <t>Měřič žilního tlaku 01 646992</t>
  </si>
  <si>
    <t>ZM772</t>
  </si>
  <si>
    <t>Miska RingMASTER na smáčení vodičů mělká MMRM01</t>
  </si>
  <si>
    <t>ZL464</t>
  </si>
  <si>
    <t>Popisovač na kůži sterilní se dvěma hroty Sandel 4-in-1Marker, bal. á 25 ks, S1041F</t>
  </si>
  <si>
    <t>KK463</t>
  </si>
  <si>
    <t>pouzdro zaváděcí 4F.035 402604A</t>
  </si>
  <si>
    <t>KK575</t>
  </si>
  <si>
    <t>pouzdro zaváděcí 5,0Fr  KSAW-5.0-18/38-55-RB-ANL2-HC</t>
  </si>
  <si>
    <t>KK576</t>
  </si>
  <si>
    <t>pouzdro zaváděcí 5,0Fr KSAW-5.0-38-90-RB-SHTL-FLEX-HC</t>
  </si>
  <si>
    <t>KC272</t>
  </si>
  <si>
    <t>pouzdro zaváděcí Accustick II M001207050</t>
  </si>
  <si>
    <t>KB988</t>
  </si>
  <si>
    <t>pouzdro zaváděcí B10N10MQ</t>
  </si>
  <si>
    <t>KF828</t>
  </si>
  <si>
    <t>pouzdro zaváděcí B11N25AQ</t>
  </si>
  <si>
    <t>KB976</t>
  </si>
  <si>
    <t>pouzdro zaváděcí B50N10MQ</t>
  </si>
  <si>
    <t>KB977</t>
  </si>
  <si>
    <t>pouzdro zaváděcí B60N10MQ</t>
  </si>
  <si>
    <t>KB991</t>
  </si>
  <si>
    <t>pouzdro zaváděcí B60N25AQ</t>
  </si>
  <si>
    <t>KB978</t>
  </si>
  <si>
    <t>pouzdro zaváděcí B70N10MQ</t>
  </si>
  <si>
    <t>KB981</t>
  </si>
  <si>
    <t>pouzdro zaváděcí B70N25AQ</t>
  </si>
  <si>
    <t>KB979</t>
  </si>
  <si>
    <t>pouzdro zaváděcí B80N10MQ</t>
  </si>
  <si>
    <t>KB982</t>
  </si>
  <si>
    <t>pouzdro zaváděcí B80N25AQ</t>
  </si>
  <si>
    <t>KB980</t>
  </si>
  <si>
    <t>pouzdro zaváděcí B90N10MQ</t>
  </si>
  <si>
    <t>KL098</t>
  </si>
  <si>
    <t>pouzdro zaváděcí Brite Tip 8 F 23 cm 401-823M</t>
  </si>
  <si>
    <t>KC000</t>
  </si>
  <si>
    <t>pouzdro zaváděcí C40K25NR</t>
  </si>
  <si>
    <t>KB998</t>
  </si>
  <si>
    <t>pouzdro zaváděcí Destination RSR13</t>
  </si>
  <si>
    <t>KL032</t>
  </si>
  <si>
    <t>pouzdro zaváděcí femorální SuperSheath 6F 25 cm á 10 ks M00115965B1</t>
  </si>
  <si>
    <t>KF102</t>
  </si>
  <si>
    <t>pouzdro zaváděcí KCFW-10.0-35-45-RB-HFANL1-HC</t>
  </si>
  <si>
    <t>KF101</t>
  </si>
  <si>
    <t>pouzdro zaváděcí KCFW-12.0-35-45-RB-HFANL1-HC</t>
  </si>
  <si>
    <t>KI871</t>
  </si>
  <si>
    <t>pouzdro zaváděcí KCFW-5.0-18/38-90-RB-ANL0-HC</t>
  </si>
  <si>
    <t>KH478</t>
  </si>
  <si>
    <t>pouzdro zaváděcí KCFW-6.0-35-55-RB-HFANL1-HC</t>
  </si>
  <si>
    <t>KJ409</t>
  </si>
  <si>
    <t>pouzdro zaváděcí KCFW-6.0-35-70-RB-HFANL1-HC</t>
  </si>
  <si>
    <t>KI907</t>
  </si>
  <si>
    <t>pouzdro zaváděcí KCFW-7.0-35-55-RB-HFANL1-HC</t>
  </si>
  <si>
    <t>KK885</t>
  </si>
  <si>
    <t>pouzdro zaváděcí KCFW-7.0-35-70-RB-HFANL1-HC</t>
  </si>
  <si>
    <t>KK196</t>
  </si>
  <si>
    <t>pouzdro zaváděcí KCFW-8.0-35-70-RB-HFANL0-HC</t>
  </si>
  <si>
    <t>KI772</t>
  </si>
  <si>
    <t>pouzdro zaváděcí KCFW-9.0-38-70-RB-RAABE</t>
  </si>
  <si>
    <t>KE944</t>
  </si>
  <si>
    <t>pouzdro zaváděcí KSAW-6.0-18/38-55-RB-ANL2-HC</t>
  </si>
  <si>
    <t>KK197</t>
  </si>
  <si>
    <t>pouzdro zaváděcí KSAW-6.0-38-80-RB-SHTL-HC</t>
  </si>
  <si>
    <t>KB915</t>
  </si>
  <si>
    <t>pouzdro zaváděcí KSAW-6.0-38-90-RB-SHTL-HC</t>
  </si>
  <si>
    <t>KG055</t>
  </si>
  <si>
    <t>pouzdro zaváděcí KSAW-7.0-18/38-55-RB-ANL2-HC</t>
  </si>
  <si>
    <t>KD993</t>
  </si>
  <si>
    <t>pouzdro zaváděcí KSAW-7.0-38-90-RB-SHTL-HC</t>
  </si>
  <si>
    <t>KB910</t>
  </si>
  <si>
    <t>pouzdro zaváděcí XLCFW-20.-38-30-ENDOSTENT</t>
  </si>
  <si>
    <t>KK587</t>
  </si>
  <si>
    <t>pouzdro zaváděcí XLCFW-22.0-35-25-ENDOSTENT</t>
  </si>
  <si>
    <t>KI704</t>
  </si>
  <si>
    <t>pouzdro zaváděcí XLCFW-22.0-38-30-ENDOSTENT</t>
  </si>
  <si>
    <t>KJ174</t>
  </si>
  <si>
    <t>pouzdro zaváděcí XLCFW-22.0-38-40-ENDOSTENT</t>
  </si>
  <si>
    <t>KL154</t>
  </si>
  <si>
    <t>pouzdro zaváděcí XVCFW-20.0-35-25</t>
  </si>
  <si>
    <t>ZL688</t>
  </si>
  <si>
    <t>Proužky Accu-Check Inform IIStrip 50 EU1 á 50 ks 05942861041</t>
  </si>
  <si>
    <t>KD581</t>
  </si>
  <si>
    <t>puzdro zaváděcí k TIPSu RUPS-100</t>
  </si>
  <si>
    <t>ZL689</t>
  </si>
  <si>
    <t>Roztok Accu-Check Performa Int´l Controls 1+2 level 04861736</t>
  </si>
  <si>
    <t>ZB249</t>
  </si>
  <si>
    <t>Sáček močový s křížovou výpustí 2000 ml s hadičkou 90 cm ZAR-TNU201601</t>
  </si>
  <si>
    <t>Sáček močový s křížovou výpustí 2000 ml ZAR-TNU201601</t>
  </si>
  <si>
    <t>ZK574</t>
  </si>
  <si>
    <t>Set I. nevaskulární 42001558</t>
  </si>
  <si>
    <t>ZK575</t>
  </si>
  <si>
    <t>Set II. vaskulární 42001559</t>
  </si>
  <si>
    <t>KC082</t>
  </si>
  <si>
    <t>stříkačka inflační PTCA 622510</t>
  </si>
  <si>
    <t>stříkačka inflační PTCA, objem 25 ml, 30 ATM, s vysokotlakým třícestným konektorem 622510</t>
  </si>
  <si>
    <t>ZA586</t>
  </si>
  <si>
    <t>Stříkačka injekční 2 ml LL KDM bal. á 100 ks 831908 02-0070</t>
  </si>
  <si>
    <t>ZK816</t>
  </si>
  <si>
    <t>Stříkačka injekční 2-dílná 10 ml LL Inject Solo se závitem 4606728V</t>
  </si>
  <si>
    <t>ZA790</t>
  </si>
  <si>
    <t>Stříkačka injekční 2-dílná 5 ml L Inject Solo4606051V</t>
  </si>
  <si>
    <t>ZD835</t>
  </si>
  <si>
    <t>Stříkačka injekční 3-dílná 1 ml LL plastipak bal. á 100 ks 309628</t>
  </si>
  <si>
    <t>ZB384</t>
  </si>
  <si>
    <t>Stříkačka injekční 3-dílná 20 ml LL Omnifix Solo se závitem bal. á 100 ks 4617207V</t>
  </si>
  <si>
    <t>ZE308</t>
  </si>
  <si>
    <t>Stříkačka injekční 3-dílná 5 ml LL Omnifix Solo se závitem 4617053V</t>
  </si>
  <si>
    <t>ZA749</t>
  </si>
  <si>
    <t>Stříkačka injekční 3-dílná 50 ml LL Omnifix Solo 4617509F</t>
  </si>
  <si>
    <t>systém pro uzavírání cév femorální StarClose SE 14679-02</t>
  </si>
  <si>
    <t>systém pro uzavírání cév femorálníí ProGlide 12673-05</t>
  </si>
  <si>
    <t>KA041</t>
  </si>
  <si>
    <t>torguer OTD-100</t>
  </si>
  <si>
    <t>ZJ366</t>
  </si>
  <si>
    <t>Válec do tlak. stříkačky Medrad 150-FT-Q</t>
  </si>
  <si>
    <t>Válec do tlakové stříkačky Medrad Mark V Pro Vis 150-FT-Q</t>
  </si>
  <si>
    <t>ZK799</t>
  </si>
  <si>
    <t>Zátka combi červená 4495101</t>
  </si>
  <si>
    <t>ZA966</t>
  </si>
  <si>
    <t>Šití mersilene gr 2 bal. á 36 ks EH6417H</t>
  </si>
  <si>
    <t>ZB643</t>
  </si>
  <si>
    <t>Šití mersilene gr 2-0 bal. á 12 ks L153</t>
  </si>
  <si>
    <t>Šití mersilene gr 2-0 bal. á 12 ks L153 (náhrada za ZA919)</t>
  </si>
  <si>
    <t>ZB215</t>
  </si>
  <si>
    <t>Šití safil fialový 3/0 (2) bal. á 36 ks C1048041</t>
  </si>
  <si>
    <t>ZD423</t>
  </si>
  <si>
    <t>Šití silon monofil modrý 4/0 EP 1,5 bal. á 24 ks SM 2061</t>
  </si>
  <si>
    <t>Šití silon monofil modrý 4/0 EP 1,5 bal. á 24 ks SM2061</t>
  </si>
  <si>
    <t>ZB479</t>
  </si>
  <si>
    <t>Jehla chirurgická 0,7 x 28 B12</t>
  </si>
  <si>
    <t>ZB729</t>
  </si>
  <si>
    <t>Jehla surecan 90°G20 žlutá zahnutá 20 mm ke krátkodobé infuzi bal. á 50 ks 4439937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</si>
  <si>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</si>
  <si>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</si>
  <si>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</si>
  <si>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</si>
  <si>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</si>
  <si>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</si>
  <si>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</si>
  <si>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</si>
  <si>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</si>
  <si>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</si>
  <si>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</si>
  <si>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vel.7,5 330048075</t>
  </si>
  <si>
    <t>KH697</t>
  </si>
  <si>
    <t>extraktor vaskulární Goose Neck GN1000</t>
  </si>
  <si>
    <t>KB957</t>
  </si>
  <si>
    <t>extraktor vaskulární Goose Neck GN2000</t>
  </si>
  <si>
    <t>KI001</t>
  </si>
  <si>
    <t>extraktor vaskulární Goose Neck SK200</t>
  </si>
  <si>
    <t>KK949</t>
  </si>
  <si>
    <t>extraktor vaskulární Goose Neck SK700</t>
  </si>
  <si>
    <t>KB909</t>
  </si>
  <si>
    <t>extraktor vaskulární GTRS-200-RB</t>
  </si>
  <si>
    <t>KI534</t>
  </si>
  <si>
    <t>extraktor vaskulární Indy OTW INDY-8.0-35-100-40</t>
  </si>
  <si>
    <t>KB960</t>
  </si>
  <si>
    <t>filtr venakavální IGTCFS-65-UNI IGTCFS-65-UNI-TULIP</t>
  </si>
  <si>
    <t>KK596</t>
  </si>
  <si>
    <t>filtr venakavální OptionElite extrahovatelný, sheat 6,5F 70 cm 352506070E</t>
  </si>
  <si>
    <t>KE770</t>
  </si>
  <si>
    <t>kaktetr balónkový Maverick2 4.0x20 H7493892820400</t>
  </si>
  <si>
    <t>KK947</t>
  </si>
  <si>
    <t>katétr angiografický Imager II SIM2 4 F 100/035 M0013163511</t>
  </si>
  <si>
    <t>KL065</t>
  </si>
  <si>
    <t>katétr balónkový dilatační Admiral Xtreme 3.0 x 40 mm 135 cm SBI030040130</t>
  </si>
  <si>
    <t>KK886</t>
  </si>
  <si>
    <t>katétr balónkový dilatační Advance 3.0 x 40 mm 135cm PTA5-35-135-3-4.0</t>
  </si>
  <si>
    <t>KL064</t>
  </si>
  <si>
    <t>katétr balónkový dilatační ClearPAC 3.0 x 40 mm 135 cm 31030040</t>
  </si>
  <si>
    <t>KL066</t>
  </si>
  <si>
    <t>katétr balónkový dilatační NC Trek 5.0 x 20 mm .014" RX 1012455-20</t>
  </si>
  <si>
    <t>KG552</t>
  </si>
  <si>
    <t>katetr balónkový dilatační Wanda 10 x 40 mm 80 cm H965SCH505210</t>
  </si>
  <si>
    <t>KK793</t>
  </si>
  <si>
    <t>katetr balónkový dilatační Wanda 3 x 20 135 cm H965SCH505240Z</t>
  </si>
  <si>
    <t>KD913</t>
  </si>
  <si>
    <t>katetr balónkový dilatační Wanda 3 x 40 mm 135 cm H965SCH505250</t>
  </si>
  <si>
    <t>KH483</t>
  </si>
  <si>
    <t>katetr balónkový dilatační Wanda 3 x 40 mm 80 cm H965SCH505010</t>
  </si>
  <si>
    <t>KG546</t>
  </si>
  <si>
    <t>katetr balónkový dilatační Wanda 4 x 20 mm 80 cm H965SCH505030</t>
  </si>
  <si>
    <t>KD914</t>
  </si>
  <si>
    <t>katetr balónkový dilatační Wanda 4 x 40 mm 135 cm H965SCH505280</t>
  </si>
  <si>
    <t>KG610</t>
  </si>
  <si>
    <t>katetr balónkový dilatační Wanda 4 x 40 mm 80 cm H965SCH505040</t>
  </si>
  <si>
    <t>KG547</t>
  </si>
  <si>
    <t>katetr balónkový dilatační Wanda 5 x 20 mm 80 cm H965SCH505060</t>
  </si>
  <si>
    <t>KG553</t>
  </si>
  <si>
    <t>katetr balónkový dilatační Wanda 5 x 40 mm 135 cm H965SCH505310</t>
  </si>
  <si>
    <t>KG548</t>
  </si>
  <si>
    <t>katetr balónkový dilatační Wanda 5 x 40 mm 80 cm H965SCH505070</t>
  </si>
  <si>
    <t>KG554</t>
  </si>
  <si>
    <t>katetr balónkový dilatační Wanda 6 x 40 mm 135 cm H965SCH505340</t>
  </si>
  <si>
    <t>KG549</t>
  </si>
  <si>
    <t>katetr balónkový dilatační Wanda 6 x 40 mm 80 cm H965SCH505100</t>
  </si>
  <si>
    <t>KG555</t>
  </si>
  <si>
    <t>katetr balónkový dilatační Wanda 7 x 40 mm 135 cm H965SCH505370</t>
  </si>
  <si>
    <t>KG550</t>
  </si>
  <si>
    <t>katetr balónkový dilatační Wanda 7 x 40 mm 80 cm H965SCH505130</t>
  </si>
  <si>
    <t>KG556</t>
  </si>
  <si>
    <t>katetr balónkový dilatační Wanda 8 x 40 mm 135 cm H965SCH505400</t>
  </si>
  <si>
    <t>KG551</t>
  </si>
  <si>
    <t>katetr balónkový dilatační Wanda 8 x 40 mm 80 cm H965SCH505160</t>
  </si>
  <si>
    <t>KC295</t>
  </si>
  <si>
    <t>katetr balónkový dilatační XXL 14-4/5.8/120 M001145150</t>
  </si>
  <si>
    <t>KC381</t>
  </si>
  <si>
    <t>katetr balónkový dilatační XXL 16-4/5.8/120 M001145530</t>
  </si>
  <si>
    <t>KC363</t>
  </si>
  <si>
    <t>katetr balónkový dilatační XXL 18-4/5.8/120 M001145580</t>
  </si>
  <si>
    <t>KK339</t>
  </si>
  <si>
    <t>katetr balónkový dilatační XXL 18-6/5.8/75  M001145590</t>
  </si>
  <si>
    <t>KD908</t>
  </si>
  <si>
    <t>katetr balónkový LONV8.5-38-100-30-5</t>
  </si>
  <si>
    <t>KD896</t>
  </si>
  <si>
    <t>katetr balónkový Mars 10 x 4 OPT 1750-1004</t>
  </si>
  <si>
    <t>KD701</t>
  </si>
  <si>
    <t>katetr balónkový Mars 5 x 10 OPT 1750-0510</t>
  </si>
  <si>
    <t>KD700</t>
  </si>
  <si>
    <t>katetr balónkový Mars 5 x 4 OPT 1750-0504</t>
  </si>
  <si>
    <t>KD703</t>
  </si>
  <si>
    <t>katetr balónkový Mars 6 x 10 OPT 1750-0610</t>
  </si>
  <si>
    <t>KD702</t>
  </si>
  <si>
    <t>katetr balónkový Mars 6 x 4 OPT 1750-0604</t>
  </si>
  <si>
    <t>KD893</t>
  </si>
  <si>
    <t>katetr balónkový Mars 7 x 4 OPT 1750-0704</t>
  </si>
  <si>
    <t>KD894</t>
  </si>
  <si>
    <t>katetr balónkový Mars 8 x 4 OPT 1750-0804</t>
  </si>
  <si>
    <t>KD895</t>
  </si>
  <si>
    <t>katetr balónkový Mars 9 x 4 OPT 1750-0904</t>
  </si>
  <si>
    <t>KI946</t>
  </si>
  <si>
    <t>katetr balónkový Maverick XL 5.0 x 20 H7493790950200</t>
  </si>
  <si>
    <t>KC443</t>
  </si>
  <si>
    <t>katetr balónkový Maverick2 2.5 x 20 H7493892820250</t>
  </si>
  <si>
    <t>KC444</t>
  </si>
  <si>
    <t>katetr balónkový Maverick2 3.0 x 20 H7493892820300</t>
  </si>
  <si>
    <t>KC445</t>
  </si>
  <si>
    <t>katetr balónkový Maverick2 3.0 x 30 H7493892830300</t>
  </si>
  <si>
    <t>KH571</t>
  </si>
  <si>
    <t>katetr balónkový Mustang 10 x 20 75 cm H74939171100270</t>
  </si>
  <si>
    <t>KK827</t>
  </si>
  <si>
    <t>katetr balónkový Mustang 10 x 40 75 cm H74939171100470</t>
  </si>
  <si>
    <t>KH178</t>
  </si>
  <si>
    <t>katetr balónkový Mustang 10 x 60 75 cm H74939171100670</t>
  </si>
  <si>
    <t>KH572</t>
  </si>
  <si>
    <t>katetr balónkový Mustang 12 x 40 135 cm H74939171120410</t>
  </si>
  <si>
    <t>KH457</t>
  </si>
  <si>
    <t>katetr balónkový Mustang 12 x 60 75 cm H74939171120670</t>
  </si>
  <si>
    <t>KK822</t>
  </si>
  <si>
    <t>katetr balónkový Mustang 3 x 40 75 cm H74939171030470</t>
  </si>
  <si>
    <t>KK828</t>
  </si>
  <si>
    <t>katetr balónkový Mustang 4 x 40 135 cm H74939171040410</t>
  </si>
  <si>
    <t>KK824</t>
  </si>
  <si>
    <t>katetr balónkový Mustang 4 x 40 75 cm H74939171040470</t>
  </si>
  <si>
    <t>KK826</t>
  </si>
  <si>
    <t>katetr balónkový Mustang 5 x 40 75 cm H74939171050470</t>
  </si>
  <si>
    <t>KH950</t>
  </si>
  <si>
    <t>katetr balónkový Mustang 5 x 60 75 cm H74939171050670</t>
  </si>
  <si>
    <t>KK710</t>
  </si>
  <si>
    <t>katetr balónkový Mustang 6 x 100 75 cm H74939171061070</t>
  </si>
  <si>
    <t>KK829</t>
  </si>
  <si>
    <t>katetr balónkový Mustang 6 x 40 135 cm H74939171060410</t>
  </si>
  <si>
    <t>KK490</t>
  </si>
  <si>
    <t>katetr balónkový Mustang 6 x 40 75 cm H74939171060470</t>
  </si>
  <si>
    <t>KK830</t>
  </si>
  <si>
    <t>katetr balónkový Mustang 7 x 40 135 cm H74939171070410</t>
  </si>
  <si>
    <t>KK491</t>
  </si>
  <si>
    <t>katetr balónkový Mustang 7 x 40 75 cm H74939171070470</t>
  </si>
  <si>
    <t>KL259</t>
  </si>
  <si>
    <t>katetr balónkový Mustang 8 x 100 75 cm H74939171081070</t>
  </si>
  <si>
    <t>KK831</t>
  </si>
  <si>
    <t>katetr balónkový Mustang 8 x 40 135 cm H74939171080410</t>
  </si>
  <si>
    <t>KK588</t>
  </si>
  <si>
    <t>katetr balónkový Mustang 8 x 40 75 cm H74939171080470</t>
  </si>
  <si>
    <t>KH174</t>
  </si>
  <si>
    <t>katetr balónkový Mustang 8 x 60 75 cm H74939171080670</t>
  </si>
  <si>
    <t>KI002</t>
  </si>
  <si>
    <t>katetr balónkový Mustang 9 x 20 75 cm H74939171090270</t>
  </si>
  <si>
    <t>KC176</t>
  </si>
  <si>
    <t>katetr balónkový okluzní  a remodelační EQUINOX HyperForm 104-4770</t>
  </si>
  <si>
    <t>KK971</t>
  </si>
  <si>
    <t>katetr balónkový okluzní  a remodelační EQUINOX HyperForm 4 x 20 mm 104-4420</t>
  </si>
  <si>
    <t>KK687</t>
  </si>
  <si>
    <t>katetr balónkový okluzní  a remodelační EQUINOX HyperForm 7x15 mm 104-4715</t>
  </si>
  <si>
    <t>KK948</t>
  </si>
  <si>
    <t>katétr balónkový PTA Ultraverse 3.0 x 40 130 cm U3513034</t>
  </si>
  <si>
    <t>KH464</t>
  </si>
  <si>
    <t>katetr balónkový řezací PCB 6.0 x 2.0 90 cm M001BP90620B0</t>
  </si>
  <si>
    <t>KH466</t>
  </si>
  <si>
    <t>katetr balónkový řezací PCB 8.0 x 2.0 90 cm M001BP90820B0</t>
  </si>
  <si>
    <t>KH813</t>
  </si>
  <si>
    <t>katetr balónkový Senri 3 x 60 mm BD-S3060L</t>
  </si>
  <si>
    <t>KJ306</t>
  </si>
  <si>
    <t>katetr balónkový Symetry 3,0 x 100 cm M001103480</t>
  </si>
  <si>
    <t>KK445</t>
  </si>
  <si>
    <t>katetr diagnostický .035 F4 65 LINDH SRD5355</t>
  </si>
  <si>
    <t>KK446</t>
  </si>
  <si>
    <t>katetr diagnostický .035 F5 100 LIND SRD5553</t>
  </si>
  <si>
    <t>KK447</t>
  </si>
  <si>
    <t>katetr diagnostický .035 F5 65 LINDH SR2948</t>
  </si>
  <si>
    <t>KK448</t>
  </si>
  <si>
    <t>katetr diagnostický .035 Tempo4 65 UNIV 451404V5</t>
  </si>
  <si>
    <t>KL026</t>
  </si>
  <si>
    <t>katetr diagnostický .038 Tempo4 100 BER 451413H0</t>
  </si>
  <si>
    <t>KK450</t>
  </si>
  <si>
    <t>katetr diagnostický .038 Tempo4 100 BER-2 451415H0</t>
  </si>
  <si>
    <t>KK451</t>
  </si>
  <si>
    <t>katetr diagnostický .038 Tempo4 65 BER-2 451415V0</t>
  </si>
  <si>
    <t>KL025</t>
  </si>
  <si>
    <t>katetr diagnostický .038 Tempo5 100 BER 451513H0</t>
  </si>
  <si>
    <t>KK452</t>
  </si>
  <si>
    <t>katetr diagnostický .038 Tempo5 100 BER-2 451515H0</t>
  </si>
  <si>
    <t>KK453</t>
  </si>
  <si>
    <t>katetr diagnostický .038 Tempo5 100 C2 451543H0</t>
  </si>
  <si>
    <t>KK454</t>
  </si>
  <si>
    <t>katetr diagnostický .038 Tempo5 125 MP-A SMALL 451506P0</t>
  </si>
  <si>
    <t>KK455</t>
  </si>
  <si>
    <t>katetr diagnostický .038 Tempo5 65 BER-2 451515V0</t>
  </si>
  <si>
    <t>KK456</t>
  </si>
  <si>
    <t>katetr diagnostický .038 Tempo5 80 RDC 451547S0</t>
  </si>
  <si>
    <t>KK457</t>
  </si>
  <si>
    <t>katetr diagnostický .038 Tempo5 80 UNI SELECT 451518S0</t>
  </si>
  <si>
    <t>KD911</t>
  </si>
  <si>
    <t>katetr diagnostický HNB5.0-35-65-P-NS-TIPS</t>
  </si>
  <si>
    <t>KB950</t>
  </si>
  <si>
    <t>katetr diagnostický HNB5.0-38-100-P-NS-H1</t>
  </si>
  <si>
    <t>KB890</t>
  </si>
  <si>
    <t>katetr diagnostický HNB5.0-38-100-P-NS-SIM1</t>
  </si>
  <si>
    <t>KB884</t>
  </si>
  <si>
    <t>katetr diagnostický HNB5.0-38-100-P-NS-SIM2</t>
  </si>
  <si>
    <t>KD904</t>
  </si>
  <si>
    <t>katetr diagnostický HNB5.0-38-65-P-2S-C2</t>
  </si>
  <si>
    <t>KD553</t>
  </si>
  <si>
    <t>katetr diagnostický HNBR5.0-35-100-P-NS-C2</t>
  </si>
  <si>
    <t>KB961</t>
  </si>
  <si>
    <t>katetr diagnostický HNBR5.0-38-100-P-NS-VERT</t>
  </si>
  <si>
    <t>KE302</t>
  </si>
  <si>
    <t>katetr diagnostický HNR5.0-35-100-P-10S-PIG</t>
  </si>
  <si>
    <t>KE852</t>
  </si>
  <si>
    <t>katetr diagnostický Outlook RQ-BHA4102M</t>
  </si>
  <si>
    <t>KB879</t>
  </si>
  <si>
    <t>katetr diagnostický P5.0-35-50-P-NS-0</t>
  </si>
  <si>
    <t>KB990</t>
  </si>
  <si>
    <t>katetr diagnostický STRAIGHT RF-ZM74110M</t>
  </si>
  <si>
    <t>KB877</t>
  </si>
  <si>
    <t>katetr diagnostický T5.0-35-100-P-NS-VAD2</t>
  </si>
  <si>
    <t>KL077</t>
  </si>
  <si>
    <t>katetr diagnostický T5.0-35-80-P-NS-VAD2</t>
  </si>
  <si>
    <t>KK568</t>
  </si>
  <si>
    <t>katetr diagnostický TEMPO 4F 100 COBRAII 451443H0</t>
  </si>
  <si>
    <t>KK459</t>
  </si>
  <si>
    <t>katetr diagnostický TEMPO4 65 COBRAII 2SH 451443V2</t>
  </si>
  <si>
    <t>KD432</t>
  </si>
  <si>
    <t>katetr diagnostický VERT RF-WH14110M</t>
  </si>
  <si>
    <t>KD433</t>
  </si>
  <si>
    <t>katetr diagnostický VERT RF-WH14112M</t>
  </si>
  <si>
    <t>KK530</t>
  </si>
  <si>
    <t>katétr diagnostický značený rovný UMK-STR 5-90 20850050</t>
  </si>
  <si>
    <t>KK191</t>
  </si>
  <si>
    <t>katétr dilatační balónkový Achalasia-Cardia 80 x 25 mm 110 cm SABD-25</t>
  </si>
  <si>
    <t>KK192</t>
  </si>
  <si>
    <t>katétr dilatační balónkový Achalasia-Cardia 80 x 35 mm 110 cm SABD-35</t>
  </si>
  <si>
    <t>KA001</t>
  </si>
  <si>
    <t>katetr drenážní biliární P8.3G-38-50-P-32S-RING</t>
  </si>
  <si>
    <t>KE974</t>
  </si>
  <si>
    <t>katetr drenážní biliární ULT10.2-38-25-P-6S-CLM-RH</t>
  </si>
  <si>
    <t>KB955</t>
  </si>
  <si>
    <t>katetr drenážní biliární ULT10.2-38-40-P-32S-CLB-RH</t>
  </si>
  <si>
    <t>KE973</t>
  </si>
  <si>
    <t>katetr drenážní biliární ULT12.0-38-25-P-6S-CLM-RH</t>
  </si>
  <si>
    <t>KB958</t>
  </si>
  <si>
    <t>katetr drenážní biliární ULT12.0-38-40-P-32S CLB-RH</t>
  </si>
  <si>
    <t>KB953</t>
  </si>
  <si>
    <t>katetr drenážní biliární ULT14.0-38-25-P-6S-CLM-RH</t>
  </si>
  <si>
    <t>KB959</t>
  </si>
  <si>
    <t>katetr drenážní biliární ULT14.0-38-40-P-32S-CLB-RH</t>
  </si>
  <si>
    <t>KK277</t>
  </si>
  <si>
    <t>katetr drenážní pig. BTQ BT-PD1-0825-W</t>
  </si>
  <si>
    <t>KE766</t>
  </si>
  <si>
    <t>katetr drenážní pig. BTQ BT-PD1-1030-W</t>
  </si>
  <si>
    <t>KE767</t>
  </si>
  <si>
    <t>katetr drenážní pig. BTQ BT-PD1-1230-W</t>
  </si>
  <si>
    <t>KJ834</t>
  </si>
  <si>
    <t>katetr drenážní pig. BTQ BT-PD1-1630-W</t>
  </si>
  <si>
    <t>ZD475</t>
  </si>
  <si>
    <t>Katetr fogarty arteriální embolektomický 80 cm, 5,5F 12TLW805F35</t>
  </si>
  <si>
    <t>ZP673</t>
  </si>
  <si>
    <t>Katetr Headhunter 1 hydrofilní MEM:512538HH1-H</t>
  </si>
  <si>
    <t>KF151</t>
  </si>
  <si>
    <t>katetr infuzní Cragg-McNamara 41039-01</t>
  </si>
  <si>
    <t>KH660</t>
  </si>
  <si>
    <t>katetr infuzní Cragg-McNamara 41052-01</t>
  </si>
  <si>
    <t>KH661</t>
  </si>
  <si>
    <t>katetr infuzní Cragg-McNamara 41054-01</t>
  </si>
  <si>
    <t>KF308</t>
  </si>
  <si>
    <t>katetr okluzní Coda CODA-2-10.0-35-140-46</t>
  </si>
  <si>
    <t>KG924</t>
  </si>
  <si>
    <t>katetr okluzní Coda CODA-2-9.0-35-120-32</t>
  </si>
  <si>
    <t>KK461</t>
  </si>
  <si>
    <t>katetr PTA dilatační rekanalizační Outback Re-Entry OTB42120</t>
  </si>
  <si>
    <t>KJ181</t>
  </si>
  <si>
    <t>katetr trombektomický antegrádní Rotarex S 6F 110 cm 80219</t>
  </si>
  <si>
    <t>KJ182</t>
  </si>
  <si>
    <t>katetr trombektomický antegrádní Rotarex S 8F 85 cm 80223</t>
  </si>
  <si>
    <t>KK188</t>
  </si>
  <si>
    <t>katetr trombektomický aspirační Aspirex S 8F 110 cm 80230</t>
  </si>
  <si>
    <t>KH891</t>
  </si>
  <si>
    <t>katetr vodící 40DEG XF 6F 100 cm M003101420</t>
  </si>
  <si>
    <t>KH892</t>
  </si>
  <si>
    <t>katetr vodící 40DEG XF 8F 90 cm H965100440</t>
  </si>
  <si>
    <t>KK183</t>
  </si>
  <si>
    <t>katetr vodící pro mikrokatetrizaci MERCI DAC 057, 5.2F/ 0,57 x 115 cm 90130</t>
  </si>
  <si>
    <t>KJ558</t>
  </si>
  <si>
    <t>katetr vodící pro mikrokatetrizaci MERCI DAC 057, 5.2F/ 0,57 x 125 cm 90131</t>
  </si>
  <si>
    <t>KL071</t>
  </si>
  <si>
    <t>katetr vodící pro mikrokatetrizaci sleva MERCI DAC 057, 5.2F/ 0,57 x 115 cm 90130s</t>
  </si>
  <si>
    <t>KI771</t>
  </si>
  <si>
    <t>katetr vodící ST XF 5F 100 cm M003101640</t>
  </si>
  <si>
    <t>KC342</t>
  </si>
  <si>
    <t>katetr vodící ST XF 5F 90 cm M003100640</t>
  </si>
  <si>
    <t>KE503</t>
  </si>
  <si>
    <t>katetr vodící ST XF 6F 100 cm M003101500</t>
  </si>
  <si>
    <t>KC267</t>
  </si>
  <si>
    <t>katetr vodící ST XF 6F 90 cm H965100500</t>
  </si>
  <si>
    <t>KC294</t>
  </si>
  <si>
    <t>katetr vodící ST XF 8F 90 cm H965100520</t>
  </si>
  <si>
    <t>KK462</t>
  </si>
  <si>
    <t>katetr vodící Vistabrite Per GC ST 8F 90 cm .088" 588844P</t>
  </si>
  <si>
    <t>ZQ085</t>
  </si>
  <si>
    <t>Katetr vodící Vistabrite Per GC ST 8F 90 cm .088" 588844P</t>
  </si>
  <si>
    <t>KJ708</t>
  </si>
  <si>
    <t>katetr vodící/aspirační pro mikrokatetrizaci ARC eV3 132cm, 5.3F ARCA-132</t>
  </si>
  <si>
    <t>KE323</t>
  </si>
  <si>
    <t>katetr značený OPT 1080-4000</t>
  </si>
  <si>
    <t>KJ661</t>
  </si>
  <si>
    <t>katetrangiografický TORCON diagnostický 5,0 Fr  HNB5.0-38-125-P-NS-VTK</t>
  </si>
  <si>
    <t>KJ990</t>
  </si>
  <si>
    <t>košík extrakční MEMORY dvojité lumen 8 Fr katétr/20 cm košík 2 x 4 MSB-35-2X4</t>
  </si>
  <si>
    <t>KG632</t>
  </si>
  <si>
    <t>mikrokatetr Cantata MCS-2.8-NT-150-15-HP</t>
  </si>
  <si>
    <t>KC264</t>
  </si>
  <si>
    <t>mikrokatetr Excelsior 150 M0031441890</t>
  </si>
  <si>
    <t>KC312</t>
  </si>
  <si>
    <t>mikrokatetr Excelsior SL-10 150 M0031681890</t>
  </si>
  <si>
    <t>KJ945</t>
  </si>
  <si>
    <t>mikrokatétr neurovaskulární Apollo Onyx 1,9F  3cm 105-5096-000</t>
  </si>
  <si>
    <t>KK692</t>
  </si>
  <si>
    <t>mikrokatétr periférní neurovaskulární Marksman .021" 160 cm FA-55160-1030</t>
  </si>
  <si>
    <t>KK691</t>
  </si>
  <si>
    <t>mikrokatétr periférní nitrovaskulární Marksman .021" 150 cm FA-55150-1030</t>
  </si>
  <si>
    <t>KB997</t>
  </si>
  <si>
    <t>mikrokatetr Progreat 2.7F MC-PP27131</t>
  </si>
  <si>
    <t>KK278</t>
  </si>
  <si>
    <t>mikrokatetr Progreat 2.7F MC-PV2815Y</t>
  </si>
  <si>
    <t>KH573</t>
  </si>
  <si>
    <t>mikrokatetr Progreat 2.8F MC-PE28131ZB</t>
  </si>
  <si>
    <t>KH250</t>
  </si>
  <si>
    <t>mikrokatetr Rebar 027 145 105-5082-145</t>
  </si>
  <si>
    <t>KK887</t>
  </si>
  <si>
    <t>pouzdro zaváděcí XVCFW-20.0-35-40</t>
  </si>
  <si>
    <t>KJ172</t>
  </si>
  <si>
    <t>protekce embolická Spider FX SPD2-040-190</t>
  </si>
  <si>
    <t>KC188</t>
  </si>
  <si>
    <t>protekce embolická Spider FX SPD2-050-190</t>
  </si>
  <si>
    <t>KC175</t>
  </si>
  <si>
    <t>protekce embolická Spider FX SPD2-060-190</t>
  </si>
  <si>
    <t>KB882</t>
  </si>
  <si>
    <t>set bioptický jaterní LABS-100</t>
  </si>
  <si>
    <t>50115072</t>
  </si>
  <si>
    <t>ZPr - katetry diagnostické (Z535)</t>
  </si>
  <si>
    <t>ZQ359</t>
  </si>
  <si>
    <t>Katetr diagnostický Impress VANSCHIE3 5,0 Fr 65 cm 0,97 mm MEM:1628-239</t>
  </si>
  <si>
    <t>Katetr diagnostický Impress VANSCHIE3 5,0 Fr 65 cm 0,97 mm MEM:1628-242</t>
  </si>
  <si>
    <t>ZQ361</t>
  </si>
  <si>
    <t>Katetr diagnostický Impress VANSCHIE5 5,0 Fr 65 cm 0,97 mm MEM:1628-243</t>
  </si>
  <si>
    <t>ZQ360</t>
  </si>
  <si>
    <t>Katetr diagnostický Impress VECTOR4 5,0 Fr 65 cm 0,97 mm MEM:1628-240</t>
  </si>
  <si>
    <t>Katetr diagnostický Impress VECTOR5 5,0 Fr 65 cm 0,97 mm MEM:1628-241</t>
  </si>
  <si>
    <t>50115075</t>
  </si>
  <si>
    <t>ZPr - stenty (Z538)</t>
  </si>
  <si>
    <t>KH563</t>
  </si>
  <si>
    <t>stent biliární Zilver 10 x 10 ZFV6-80-10-10.0</t>
  </si>
  <si>
    <t>KF190</t>
  </si>
  <si>
    <t>stent biliární Zilver 8 x 10 ZIB6-40-10-8.0</t>
  </si>
  <si>
    <t>KJ551</t>
  </si>
  <si>
    <t>stent intrakraniální Pipeline samoexpandibilní Flowdiverter včetně zaváděcího systému PED-400-35</t>
  </si>
  <si>
    <t>KG985</t>
  </si>
  <si>
    <t>stent intrakraniální Solitaire SAB-4-15</t>
  </si>
  <si>
    <t>KF043</t>
  </si>
  <si>
    <t>stent intrakraniální Solitaire SAB-4-20</t>
  </si>
  <si>
    <t>KF056</t>
  </si>
  <si>
    <t>stent intrakraniální Solitaire SAB-6-20</t>
  </si>
  <si>
    <t>KJ336</t>
  </si>
  <si>
    <t>stent intrakraniální Solitaire samoexpandibilní SAB-3-20</t>
  </si>
  <si>
    <t>KF136</t>
  </si>
  <si>
    <t>stent jícnový degradabilní BD 019-10A-31/25/31-100</t>
  </si>
  <si>
    <t>KD686</t>
  </si>
  <si>
    <t>stent jícnový degradabilní DV 019-IU-31/25/31-100-DVC-C individuální úprava</t>
  </si>
  <si>
    <t>KG984</t>
  </si>
  <si>
    <t>stent jícnový FerX-ELLA Boubella  014-04N-20-150-L</t>
  </si>
  <si>
    <t>KF850</t>
  </si>
  <si>
    <t>stent jícnový FerX-ELLA Boubella 014-02N-20-150-L</t>
  </si>
  <si>
    <t>KG558</t>
  </si>
  <si>
    <t>stent jícnový FerX-ELLA Boubella 014-04N-20-120-L</t>
  </si>
  <si>
    <t>KJ542</t>
  </si>
  <si>
    <t>stent karotický samoexpandibilní CASPER RX 8 x 25 mm CPR-0825-143RX</t>
  </si>
  <si>
    <t>KJ371</t>
  </si>
  <si>
    <t>stent karotický samoexpandibilní CASPER RX 8 x 30 mm CPR-0830-143RX</t>
  </si>
  <si>
    <t>KK792</t>
  </si>
  <si>
    <t>stent periferní vaskulární samoexpandibilní Absolute Pro 10 x 100 mm 80 cm 1011919-100</t>
  </si>
  <si>
    <t>KK785</t>
  </si>
  <si>
    <t>stent periferní vaskulární samoexpandibilní Absolute Pro 10 x 40 mm 80 cm 1011919-040</t>
  </si>
  <si>
    <t>KK788</t>
  </si>
  <si>
    <t>stent periferní vaskulární samoexpandibilní Absolute Pro 10 x 60 mm 80 cm 1011919-060</t>
  </si>
  <si>
    <t>KK791</t>
  </si>
  <si>
    <t>stent periferní vaskulární samoexpandibilní Absolute Pro 10 x 80 mm 80 cm 1011919-080</t>
  </si>
  <si>
    <t>KK783</t>
  </si>
  <si>
    <t>stent periferní vaskulární samoexpandibilní Absolute Pro 7 x 40 mm 80 cm 1011916-040</t>
  </si>
  <si>
    <t>KK789</t>
  </si>
  <si>
    <t>stent periferní vaskulární samoexpandibilní Absolute Pro 7 x 80 mm 80 cm 1011916-080</t>
  </si>
  <si>
    <t>KK784</t>
  </si>
  <si>
    <t>stent periferní vaskulární samoexpandibilní Absolute Pro 8 x 40 mm 80 cm 1011917-040</t>
  </si>
  <si>
    <t>KK787</t>
  </si>
  <si>
    <t>stent periferní vaskulární samoexpandibilní Absolute Pro 8 x 60 mm 80 cm 1011917-060</t>
  </si>
  <si>
    <t>KK790</t>
  </si>
  <si>
    <t>stent periferní vaskulární samoexpandibilní Absolute Pro 8 x 80 mm 80 cm 1011917-080</t>
  </si>
  <si>
    <t>KI282</t>
  </si>
  <si>
    <t>stent vaskulární Acculink 014 8.0 x 40 x 132 1010129-40</t>
  </si>
  <si>
    <t>KJ848</t>
  </si>
  <si>
    <t>stent vaskulární Isthmus 10 x 19 ICLC10019L</t>
  </si>
  <si>
    <t>KJ258</t>
  </si>
  <si>
    <t>stent vaskulární Isthmus 10 x 29 ICLC10029L</t>
  </si>
  <si>
    <t>KJ259</t>
  </si>
  <si>
    <t>stent vaskulární Isthmus 10 x 39 ICLC10039L</t>
  </si>
  <si>
    <t>KJ260</t>
  </si>
  <si>
    <t>stent vaskulární Isthmus 7 x 29 ICLC7029L</t>
  </si>
  <si>
    <t>KJ261</t>
  </si>
  <si>
    <t>stent vaskulární Isthmus 7 x 39 ICLC7039L</t>
  </si>
  <si>
    <t>KJ262</t>
  </si>
  <si>
    <t>stent vaskulární Isthmus 8 x 29 ICLC8029L</t>
  </si>
  <si>
    <t>KJ263</t>
  </si>
  <si>
    <t>stent vaskulární Isthmus 8 x 39 ICLC8039L</t>
  </si>
  <si>
    <t>KJ264</t>
  </si>
  <si>
    <t>stent vaskulární Isthmus 9 x 29 ICLC9029L</t>
  </si>
  <si>
    <t>KJ265</t>
  </si>
  <si>
    <t>stent vaskulární Isthmus 9 x 39 ICLC9039L</t>
  </si>
  <si>
    <t>KH648</t>
  </si>
  <si>
    <t>stent vaskulární luminexx ZVM14100</t>
  </si>
  <si>
    <t>KI297</t>
  </si>
  <si>
    <t>stent vaskulární Omnilink Elite 035 10mm x 29mm x 135cm 11013-29</t>
  </si>
  <si>
    <t>KI295</t>
  </si>
  <si>
    <t>stent vaskulární Omnilink Elite 035 9mm x 19mm x 80cm 11005-19</t>
  </si>
  <si>
    <t>KJ888</t>
  </si>
  <si>
    <t>stent vaskulární periferní Epic 10 x 40 75 cm samoexpandibilní H74939054104070</t>
  </si>
  <si>
    <t>KJ889</t>
  </si>
  <si>
    <t>stent vaskulární periferní Epic 10 x 60 75 cm samoexpandibilní H74939054106070</t>
  </si>
  <si>
    <t>KJ890</t>
  </si>
  <si>
    <t>stent vaskulární periferní Epic 10 x 80 75 cm samoexpandibilní H74939054108070</t>
  </si>
  <si>
    <t>KH830</t>
  </si>
  <si>
    <t>stent vaskulární periferní Epic 10 x 98 120 cm samoexpandibilní H74939054101020</t>
  </si>
  <si>
    <t>KH703</t>
  </si>
  <si>
    <t>stent vaskulární periferní Epic 6 x 41 120 cm samoexpandibilní H74939054064020</t>
  </si>
  <si>
    <t>KH704</t>
  </si>
  <si>
    <t>stent vaskulární periferní Epic 6 x 80 120 cm samoexpandibilní H74939054068020</t>
  </si>
  <si>
    <t>KH708</t>
  </si>
  <si>
    <t>stent vaskulární periferní Epic 7 x 118 120 cm samoexpandibilní H74939054071220</t>
  </si>
  <si>
    <t>KJ946</t>
  </si>
  <si>
    <t>stent vaskulární periferní Epic 7 x 40 75 cm samoexpandibilní H74939054074070</t>
  </si>
  <si>
    <t>KJ947</t>
  </si>
  <si>
    <t>stent vaskulární periferní Epic 7 x 60 75 cm samoexpandibilní H74939054076070</t>
  </si>
  <si>
    <t>KH707</t>
  </si>
  <si>
    <t>stent vaskulární periferní Epic 7 x 79 120 cm samoexpandibilní H74939054078020</t>
  </si>
  <si>
    <t>KJ948</t>
  </si>
  <si>
    <t>stent vaskulární periferní Epic 7 x 80 75 cm samoexpandibilní H74939054078070</t>
  </si>
  <si>
    <t>KH711</t>
  </si>
  <si>
    <t>stent vaskulární periferní Epic 8 x 120 120 cm samoexpandibilní H74939054081220</t>
  </si>
  <si>
    <t>KJ885</t>
  </si>
  <si>
    <t>stent vaskulární periferní Epic 8 x 40 75 cm samoexpandibilní H74939054084070</t>
  </si>
  <si>
    <t>KJ886</t>
  </si>
  <si>
    <t>stent vaskulární periferní Epic 8 x 60 75 cm samoexpandibilní H74939054086070</t>
  </si>
  <si>
    <t>KJ887</t>
  </si>
  <si>
    <t>stent vaskulární periferní Epic 8 x 80 75 cm samoexpandibilní H74939054088070</t>
  </si>
  <si>
    <t>KH710</t>
  </si>
  <si>
    <t>stent vaskulární periferní Epic 8 x 82 120 cm samoexpandibilní H74939054088020</t>
  </si>
  <si>
    <t>KJ266</t>
  </si>
  <si>
    <t>stent vaskulární Radix2 5 x 17 ICRW5017S</t>
  </si>
  <si>
    <t>KJ267</t>
  </si>
  <si>
    <t>stent vaskulární Radix2 6 x 17 ICRW6017S</t>
  </si>
  <si>
    <t>KJ268</t>
  </si>
  <si>
    <t>stent vaskulární Radix2 7 x 17 ICRW7017S</t>
  </si>
  <si>
    <t>KK819</t>
  </si>
  <si>
    <t>stentgraft aortální břišní Zenith Alpha Abdominal Graft-BODY ZIMB-22-70</t>
  </si>
  <si>
    <t>KK820</t>
  </si>
  <si>
    <t>stentgraft aortální břišní Zenith Alpha Spiral-Z LEG ZISL-11-77</t>
  </si>
  <si>
    <t>KK821</t>
  </si>
  <si>
    <t>stentgraft aortální břišní Zenith Alpha Spiral-Z LEG ZISL-9-59</t>
  </si>
  <si>
    <t>KD837</t>
  </si>
  <si>
    <t>stentgraft aortální Zenit Fenestrated AAA ZCMD-ZFEN-P-2-34-122 (zakázková výroba)</t>
  </si>
  <si>
    <t>KG937</t>
  </si>
  <si>
    <t>stentgraft aortální Zenith AAA- Spiral Leg ZSLE</t>
  </si>
  <si>
    <t>KF100</t>
  </si>
  <si>
    <t>stentgraft aortální Zenith Branch Iliac ZBIS-12-61-41</t>
  </si>
  <si>
    <t>KD694</t>
  </si>
  <si>
    <t>stentgraft aortální Zenith Flex AAA  - Main Body TFFB-32-82,125-ZT,32</t>
  </si>
  <si>
    <t>KJ665</t>
  </si>
  <si>
    <t>stentgraft aortální Zenith Iliac Leg Extension ESLE-16-55</t>
  </si>
  <si>
    <t>KJ666</t>
  </si>
  <si>
    <t>stentgraft aortální Zenith Iliac Leg Extension ESLE-20-55</t>
  </si>
  <si>
    <t>KH249</t>
  </si>
  <si>
    <t>stentgraft aortální Zenith Main Body Extension TFB-RX1-x-x</t>
  </si>
  <si>
    <t>KF307</t>
  </si>
  <si>
    <t>stentgraft aortální Zenith TX2 TAA - Proximal Comp.  ZTEG-2P-x-x-PF</t>
  </si>
  <si>
    <t>KI287</t>
  </si>
  <si>
    <t>stentgraft koronární Graftmaster 014 3.5x26xMR 210CG2635</t>
  </si>
  <si>
    <t>KL074</t>
  </si>
  <si>
    <t>stentgraft periferní balón expandibilní LifeStream 5 x 26 mm x 80 cm LSM0800526</t>
  </si>
  <si>
    <t>KJ334</t>
  </si>
  <si>
    <t>stentgraft periferní balón expandibilní LifeStream 6 x 26 mm x 80 cm LSM0800626</t>
  </si>
  <si>
    <t>KK509</t>
  </si>
  <si>
    <t>stentgraft periferní balón expandibilní LifeStream 6 x 37 mm x 80 cm LSM0800637</t>
  </si>
  <si>
    <t>KL075</t>
  </si>
  <si>
    <t>stentgraft periferní balón expandibilní LifeStream 7 x 26 mm x 80 cm LSM0800726</t>
  </si>
  <si>
    <t>KL076</t>
  </si>
  <si>
    <t>stentgraft periferní balón expandibilní LifeStream 8 x 37 mm x 80 cm LSM0800837</t>
  </si>
  <si>
    <t>KK874</t>
  </si>
  <si>
    <t>stentgraft periferní samoexpandibilní Gore Viabahn Low Prof. 6 x 5 120 cm PAJ060502</t>
  </si>
  <si>
    <t>KJ175</t>
  </si>
  <si>
    <t>stentgraft periferní samoexpandibilní Viabahn Low Prof. 6 x 10 mm 120 cm PAJ061002</t>
  </si>
  <si>
    <t>KJ176</t>
  </si>
  <si>
    <t>stentgraft periferní samoexpandibilní Viabahn Low Prof. 7 x 10 mm 120 cm PAJ071002</t>
  </si>
  <si>
    <t>KJ177</t>
  </si>
  <si>
    <t>stentgraft periferní samoexpandibilní Viabahn Low Prof. 7 x 15 mm 120 cm PAJ071502</t>
  </si>
  <si>
    <t>ZQ147</t>
  </si>
  <si>
    <t>Stentgraft periferní vaskulární balón expandibilní Advanta V12 5 x 22 mm 120 cm 85351</t>
  </si>
  <si>
    <t>ZM467</t>
  </si>
  <si>
    <t>Stentgraft periferní vaskulární balón expandibilní Advanta V12 5 x 22 mm 85341</t>
  </si>
  <si>
    <t>ZQ148</t>
  </si>
  <si>
    <t>Stentgraft periferní vaskulární balón expandibilní Advanta V12 6 x 22 mm 120 cm 85353</t>
  </si>
  <si>
    <t>ZL288</t>
  </si>
  <si>
    <t>Stentgraft periferní vaskulární balón expandibilní Advanta V12 6 x 22 mm 85343</t>
  </si>
  <si>
    <t>ZQ149</t>
  </si>
  <si>
    <t>Stentgraft periferní vaskulární balón expandibilní Advanta V12 6 x 38 mm 120 cm 85332</t>
  </si>
  <si>
    <t>ZQ058</t>
  </si>
  <si>
    <t>Stentgraft periferní vaskulární balón expandibilní Advanta V12 7 x 22 mm 120 cm 85355</t>
  </si>
  <si>
    <t>ZD783</t>
  </si>
  <si>
    <t>Stentgraft periferní vaskulární balón expandibilní Advanta V12 7 x 22 x 80 mm (171949) 85345</t>
  </si>
  <si>
    <t>Stentgraft periferní vaskulární balón expandibilní Advanta V12 7 x 22 x 80 mm 171949</t>
  </si>
  <si>
    <t>KC076</t>
  </si>
  <si>
    <t>stentgraft vaskulární Fluency samoexpandibilní  10 x 100 FVM10100</t>
  </si>
  <si>
    <t>KI718</t>
  </si>
  <si>
    <t>stentgraft vaskulární Fluency samoexpandibilní  10 x 40 FVL10040</t>
  </si>
  <si>
    <t>KI717</t>
  </si>
  <si>
    <t>stentgraft vaskulární Fluency samoexpandibilní  10 x 60 FVL10060</t>
  </si>
  <si>
    <t>KH354</t>
  </si>
  <si>
    <t>stentgraft vaskulární Fluency samoexpandibilní  12 x 80 FVL12080</t>
  </si>
  <si>
    <t>KI116</t>
  </si>
  <si>
    <t>stentgraft vaskulární Fluency samoexpandibilní  6 x 12 FVM06120</t>
  </si>
  <si>
    <t>KK496</t>
  </si>
  <si>
    <t>stentgraft vaskulární Fluency samoexpandibilní  7 x 40 FVL07040</t>
  </si>
  <si>
    <t>KI715</t>
  </si>
  <si>
    <t>stentgraft vaskulární Fluency samoexpandibilní  7 x 60 FVL07060</t>
  </si>
  <si>
    <t>KI889</t>
  </si>
  <si>
    <t>stentgraft vaskulární Fluency samoexpandibilní  8 x 40 FVL08040</t>
  </si>
  <si>
    <t>KJ152</t>
  </si>
  <si>
    <t>stentgraft vaskulární Fluency samoexpandibilní 12 x 40 FVL12040</t>
  </si>
  <si>
    <t>KF095</t>
  </si>
  <si>
    <t>stentgraft vaskulární Fluency samoexpandibilní 12 x 60 FVM12060</t>
  </si>
  <si>
    <t>KI716</t>
  </si>
  <si>
    <t>stentgraft vaskulární Fluency samoexpandibilní 7 x 80 FVL07080</t>
  </si>
  <si>
    <t>KF568</t>
  </si>
  <si>
    <t>stentgraft Viatorr 10 x 60 N-PT106275</t>
  </si>
  <si>
    <t>KF569</t>
  </si>
  <si>
    <t>stentgraft Viatorr 10 x 70 N-PT107275</t>
  </si>
  <si>
    <t>KF570</t>
  </si>
  <si>
    <t>stentgraft Viatorr 10 x 80 N-PT108275</t>
  </si>
  <si>
    <t>ZO538</t>
  </si>
  <si>
    <t>Kohout trojcestný bílý bal. á 50 ks E0500</t>
  </si>
  <si>
    <t>ZO539</t>
  </si>
  <si>
    <t>Kohout trojcestný červený bal. á 50 ks E0501</t>
  </si>
  <si>
    <t>ZC366</t>
  </si>
  <si>
    <t>Převodník tlakový PX260 150 cm 1 linka bal. á 10 ks (T100209A) T100209B</t>
  </si>
  <si>
    <t>50115083</t>
  </si>
  <si>
    <t>ZPr - embolizace (Z545)</t>
  </si>
  <si>
    <t>KB995</t>
  </si>
  <si>
    <t>částice embolizační EB2S305</t>
  </si>
  <si>
    <t>KB996</t>
  </si>
  <si>
    <t>částice embolizační EB2S507</t>
  </si>
  <si>
    <t>KE353</t>
  </si>
  <si>
    <t>činidlo embolizační tekuté onyx 18 105-7000-060</t>
  </si>
  <si>
    <t>KC270</t>
  </si>
  <si>
    <t>kabely k odpoutávači spirál Synerg Connect M00345110240</t>
  </si>
  <si>
    <t>ZM943</t>
  </si>
  <si>
    <t>Okluder AVP - amplatzer vascular plug II 12 x 9 mm 9-AVP2-012</t>
  </si>
  <si>
    <t>ZP975</t>
  </si>
  <si>
    <t>Okluder AVP - amplatzer vascular plug II 14 x 10 mm 9-AVP2-014</t>
  </si>
  <si>
    <t>ZN384</t>
  </si>
  <si>
    <t>Okluder AVP - amplatzer vascular plug II 16 x 9 mm 9-AVP2-016</t>
  </si>
  <si>
    <t>Okluder septalní amplatzer AVP - amplatzer vascular plug II 12 x 9 mm 9-AVP2-012</t>
  </si>
  <si>
    <t>Okluder septalní amplatzer AVP - amplatzer vascular plug II 14 x 10 mm 9-AVP2-014</t>
  </si>
  <si>
    <t>KK569</t>
  </si>
  <si>
    <t>spirála embolizační GDC-10 360 soft 8x20 M003347820SR</t>
  </si>
  <si>
    <t>KC306</t>
  </si>
  <si>
    <t>spirála embolizační GDC-10 Soft 2D 4 x 8 M003344408SR40</t>
  </si>
  <si>
    <t>KC307</t>
  </si>
  <si>
    <t>spirála embolizační GDC-10 Soft 2D 5 x 10 M003344510SR40</t>
  </si>
  <si>
    <t>KB964</t>
  </si>
  <si>
    <t>spirála embolizační GDC-10 Soft 2D 6 x 6 M003344606SR40</t>
  </si>
  <si>
    <t>KB965</t>
  </si>
  <si>
    <t>spirála embolizační GDC-10 Soft 2D 6 x 8 M003344608SR40</t>
  </si>
  <si>
    <t>KC309</t>
  </si>
  <si>
    <t>spirála embolizační GDC-10 SOFT 2D 7 x 10 M003344710SR4</t>
  </si>
  <si>
    <t>KC357</t>
  </si>
  <si>
    <t>spirála embolizační GDC-10 Ultrasoft 2 x 2 M0033432020</t>
  </si>
  <si>
    <t>KC303</t>
  </si>
  <si>
    <t>spirála embolizační GDC-10 Ultrasoft 2 x 6 M0033432060</t>
  </si>
  <si>
    <t>KC290</t>
  </si>
  <si>
    <t>spirála embolizační GDC-10 Ultrasoft 3 x 4 M0033433040</t>
  </si>
  <si>
    <t>KB963</t>
  </si>
  <si>
    <t>spirála embolizační GDC-10 Ultrasoft 4 x 4 M0033434040</t>
  </si>
  <si>
    <t>KC441</t>
  </si>
  <si>
    <t>spirála embolizační GDC-10 Ultrasoft 4 x 8 M0033434080</t>
  </si>
  <si>
    <t>KL087</t>
  </si>
  <si>
    <t>spirála embolizační GDC-10 ultrasoft 4 x 8 sleva M0033434080s</t>
  </si>
  <si>
    <t>KC030</t>
  </si>
  <si>
    <t>spirála embolizační GDC-10-360 12 x 30 M0033461230SR0</t>
  </si>
  <si>
    <t>KD562</t>
  </si>
  <si>
    <t>spirála embolizační GDC-10-360 8 x 15 M003346815SR0</t>
  </si>
  <si>
    <t>KD563</t>
  </si>
  <si>
    <t>spirála embolizační GDC-10-360 8 x 20 M003346820SR0</t>
  </si>
  <si>
    <t>KD828</t>
  </si>
  <si>
    <t>spirála embolizační GDC-10SR 7 x 20 M003346720SR0</t>
  </si>
  <si>
    <t>KC393</t>
  </si>
  <si>
    <t>spirála embolizační GDS-10 Ultrasoft 2 x 4 M0033432040</t>
  </si>
  <si>
    <t>KC440</t>
  </si>
  <si>
    <t>spirála embolizační GDS-10-360 3 x 6 M003347306SR0</t>
  </si>
  <si>
    <t>KC439</t>
  </si>
  <si>
    <t>spirála embolizační GDS-10-360 4 x 8 M003347408SR0</t>
  </si>
  <si>
    <t>KC438</t>
  </si>
  <si>
    <t>spirála embolizační GDS-10-360 5 x 9 M003347509SR0</t>
  </si>
  <si>
    <t>KC435</t>
  </si>
  <si>
    <t>spirála embolizační GDS-10-360 6 x 11 M003346611SR0</t>
  </si>
  <si>
    <t>KC437</t>
  </si>
  <si>
    <t>spirála embolizační GDS-10-360 6 x 11 M003347611SR0</t>
  </si>
  <si>
    <t>KC436</t>
  </si>
  <si>
    <t>spirála embolizační GDS-10-360 6 x 15 M003346615SR0</t>
  </si>
  <si>
    <t>KC434</t>
  </si>
  <si>
    <t>spirála embolizační GDS-10-360 7 x 15 M003346715SR0</t>
  </si>
  <si>
    <t>KI633</t>
  </si>
  <si>
    <t>spirála embolizační Nester 14 x 14 MWCE-35-14-14-NESTER</t>
  </si>
  <si>
    <t>KI634</t>
  </si>
  <si>
    <t>spirála embolizační Nester 18 x 14 MWCE-35-14-18-NESTER</t>
  </si>
  <si>
    <t>KH825</t>
  </si>
  <si>
    <t>spirála embolizační Nester 2 x 5 MWCE-18-5-2-NESTER</t>
  </si>
  <si>
    <t>KH827</t>
  </si>
  <si>
    <t>spirála embolizační Nester 2 x 7 MWCE-18-7-2-NESTER</t>
  </si>
  <si>
    <t>KI635</t>
  </si>
  <si>
    <t>spirála embolizační Nester 20 x 14 MWCE-35-14-20-NESTER</t>
  </si>
  <si>
    <t>KH823</t>
  </si>
  <si>
    <t>spirála embolizační Nester 2x 3 MWCE-18-3-2-NESTER</t>
  </si>
  <si>
    <t>KK809</t>
  </si>
  <si>
    <t>spirála embolizační Nester 3 x 14 MWCE-18-14-3-NESTER</t>
  </si>
  <si>
    <t>KH824</t>
  </si>
  <si>
    <t>spirála embolizační Nester 3 x 3 MWCE-18-3-3-NESTER</t>
  </si>
  <si>
    <t>KH826</t>
  </si>
  <si>
    <t>spirála embolizační Nester 3 x 5 MWCE-18-5-3-NESTER</t>
  </si>
  <si>
    <t>KH828</t>
  </si>
  <si>
    <t>spirála embolizační Nester 3 x 7 MWCE-18-7-3-NESTER</t>
  </si>
  <si>
    <t>KK810</t>
  </si>
  <si>
    <t>spirála embolizační Nester 4 x 14 MWCE-18-14-4-NESTER</t>
  </si>
  <si>
    <t>KH829</t>
  </si>
  <si>
    <t>spirála embolizační Nester 4 x 7 MWCE-18-7-4-NESTER</t>
  </si>
  <si>
    <t>KK811</t>
  </si>
  <si>
    <t>spirála embolizační Nester 5 x 14 MWCE-18-14-5-NESTER</t>
  </si>
  <si>
    <t>KK812</t>
  </si>
  <si>
    <t>spirála embolizační Nester 6 x 14 MWCE-18-14-6-NESTER</t>
  </si>
  <si>
    <t>KK468</t>
  </si>
  <si>
    <t>spirála embolizační sleva GDC -10 3D 3 x 4 M00334530440s</t>
  </si>
  <si>
    <t>KK837</t>
  </si>
  <si>
    <t>spirála embolizační sleva GDC-10 2D 5 x 6 M003344506SR40s</t>
  </si>
  <si>
    <t>KL028</t>
  </si>
  <si>
    <t>spirála embolizační sleva GDC-10 360 soft 3 x 6 M003347306SR0s</t>
  </si>
  <si>
    <t>KK836</t>
  </si>
  <si>
    <t>spirála embolizační sleva GDC-10 3D 10 x 30 M00334510340s</t>
  </si>
  <si>
    <t>KK978</t>
  </si>
  <si>
    <t>spirála embolizační sleva GDC-10 ultrasoft 2 x 3 M0033432030s</t>
  </si>
  <si>
    <t>KL063</t>
  </si>
  <si>
    <t>spirála embolizační sleva GDC-10 ultrasoft 3 x 4 M0033433040s</t>
  </si>
  <si>
    <t>KI359</t>
  </si>
  <si>
    <t>spirála embolizační sleva GDC-10 ultrasoft 3 x 6 M0033433060s</t>
  </si>
  <si>
    <t>KK915</t>
  </si>
  <si>
    <t>spirála embolizační sleva GDC-10 Ultrasoft 3 x 8 M0033433080s</t>
  </si>
  <si>
    <t>KJ709</t>
  </si>
  <si>
    <t>spirála embolizační sleva GDC-10-360 5 x 9 M003346509SR0s</t>
  </si>
  <si>
    <t>KK839</t>
  </si>
  <si>
    <t>spirála embolizační sleva GDC-18 soft 2 x 4 M00335120440s</t>
  </si>
  <si>
    <t>KB927</t>
  </si>
  <si>
    <t>spirála emolizační Hial MWCE-18S-1.0-0-HILA</t>
  </si>
  <si>
    <t>KB930</t>
  </si>
  <si>
    <t>spirála emolizační Nester 10 x 14 MWCE-35-14-10-NESTER</t>
  </si>
  <si>
    <t>KE265</t>
  </si>
  <si>
    <t>spirála emolizační Nester 12 x 14 MWCE-35-14-12-NESTER</t>
  </si>
  <si>
    <t>KE345</t>
  </si>
  <si>
    <t>spirála emolizační Nester 4 x 14 MWCE-35-14-4-NESTER</t>
  </si>
  <si>
    <t>KD688</t>
  </si>
  <si>
    <t>spirála emolizační Tornado 4-3 MWCE-18S-4/3-TORNADO</t>
  </si>
  <si>
    <t>KB921</t>
  </si>
  <si>
    <t>spirála emolizační Tornado 5-3 MWCE-35-5/3-TORNADO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</si>
  <si>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</si>
  <si>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</si>
  <si>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</si>
  <si>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</si>
  <si>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</si>
  <si>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</si>
  <si>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</si>
  <si>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</si>
  <si>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</si>
  <si>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</si>
  <si>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</si>
  <si>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</si>
  <si>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</si>
  <si>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</si>
  <si>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</si>
  <si>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</si>
  <si>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</si>
  <si>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</si>
  <si>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radiologičtí asistenti</t>
  </si>
  <si>
    <t>sanitáři</t>
  </si>
  <si>
    <t>THP</t>
  </si>
  <si>
    <t>Specializovaná ambulantní péče</t>
  </si>
  <si>
    <t>806 - Pracoviště s osvědčením pro provádění screeningu n</t>
  </si>
  <si>
    <t>Ambulantní péče ve vyjmenovaných odbornostech (§9) *</t>
  </si>
  <si>
    <t>809 - Pracoviště radiodiagnostiky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</si>
  <si>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</si>
  <si>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</si>
  <si>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</si>
  <si>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</si>
  <si>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</si>
  <si>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Antalíková Kristýna</t>
  </si>
  <si>
    <t>Čivrný Jakub</t>
  </si>
  <si>
    <t>Hazlinger Martin</t>
  </si>
  <si>
    <t>Ičová Veronika</t>
  </si>
  <si>
    <t>Klimovičová Barbora</t>
  </si>
  <si>
    <t>Krejčířová Eva</t>
  </si>
  <si>
    <t>Macek Jan</t>
  </si>
  <si>
    <t>Machovská Jana</t>
  </si>
  <si>
    <t>Müllerová Irena</t>
  </si>
  <si>
    <t>Pejzl Martin</t>
  </si>
  <si>
    <t>Strojilová Kateřina</t>
  </si>
  <si>
    <t>Szász Paulína</t>
  </si>
  <si>
    <t>Zdravotní výkony vykázané na pracovišti v rámci ambulantní péče dle lékařů *</t>
  </si>
  <si>
    <t>09</t>
  </si>
  <si>
    <t>806</t>
  </si>
  <si>
    <t>1</t>
  </si>
  <si>
    <t>0002918</t>
  </si>
  <si>
    <t>3</t>
  </si>
  <si>
    <t>0075314</t>
  </si>
  <si>
    <t>JEHLA BIOPTICKÁ MN1610</t>
  </si>
  <si>
    <t>0075318</t>
  </si>
  <si>
    <t>JEHLA BIOPTICKÁ MN1410</t>
  </si>
  <si>
    <t>0151449</t>
  </si>
  <si>
    <t>JEHLA BIOPTICKÁ DO DĚLA (BARD MAGNUM)  UNIVERSAL P</t>
  </si>
  <si>
    <t>0082502</t>
  </si>
  <si>
    <t>LOKALIZÁTOR PRSNÍCH LÉZÍ HYDROMARK</t>
  </si>
  <si>
    <t>09511</t>
  </si>
  <si>
    <t>MINIMÁLNÍ KONTAKT LÉKAŘE S PACIENTEM</t>
  </si>
  <si>
    <t>68003</t>
  </si>
  <si>
    <t>vyÜet°enÝ ultrazvukem pro ZP 207</t>
  </si>
  <si>
    <t xml:space="preserve">vyÜet°enÝ ultrazvukem pro ZP 207                  </t>
  </si>
  <si>
    <t>89178</t>
  </si>
  <si>
    <t>SCREENINGOVÁ MAMOGRAFIE DIGITÁLNÍ V DISPENZÁRNÍ PÉ</t>
  </si>
  <si>
    <t>89814</t>
  </si>
  <si>
    <t xml:space="preserve">DRUHÉ ČTENÍ MAMOGRAFICKÝCH SNÍMKŮ VE SCREENINGU   </t>
  </si>
  <si>
    <t>DRUHÉ ČTENÍ MAMOGRAFICKÝCH SNÍMKŮ VE SCREENINGU</t>
  </si>
  <si>
    <t>89510</t>
  </si>
  <si>
    <t>UZ PRSŮ JAKO DOPLNĚK SCREENINGOVÉ MAMOGRAFIE (VČET</t>
  </si>
  <si>
    <t>89314</t>
  </si>
  <si>
    <t>PERKUTÁNNÍ PUNKCE NEBO BIOPSIE PRSU ŘÍZENÁ RDG MET</t>
  </si>
  <si>
    <t>68002</t>
  </si>
  <si>
    <t xml:space="preserve">mamografickÚ vyÜet°enÝ pro ZP 207                 </t>
  </si>
  <si>
    <t>mamografickÚ vyÜet°enÝ pro ZP 207</t>
  </si>
  <si>
    <t>89223</t>
  </si>
  <si>
    <t>SCREENINGOVÁ MAMOGRAFIE DIGITÁLNÍ (OBĚ STRANY, KAŽ</t>
  </si>
  <si>
    <t>89225</t>
  </si>
  <si>
    <t>DOPLŇUJÍCÍ MAMOGRAFIE KE SCREENINGOVÉ MAMOGRAFII D</t>
  </si>
  <si>
    <t>809</t>
  </si>
  <si>
    <t>0002920</t>
  </si>
  <si>
    <t>0003132</t>
  </si>
  <si>
    <t>0003134</t>
  </si>
  <si>
    <t>0017039</t>
  </si>
  <si>
    <t>0022075</t>
  </si>
  <si>
    <t>IOMERON 400</t>
  </si>
  <si>
    <t>0042433</t>
  </si>
  <si>
    <t>0042439</t>
  </si>
  <si>
    <t>0045119</t>
  </si>
  <si>
    <t>VISIPAQUE 270 MG I/ML</t>
  </si>
  <si>
    <t>0065978</t>
  </si>
  <si>
    <t>0065980</t>
  </si>
  <si>
    <t>0077018</t>
  </si>
  <si>
    <t>0077019</t>
  </si>
  <si>
    <t>0077024</t>
  </si>
  <si>
    <t>0093626</t>
  </si>
  <si>
    <t>0095607</t>
  </si>
  <si>
    <t>0095609</t>
  </si>
  <si>
    <t>0151208</t>
  </si>
  <si>
    <t>0224707</t>
  </si>
  <si>
    <t>0224716</t>
  </si>
  <si>
    <t>0034283</t>
  </si>
  <si>
    <t>JEHLA K LOKALIZACI PRSNÍCH LÉZÍ, X-REIDY</t>
  </si>
  <si>
    <t>0047648</t>
  </si>
  <si>
    <t>KATETR ANGIOGRAFICKÝ OUTLOOK RQ-4</t>
  </si>
  <si>
    <t>0056016</t>
  </si>
  <si>
    <t>SET PRO ENTEROKLÝZU - SONDA DUODENÁLNÍ GUERBET 815</t>
  </si>
  <si>
    <t>0056021</t>
  </si>
  <si>
    <t>SET PRO ENTEROKLÝZU- HADIČKA K OMEZOVAČI TLAKU 834</t>
  </si>
  <si>
    <t>0056025</t>
  </si>
  <si>
    <t>SET PRO ENTEROKLÝZU - VAK NÁLEVOVÝ 857</t>
  </si>
  <si>
    <t>0056030</t>
  </si>
  <si>
    <t>SET PRO ENTEROKLÝZU - MEZISPOJKA Y 879</t>
  </si>
  <si>
    <t>0075316</t>
  </si>
  <si>
    <t>JEHLA BIOPTICKÁ MN1616</t>
  </si>
  <si>
    <t>0092932</t>
  </si>
  <si>
    <t>SADA DRENÁŽNÍ</t>
  </si>
  <si>
    <t>0111638</t>
  </si>
  <si>
    <t>STENT PERIFERNÍ VASKUL. - ISTHMUS LOGIC CARBOSTENT</t>
  </si>
  <si>
    <t>0075340</t>
  </si>
  <si>
    <t>JEHLA BIOPTICKÁ C1610B,C1616B,C1620B</t>
  </si>
  <si>
    <t>0056983</t>
  </si>
  <si>
    <t>SPIRÁLA ROTAČNÍ RAT 2173XXXX,2176XXXX</t>
  </si>
  <si>
    <t>0075350</t>
  </si>
  <si>
    <t>JEHLA BIOPTICKÁ MC1410,MC1416</t>
  </si>
  <si>
    <t>0141293</t>
  </si>
  <si>
    <t>PORT MRI S KATÉTREM CHRONOFLEX A ZAVADĚČEM 0607173</t>
  </si>
  <si>
    <t>0075274</t>
  </si>
  <si>
    <t>JEHLA BIOPTICKÁ 16960010,.50,.70,.80,.100</t>
  </si>
  <si>
    <t>09137</t>
  </si>
  <si>
    <t>UZ VYŠETŘENÍ DVOU ORGÁNŮ V NĚKOLIKA ROVINÁCH</t>
  </si>
  <si>
    <t xml:space="preserve">UZ VYŠETŘENÍ DVOU ORGÁNŮ V NĚKOLIKA ROVINÁCH      </t>
  </si>
  <si>
    <t>09216</t>
  </si>
  <si>
    <t>INJEKCE DO MĚKKÝCH TKÁNÍ NEBO INTRADERMÁLNÍ PUPENY</t>
  </si>
  <si>
    <t xml:space="preserve">MINIMÁLNÍ KONTAKT LÉKAŘE S PACIENTEM              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</si>
  <si>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</si>
  <si>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</si>
  <si>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</si>
  <si>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</si>
  <si>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</si>
  <si>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</si>
  <si>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</si>
  <si>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</si>
  <si>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</si>
  <si>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</si>
  <si>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</si>
  <si>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</si>
  <si>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</si>
  <si>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</si>
  <si>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</si>
  <si>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89129</t>
  </si>
  <si>
    <t>RTG ŽEBER A STERNA</t>
  </si>
  <si>
    <t xml:space="preserve">RTG ŽEBER A STERNA                                </t>
  </si>
  <si>
    <t>89137</t>
  </si>
  <si>
    <t>RENTGENOVÉ VYŠETŘENÍ KLOUBU - DRŽENÉ SNÍMKY</t>
  </si>
  <si>
    <t xml:space="preserve">RENTGENOVÉ VYŠETŘENÍ KLOUBU - DRŽENÉ SNÍMKY       </t>
  </si>
  <si>
    <t>89143</t>
  </si>
  <si>
    <t>RTG BŘICHA</t>
  </si>
  <si>
    <t xml:space="preserve">RTG BŘICHA                                        </t>
  </si>
  <si>
    <t>89147</t>
  </si>
  <si>
    <t>RTG ŽALUDKU A DUODENA</t>
  </si>
  <si>
    <t xml:space="preserve">RTG ŽALUDKU A DUODENA                             </t>
  </si>
  <si>
    <t>89153</t>
  </si>
  <si>
    <t xml:space="preserve">ENTEROKLÝZA                                       </t>
  </si>
  <si>
    <t>89163</t>
  </si>
  <si>
    <t>VYLUČOVACÍ UROGRAFIE</t>
  </si>
  <si>
    <t xml:space="preserve">VYLUČOVACÍ UROGRAFIE                              </t>
  </si>
  <si>
    <t>89167</t>
  </si>
  <si>
    <t>CYSTOGRAFIE</t>
  </si>
  <si>
    <t>89173</t>
  </si>
  <si>
    <t xml:space="preserve">ANTEGRÁDNÍ PYELOGRAFIE JEDNOSTRANNÁ               </t>
  </si>
  <si>
    <t>ANTEGRÁDNÍ PYELOGRAFIE JEDNOSTRANNÁ</t>
  </si>
  <si>
    <t>89177</t>
  </si>
  <si>
    <t xml:space="preserve">HYSTEROSALPINGOGRAFIE                             </t>
  </si>
  <si>
    <t>HYSTEROSALPINGOGRAFIE</t>
  </si>
  <si>
    <t>89198</t>
  </si>
  <si>
    <t xml:space="preserve">SKIASKOPIE                                        </t>
  </si>
  <si>
    <t>SKIASKOPIE</t>
  </si>
  <si>
    <t>89313</t>
  </si>
  <si>
    <t xml:space="preserve">PERKUTÁNNÍ PUNKCE NEBO BIOPSIE ŘÍZENÁ RDG METODOU </t>
  </si>
  <si>
    <t>89512</t>
  </si>
  <si>
    <t xml:space="preserve">UZ PRSŮ VČETNĚ SPÁDOVÝCH UZLIN                    </t>
  </si>
  <si>
    <t>UZ PRSŮ VČETNĚ SPÁDOVÝCH UZLIN</t>
  </si>
  <si>
    <t>89513</t>
  </si>
  <si>
    <t>UZ VYŠETŘENÍ HORNÍ POLOVINY BŘICHA</t>
  </si>
  <si>
    <t xml:space="preserve">UZ VYŠETŘENÍ HORNÍ POLOVINY BŘICHA                </t>
  </si>
  <si>
    <t>89517</t>
  </si>
  <si>
    <t>UZ DUPLEXNÍ VYŠETŘENÍ DVOU A VÍCE CÉV, T. J. MORFO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</si>
  <si>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</si>
  <si>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</si>
  <si>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</si>
  <si>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</si>
  <si>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</si>
  <si>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</si>
  <si>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</si>
  <si>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</si>
  <si>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</si>
  <si>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 xml:space="preserve">MR ZOBRAZENÍ SRDCE                                </t>
  </si>
  <si>
    <t>MR ZOBRAZENÍ SRDCE</t>
  </si>
  <si>
    <t>89723</t>
  </si>
  <si>
    <t>MR ANGIOGRAFIE</t>
  </si>
  <si>
    <t xml:space="preserve">MR ANGIOGRAFIE                                    </t>
  </si>
  <si>
    <t>89813</t>
  </si>
  <si>
    <t xml:space="preserve">KONZULTACE NÁLEZU RENTGENOLOGEM CÍLENÁ            </t>
  </si>
  <si>
    <t>KONZULTACE NÁLEZU RENTGENOLOGEM CÍLENÁ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</si>
  <si>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</si>
  <si>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</si>
  <si>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</si>
  <si>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</si>
  <si>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</si>
  <si>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</si>
  <si>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</si>
  <si>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89514</t>
  </si>
  <si>
    <t xml:space="preserve">UZ VYŠETŘENÍ DOLNÍ POLOVINY BŘICHA                </t>
  </si>
  <si>
    <t>UZ VYŠETŘENÍ DOLNÍ POLOVINY BŘICHA</t>
  </si>
  <si>
    <t>09139</t>
  </si>
  <si>
    <t>UZ VYŠETŘENÍ TŘÍ A VÍCE ORGÁNŮ V NĚKOLIKA ROVINÁCH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</si>
  <si>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</si>
  <si>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</si>
  <si>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</si>
  <si>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</si>
  <si>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</si>
  <si>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09135</t>
  </si>
  <si>
    <t>UZ VYŠETŘENÍ POUZE JEDNOHO ORGÁNU V NĚKOLIKA ROVIN</t>
  </si>
  <si>
    <t>09215</t>
  </si>
  <si>
    <t>INJEKCE I. M., S. C., I. D.</t>
  </si>
  <si>
    <t>89151</t>
  </si>
  <si>
    <t>PASÁŽ TRÁVICÍ TRUBICÍ</t>
  </si>
  <si>
    <t xml:space="preserve">PASÁŽ TRÁVICÍ TRUBICÍ                             </t>
  </si>
  <si>
    <t>89515</t>
  </si>
  <si>
    <t>UZ DUPLEXNÍ VYŠETŘENÍ POUZE JEDNÉ CÉVY, T. J. MORF</t>
  </si>
  <si>
    <t>89169</t>
  </si>
  <si>
    <t>CYSTOURETROGRAFIE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</si>
  <si>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</si>
  <si>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</si>
  <si>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</si>
  <si>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</si>
  <si>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</si>
  <si>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</si>
  <si>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</si>
  <si>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</si>
  <si>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89145</t>
  </si>
  <si>
    <t>RTG JÍCNU</t>
  </si>
  <si>
    <t xml:space="preserve">RTG JÍCNU                                         </t>
  </si>
  <si>
    <t>89199</t>
  </si>
  <si>
    <t>SKIASKOPICKÁ KONTROLA DIAGNOSTICKÝCH A LÉČEBNÝCH V</t>
  </si>
  <si>
    <t>89115</t>
  </si>
  <si>
    <t>RTG LEBKY, PŘEHLEDNÉ SNÍMKY</t>
  </si>
  <si>
    <t xml:space="preserve">RTG LEBKY, PŘEHLEDNÉ SNÍMKY                       </t>
  </si>
  <si>
    <t>89161</t>
  </si>
  <si>
    <t>CHOLANGIOGRAFIE PEROPERAČNÍ NEBO T-DRÉNEM</t>
  </si>
  <si>
    <t xml:space="preserve">CHOLANGIOGRAFIE PEROPERAČNÍ NEBO T-DRÉNEM         </t>
  </si>
  <si>
    <t>89611</t>
  </si>
  <si>
    <t>CT VYŠETŘENÍ HLAVY NEBO TĚLA NATIVNÍ A KONTRASTNÍ</t>
  </si>
  <si>
    <t xml:space="preserve">CT VYŠETŘENÍ HLAVY NEBO TĚLA NATIVNÍ A KONTRASTNÍ </t>
  </si>
  <si>
    <t>89121</t>
  </si>
  <si>
    <t xml:space="preserve">RTG KŘÍŽOVÉ KOSTI A SI KLOUBŮ                     </t>
  </si>
  <si>
    <t>RTG KŘÍŽOVÉ KOSTI A SI KLOUBŮ</t>
  </si>
  <si>
    <t>89155</t>
  </si>
  <si>
    <t xml:space="preserve">RTG VYŠETŘENÍ TLUSTÉHO STŘEVA                     </t>
  </si>
  <si>
    <t>RTG VYŠETŘENÍ TLUSTÉHO STŘEVA</t>
  </si>
  <si>
    <t>89511</t>
  </si>
  <si>
    <t>UZ INTRAKAVITÁLNÍ VYŠETŘENÍ</t>
  </si>
  <si>
    <t>89411</t>
  </si>
  <si>
    <t>PŘEHLEDNÁ  ČI SELEKTIVNÍ ANGIOGRAFIE</t>
  </si>
  <si>
    <t xml:space="preserve">PŘEHLEDNÁ  ČI SELEKTIVNÍ ANGIOGRAFIE              </t>
  </si>
  <si>
    <t>89135</t>
  </si>
  <si>
    <t xml:space="preserve">RENTGENOVÉ VYŠETŘENÍ CELÉ PÁTEŘE JEDNOU EXPOZICÍ  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</si>
  <si>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</si>
  <si>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</si>
  <si>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</si>
  <si>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</si>
  <si>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</si>
  <si>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</si>
  <si>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 xml:space="preserve">FISTULOGRAFIE                                     </t>
  </si>
  <si>
    <t>FISTULOGRAFIE</t>
  </si>
  <si>
    <t>89711</t>
  </si>
  <si>
    <t xml:space="preserve">MR SPEKTROSKOPIE VYBRANÉ OBLASTI (1H NEBO 31P)    </t>
  </si>
  <si>
    <t>MR SPEKTROSKOPIE VYBRANÉ OBLASTI (1H NEBO 31P)</t>
  </si>
  <si>
    <t>89525</t>
  </si>
  <si>
    <t xml:space="preserve">DOPPLEROVSKÁ ULTRASONOGRAFIE TRANSKRANIÁLNÍ       </t>
  </si>
  <si>
    <t>DOPPLEROVSKÁ ULTRASONOGRAFIE TRANSKRANIÁLNÍ</t>
  </si>
  <si>
    <t>89180</t>
  </si>
  <si>
    <t>DIAGNOSTICKÁ DIGITÁLNÍ MAMOGRAFIE NEBO DUKTOGRAFIE</t>
  </si>
  <si>
    <t>15195</t>
  </si>
  <si>
    <t>TRANZIENTNÍ ELASTOGRAFIE</t>
  </si>
  <si>
    <t xml:space="preserve">TRANZIENTNÍ ELASTOGRAFIE                          </t>
  </si>
  <si>
    <t>0045123</t>
  </si>
  <si>
    <t>0030303</t>
  </si>
  <si>
    <t>LOKALIZÁTOR PRSNÍCH LÉZÍ,  MICROMARK</t>
  </si>
  <si>
    <t>0098951</t>
  </si>
  <si>
    <t>LOKALIZÁTOR PRSNÍCH LÉZÍ V-MARK, PRO MAMMOTOM,11G</t>
  </si>
  <si>
    <t>0082484</t>
  </si>
  <si>
    <t>JEHLA BIOPTICKÁ PRO VAKUOVOU BIOPSII ENCOR</t>
  </si>
  <si>
    <t>0082485</t>
  </si>
  <si>
    <t>LOKALIZÁTOR PRSNÍCH LÉZÍ GEL MARK ULTRA, ULTRACOR</t>
  </si>
  <si>
    <t>0075248</t>
  </si>
  <si>
    <t>JEHLA BIOPTICKÁ 16150040,.60,.70,.90</t>
  </si>
  <si>
    <t>0085224</t>
  </si>
  <si>
    <t>LOKALIZÁTOR PRSNÍCH LÉZÍ</t>
  </si>
  <si>
    <t>0075302</t>
  </si>
  <si>
    <t>JEHLA BIOPTICKÁ 17920010</t>
  </si>
  <si>
    <t>0006707</t>
  </si>
  <si>
    <t>JEHLA BIOPTICKÁ K SYSTÉMU MAMMOTOME</t>
  </si>
  <si>
    <t xml:space="preserve">CYSTOGRAFIE                                       </t>
  </si>
  <si>
    <t>89339</t>
  </si>
  <si>
    <t>STEREOTAKTICKÁ BIOPSIE NEBO  STEREOTAKTICKÁ LOKALI</t>
  </si>
  <si>
    <t>89343</t>
  </si>
  <si>
    <t>DIAGNOSTICKÁ MINIINVAZIVNÍ VAKUOVÁ BIOPSIE PRSU ZA</t>
  </si>
  <si>
    <t xml:space="preserve">CYSTOURETROGRAFIE                                 </t>
  </si>
  <si>
    <t>89335</t>
  </si>
  <si>
    <t xml:space="preserve">ZAVEDENÍ LOKALIZÁTORU K NEHMATNÝM LOŽISKŮM VČETNĚ </t>
  </si>
  <si>
    <t>89341</t>
  </si>
  <si>
    <t>MINIINVAZIVNÍ VAKUOVÁ BIOPSIE PRSU ZAMĚŘENÁ ULTRAS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</si>
  <si>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</si>
  <si>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</si>
  <si>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</si>
  <si>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</si>
  <si>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</si>
  <si>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</si>
  <si>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</si>
  <si>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</si>
  <si>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</si>
  <si>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</si>
  <si>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</si>
  <si>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</si>
  <si>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</si>
  <si>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</si>
  <si>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</si>
  <si>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</si>
  <si>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0048264</t>
  </si>
  <si>
    <t>DRÁT NEUROINTERVENČNÍ</t>
  </si>
  <si>
    <t>0048523</t>
  </si>
  <si>
    <t>DRÁT VODÍCÍ PTA - SELECTIVA; INTERVENČNÍ 60/80/145</t>
  </si>
  <si>
    <t>0048668</t>
  </si>
  <si>
    <t>DRÁT VODÍCÍ NITINOL</t>
  </si>
  <si>
    <t>0049439</t>
  </si>
  <si>
    <t>STENTGRAFT AORTÁLNÍ HRUDNÍ - ZENITH TX2 ZTEG-2P; T</t>
  </si>
  <si>
    <t>0051591</t>
  </si>
  <si>
    <t>0052140</t>
  </si>
  <si>
    <t>KATETR BALÓNKOVÝ PTA - WANDA; SMASH</t>
  </si>
  <si>
    <t>0052704</t>
  </si>
  <si>
    <t>KATETR DRENÁŽNÍ</t>
  </si>
  <si>
    <t>0053374</t>
  </si>
  <si>
    <t xml:space="preserve">KATETR ANGIOPLASTICKÝ LARGE OMEGA, PRŮMĚR 7 - 8.5 </t>
  </si>
  <si>
    <t>0053558</t>
  </si>
  <si>
    <t>KATETR VODÍCÍ VISTABRITE TIP G.C.5-10F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</si>
  <si>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</si>
  <si>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</si>
  <si>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</si>
  <si>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</si>
  <si>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</si>
  <si>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</si>
  <si>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</si>
  <si>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</si>
  <si>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</si>
  <si>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</si>
  <si>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</si>
  <si>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</si>
  <si>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</si>
  <si>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</si>
  <si>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</si>
  <si>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</si>
  <si>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</si>
  <si>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</si>
  <si>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0057788</t>
  </si>
  <si>
    <t>SET TRANSJUGULÁRNÍ - LABS; PŘÍSTUP PRO BIOPSII JAT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</si>
  <si>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</si>
  <si>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</si>
  <si>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</si>
  <si>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</si>
  <si>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</si>
  <si>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</si>
  <si>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</si>
  <si>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</si>
  <si>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</si>
  <si>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</si>
  <si>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</si>
  <si>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</si>
  <si>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</si>
  <si>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</si>
  <si>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</si>
  <si>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</si>
  <si>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</si>
  <si>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</si>
  <si>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</si>
  <si>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</si>
  <si>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</si>
  <si>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</si>
  <si>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</si>
  <si>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0092559</t>
  </si>
  <si>
    <t>SADA AG - SYSTÉM PRO UZAVÍRÁNÍ CÉV - FEMORÁLNÍ - S</t>
  </si>
  <si>
    <t>0141644</t>
  </si>
  <si>
    <t>STENT INTRAKRANIÁLNÍ - SOLITAIRE AB; SAMOEXPANDIBI</t>
  </si>
  <si>
    <t>0141695</t>
  </si>
  <si>
    <t>STENT JÍCNOVÝ - FERX-ELLA-BOUBELLA</t>
  </si>
  <si>
    <t>0151038</t>
  </si>
  <si>
    <t>FILTR VENAKAVÁLNÍ</t>
  </si>
  <si>
    <t>0192086</t>
  </si>
  <si>
    <t>STENT PERIFERNÍ VASKULÁRNÍ - ZILVER RX/ZILVER FLEX</t>
  </si>
  <si>
    <t>0051244</t>
  </si>
  <si>
    <t>KATETR VODÍCÍ GUIDER</t>
  </si>
  <si>
    <t>0057416</t>
  </si>
  <si>
    <t>DRÁT VODÍCÍ 110CM,150CM M001468XX0</t>
  </si>
  <si>
    <t>0059796</t>
  </si>
  <si>
    <t>DRÁT VODÍCÍ ANGIODYN J3 SFC-FS 150-0,35</t>
  </si>
  <si>
    <t>0046127</t>
  </si>
  <si>
    <t>KATETR BALONKOVÝ PTA - ŘEZACÍ - CUTTING</t>
  </si>
  <si>
    <t>0057846</t>
  </si>
  <si>
    <t>TĚLÍSKO EMBOLIZAČNÍ HILAL</t>
  </si>
  <si>
    <t>0048828</t>
  </si>
  <si>
    <t>STENT JÍCNOVÝ - FERX-ELLA-BOUBELLA-E</t>
  </si>
  <si>
    <t>0151349</t>
  </si>
  <si>
    <t>KATETR PODPŮR.PRO MIKROKAT - SYSTÉM MERCI - MULTIF</t>
  </si>
  <si>
    <t>0054475</t>
  </si>
  <si>
    <t>STENT BILIÁRNÍ - ZILVER 635; SAMOEXPANDIBILNÍ; NIT</t>
  </si>
  <si>
    <t>0092131</t>
  </si>
  <si>
    <t>KATETR BALÓNKOVÝ PTA - RX MUSO</t>
  </si>
  <si>
    <t>0047805</t>
  </si>
  <si>
    <t>SADA AG-JEHLA ANGIOGRAFICKÁ</t>
  </si>
  <si>
    <t>0054370</t>
  </si>
  <si>
    <t>ZAVADĚČ KE KATETRŮM 402604A-402611A</t>
  </si>
  <si>
    <t>0193332</t>
  </si>
  <si>
    <t>VODIČ PTA HYDROFILNÍ  PRO FLEXOR</t>
  </si>
  <si>
    <t>0059570</t>
  </si>
  <si>
    <t>0054353</t>
  </si>
  <si>
    <t>KATETR BALÓNKOVÝ PTA - MAXI LD</t>
  </si>
  <si>
    <t>0049005</t>
  </si>
  <si>
    <t>KATETR TROMBEKTOMICKÝ - ROTAREX-ANTEGRADNÍ(KATETR,</t>
  </si>
  <si>
    <t>0038497</t>
  </si>
  <si>
    <t>0092011</t>
  </si>
  <si>
    <t>BALÓNEK DILATAČNÍ - JÍCNOVÝ</t>
  </si>
  <si>
    <t>0058763</t>
  </si>
  <si>
    <t>KATETR DRENÁŽNÍ RING-MCLEAN</t>
  </si>
  <si>
    <t>0152419</t>
  </si>
  <si>
    <t>KATETR BALÓNKOVÝ PTA - ULTRAVERSE 035</t>
  </si>
  <si>
    <t>89319</t>
  </si>
  <si>
    <t xml:space="preserve">ZAVEDENÍ FILTRU DO DOLNÍ DUTÉ ŽÍLY                </t>
  </si>
  <si>
    <t>89323</t>
  </si>
  <si>
    <t>TERAPEUTICKÁ EMBOLIZACE V CÉVNÍM ŘEČIŠTI</t>
  </si>
  <si>
    <t xml:space="preserve">TERAPEUTICKÁ EMBOLIZACE V CÉVNÍM ŘEČIŠTI          </t>
  </si>
  <si>
    <t>89327</t>
  </si>
  <si>
    <t>KONTROLNÍ NÁSTŘIK DRENÁŽNÍHO KATÉTRU</t>
  </si>
  <si>
    <t xml:space="preserve">KONTROLNÍ NÁSTŘIK DRENÁŽNÍHO KATÉTRU              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</si>
  <si>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</si>
  <si>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</si>
  <si>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</si>
  <si>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</si>
  <si>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</si>
  <si>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</si>
  <si>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</si>
  <si>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</si>
  <si>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</si>
  <si>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 xml:space="preserve">PUNKČNÍ ANGIOGRAFIE                               </t>
  </si>
  <si>
    <t>PUNKČNÍ ANGIOGRAFIE</t>
  </si>
  <si>
    <t>89423</t>
  </si>
  <si>
    <t xml:space="preserve">PERKUTÁNNÍ TRANSLUMINÁLNÍ ANGIOPLASTIKA           </t>
  </si>
  <si>
    <t>PERKUTÁNNÍ TRANSLUMINÁLNÍ ANGIOPLASTIKA</t>
  </si>
  <si>
    <t>89453</t>
  </si>
  <si>
    <t xml:space="preserve">PERKUTÁNNÍ TRANSHEPATÁLNÍ CHOLANGIOGRAFIE         </t>
  </si>
  <si>
    <t>PERKUTÁNNÍ TRANSHEPATÁLNÍ CHOLANGIOGRAFIE</t>
  </si>
  <si>
    <t>90931</t>
  </si>
  <si>
    <t xml:space="preserve">(DRG) ENDOVASKULÁRNÍ ZAVEDENÍ POTAHOVANÉHO STENTU </t>
  </si>
  <si>
    <t>89331</t>
  </si>
  <si>
    <t xml:space="preserve">ZAVEDENÍ STENTU DO TEPENNÉHO ČI ŽILNÍHO ŘEČIŠTĚ   </t>
  </si>
  <si>
    <t>ZAVEDENÍ STENTU DO TEPENNÉHO ČI ŽILNÍHO ŘEČIŠTĚ</t>
  </si>
  <si>
    <t>89415</t>
  </si>
  <si>
    <t>89321</t>
  </si>
  <si>
    <t xml:space="preserve">EXTRAKCE CIZÍHO TĚLESA Z CÉVNÍHO ŘEČIŠTĚ          </t>
  </si>
  <si>
    <t>EXTRAKCE CIZÍHO TĚLESA Z CÉVNÍHO ŘEČIŠTĚ</t>
  </si>
  <si>
    <t>89441</t>
  </si>
  <si>
    <t xml:space="preserve">KATETRIZACE JATERNÍCH ŽIL                         </t>
  </si>
  <si>
    <t>KATETRIZACE JATERNÍCH ŽIL</t>
  </si>
  <si>
    <t>89421</t>
  </si>
  <si>
    <t>MĚŘENÍ TLAKU PŘI ANGIOGRAFII</t>
  </si>
  <si>
    <t xml:space="preserve">MĚŘENÍ TLAKU PŘI ANGIOGRAFII                      </t>
  </si>
  <si>
    <t>90952</t>
  </si>
  <si>
    <t>(DRG) EXTRAKCE TROMBU NEBO EMBOLU ENDOVASKULÁRNÍ C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</si>
  <si>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</si>
  <si>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</si>
  <si>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</si>
  <si>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</si>
  <si>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</si>
  <si>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</si>
  <si>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</si>
  <si>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</si>
  <si>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</si>
  <si>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</si>
  <si>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</si>
  <si>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</si>
  <si>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</si>
  <si>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</si>
  <si>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</si>
  <si>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</si>
  <si>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</si>
  <si>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</si>
  <si>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</si>
  <si>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</si>
  <si>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</si>
  <si>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</si>
  <si>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</si>
  <si>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</si>
  <si>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</si>
  <si>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</si>
  <si>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</si>
  <si>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</si>
  <si>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</si>
  <si>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</si>
  <si>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</si>
  <si>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0052143</t>
  </si>
  <si>
    <t>EXTRAKTOR - AMPLATZ GOOSE NECK GNXXXX - PERIFERNÍ,</t>
  </si>
  <si>
    <t>0054419</t>
  </si>
  <si>
    <t>POUZDRO - SUPER SHEATH FEMORÁLNÍ</t>
  </si>
  <si>
    <t>0056503</t>
  </si>
  <si>
    <t>SPIRÁLA GDC VORTX 3530XX</t>
  </si>
  <si>
    <t>0059982</t>
  </si>
  <si>
    <t>DRÁT ZAVÁDĚCÍ MIRAGE 103-0608-200</t>
  </si>
  <si>
    <t>0141815</t>
  </si>
  <si>
    <t>STENT PERIFERNĺ VASKULÁRNÍ - OMNILINK ELITE ; BALO</t>
  </si>
  <si>
    <t>0151946</t>
  </si>
  <si>
    <t>STENTGRAFT PERIFERNÍ VASKULÁRNÍ - GORE VIABAHN; SA</t>
  </si>
  <si>
    <t>0152522</t>
  </si>
  <si>
    <t>STENT PERIFERNÍ VASKULÁRNÍ - RADIX2; BALONEXPANDIB</t>
  </si>
  <si>
    <t>0055188</t>
  </si>
  <si>
    <t>DRÁT VODÍCÍ PRO PTCA KAT. SHINOBI, PLUS 547114, 21</t>
  </si>
  <si>
    <t>0046118</t>
  </si>
  <si>
    <t>KATETR ANGIOGRAFICKÝ IMAGER II</t>
  </si>
  <si>
    <t>0092599</t>
  </si>
  <si>
    <t>STENTGRAFT AORTÁLNÍ HRUDNÍ - RELAY 28-E2 - DISTÁLN</t>
  </si>
  <si>
    <t>90933</t>
  </si>
  <si>
    <t>(DRG) ENDOVASKULÁRNÍ ZAVEDENÍ NEPOTAHOVANÉHO STENT</t>
  </si>
  <si>
    <t>02</t>
  </si>
  <si>
    <t>0059494</t>
  </si>
  <si>
    <t>LIPIODOL ULTRA-FLUIDE</t>
  </si>
  <si>
    <t>0048307</t>
  </si>
  <si>
    <t>STENTGRAFT PERIFERNÍ VASKULÁRNÍ - FLUENCY; SAMOEXP</t>
  </si>
  <si>
    <t>0052399</t>
  </si>
  <si>
    <t>KATETR DRENÁŽNÍ BILIÁRNÍ</t>
  </si>
  <si>
    <t>0056125</t>
  </si>
  <si>
    <t>KATETR ASPIRAČNÍ, KATETR MĚŘÍCÍ</t>
  </si>
  <si>
    <t>0056303</t>
  </si>
  <si>
    <t>KATETR BALÓNKOVÝ FOGARTY EMBOLEKTOMICKÝ - TRU-LUME</t>
  </si>
  <si>
    <t>0057792</t>
  </si>
  <si>
    <t>SHUNT TRANSJUGULÁRNÍ RING-CS</t>
  </si>
  <si>
    <t>0057840</t>
  </si>
  <si>
    <t>TĚLÍSKO EMBOLIZAČNÍ IMWCE</t>
  </si>
  <si>
    <t>0057844</t>
  </si>
  <si>
    <t>TĚLÍSKO EMBOLIZAČNÍ TORNADO</t>
  </si>
  <si>
    <t>0059579</t>
  </si>
  <si>
    <t>STENTGRAFT PERIF VASKULÁRNÍ - GORE VIATORR TIPS; K</t>
  </si>
  <si>
    <t>0151632</t>
  </si>
  <si>
    <t>EXTRAKTOR - KOŠÍČEK-ERCP - 4(8) DRÁT-JEDNORÁZOVÝ S</t>
  </si>
  <si>
    <t>0051321</t>
  </si>
  <si>
    <t>KATETR MĚŘÍCÍ ANGIOGRAFICKÝ</t>
  </si>
  <si>
    <t>0034083</t>
  </si>
  <si>
    <t>JEHLA BIOPTICKÁ ASPIRAČNÍ PLICNÍ, FRANSEENOVA,ECHO</t>
  </si>
  <si>
    <t>0075332</t>
  </si>
  <si>
    <t>JEHLA BIOPTICKÁ 212016</t>
  </si>
  <si>
    <t>0038421</t>
  </si>
  <si>
    <t>EXTRAKTOR - KOŠÍK - MEMORY, MEMORY II - 5,7,8F/200</t>
  </si>
  <si>
    <t>90930</t>
  </si>
  <si>
    <t>89329</t>
  </si>
  <si>
    <t>PERKUTÁNNÍ EXTRAKCE REZIDUÁLNÍCH KONKREMENTŮ ZE ŽL</t>
  </si>
  <si>
    <t>03</t>
  </si>
  <si>
    <t>0029900</t>
  </si>
  <si>
    <t>JEHLA  K BIOPSII</t>
  </si>
  <si>
    <t>0049926</t>
  </si>
  <si>
    <t>STENT PERIFERNÍ VASKULÁRNÍ; BILIÁRNÍ - ABSOLUTE.03</t>
  </si>
  <si>
    <t>0057418</t>
  </si>
  <si>
    <t>DRÁT VODÍCÍ 300CM M001468XX0</t>
  </si>
  <si>
    <t>0051173</t>
  </si>
  <si>
    <t>VODIČ - PTA-SPECIÁLNÍ(DILATAČNÍ,REKANALIZAČNÍ)-OUT</t>
  </si>
  <si>
    <t>0151036</t>
  </si>
  <si>
    <t>KATETR BALÓNKOVÝ PTA - ADVANCE; 4F/80,135CM</t>
  </si>
  <si>
    <t>0051196</t>
  </si>
  <si>
    <t>KATETR BALÓNKOVÝ PTA - ADMIRAL XTREME; OTW</t>
  </si>
  <si>
    <t>0092603</t>
  </si>
  <si>
    <t>KATETR BALÓNKOVÝ PTA - CLEARPAC OMEGA; .035</t>
  </si>
  <si>
    <t>04</t>
  </si>
  <si>
    <t>0053358</t>
  </si>
  <si>
    <t>KATETR ANGIOGRAFICKÝ SLIP-CATH HYDROFILNÍ</t>
  </si>
  <si>
    <t>0057999</t>
  </si>
  <si>
    <t>SPIRÁLA GDC</t>
  </si>
  <si>
    <t>0058000</t>
  </si>
  <si>
    <t>DRÁT VODÍCÍ JINDO PRO PTA           503451-503657</t>
  </si>
  <si>
    <t>0058504</t>
  </si>
  <si>
    <t>STENT KAROTICKÝ - ACCULINK; SAMOEXPANDIBILNÍ; COCR</t>
  </si>
  <si>
    <t>0094542</t>
  </si>
  <si>
    <t>STENT JÍCNOVÝ - SX-ELLA; DEGRADABILNÍ BD (BD STENT</t>
  </si>
  <si>
    <t>0141868</t>
  </si>
  <si>
    <t>STENTGRAFT PERIFERNÍ VASKULÁRNÍ - HEMOBAHN-GORE VI</t>
  </si>
  <si>
    <t>0141907</t>
  </si>
  <si>
    <t>STENT JÍC.BILIÁRNÍ,KOLOREK.DUODEN.TRACH.BRONCH.SX-</t>
  </si>
  <si>
    <t>0048344</t>
  </si>
  <si>
    <t>VODIČ SPIDER RX FX EMBOLIC PROTECTION SPD 030..070</t>
  </si>
  <si>
    <t>0049201</t>
  </si>
  <si>
    <t>STENT PERIFERNÍ VASKULÁRNÍ - ADVANTA V12; KRYTÝ ST</t>
  </si>
  <si>
    <t>0058501</t>
  </si>
  <si>
    <t>VODIČ-PTA,PTCA - HI-TORQUE 0.14(18,35)/130,190,300</t>
  </si>
  <si>
    <t>0034295</t>
  </si>
  <si>
    <t>JEHLA BIOPTICKÁ AUTOMATICKÁ,QUICK-CORE</t>
  </si>
  <si>
    <t>0034264</t>
  </si>
  <si>
    <t>JEHLA PUNKČNÍ,DLOUHÁ,TROKAR</t>
  </si>
  <si>
    <t>0092453</t>
  </si>
  <si>
    <t>KATETR TROMBEKTOMICKÝ ASPIRAČNÍ- ASPIREX 6F,8F/85,</t>
  </si>
  <si>
    <t>0115223</t>
  </si>
  <si>
    <t>KATETR VODÍCÍ INTRAKRANIÁLNÍ FUBUKI (VČETNĚ DILATÁ</t>
  </si>
  <si>
    <t>0047493</t>
  </si>
  <si>
    <t>DRÁT VODÍCÍ THRUWAY,JOURNEY</t>
  </si>
  <si>
    <t>0054357</t>
  </si>
  <si>
    <t>KATETR DIAGNOSTICKÝ INFINITI 5F-6F 534518T-534676T</t>
  </si>
  <si>
    <t>90932</t>
  </si>
  <si>
    <t>05</t>
  </si>
  <si>
    <t>0048347</t>
  </si>
  <si>
    <t>KATETR INFUZNÍ CRAGG MAC NAMMARA</t>
  </si>
  <si>
    <t>0049984</t>
  </si>
  <si>
    <t>KATETR BALÓNKOVÝ ZELOS</t>
  </si>
  <si>
    <t>0050237</t>
  </si>
  <si>
    <t>DRÁT VODÍCÍ CHOICE PLUS</t>
  </si>
  <si>
    <t>0051593</t>
  </si>
  <si>
    <t>0054472</t>
  </si>
  <si>
    <t>KATETR BALÓNKOVÝ OKLUZNÍ PRO ZENITH</t>
  </si>
  <si>
    <t>0056476</t>
  </si>
  <si>
    <t>STENTGRAFT KORONÁRNÍ - GRAFTMASTER RX</t>
  </si>
  <si>
    <t>0057298</t>
  </si>
  <si>
    <t>STENT PERIFERNÍ VASKULÁRNÍ - E-LUMINEXX; SAMOEXPAN</t>
  </si>
  <si>
    <t>0058692</t>
  </si>
  <si>
    <t>STENTGRAFT AORTÁLNÍ BŘIŠNÍ - ZENITH FLEX - EXTENZE</t>
  </si>
  <si>
    <t>0059025</t>
  </si>
  <si>
    <t>STENTGRAFT AORTÁLNÍ BŘIŠNÍ - ELLA; BIFURKAČNÍ</t>
  </si>
  <si>
    <t>0059797</t>
  </si>
  <si>
    <t>DRÁT VODÍCÍ ANGIODYN J3 MC-FS 200-0,35</t>
  </si>
  <si>
    <t>0092284</t>
  </si>
  <si>
    <t>STENT PERIFERNÍ VASKULÁRNÍ - ASTRON; SAMOEXPAND; N</t>
  </si>
  <si>
    <t>0094736</t>
  </si>
  <si>
    <t>STENT PERIFERNÍ VASKULÁRNÍ - EPIC; SAMOEXPANDIBILN</t>
  </si>
  <si>
    <t>0192087</t>
  </si>
  <si>
    <t>STENTGRAFT AORTÁLNÍ BŘIŠNÍ - ZENITH FLEX AUI; TĚLO</t>
  </si>
  <si>
    <t>0192089</t>
  </si>
  <si>
    <t>STENTGRAFT AORTÁLNÍ BŘIŠNÍ - ZENITH LP - BIFURKAČN</t>
  </si>
  <si>
    <t>0193339</t>
  </si>
  <si>
    <t>STENTGRAFT AORTÁLNÍ BŘIŠNÍ - ZENITH - NOHA SPIRÁLN</t>
  </si>
  <si>
    <t>0151536</t>
  </si>
  <si>
    <t xml:space="preserve">DRÁT VODÍCÍ PTA - BTK - TREASURE 12/FLOPPY;ASTATO </t>
  </si>
  <si>
    <t>0192083</t>
  </si>
  <si>
    <t>OKLUDER AVP - AMPLATZER</t>
  </si>
  <si>
    <t>0052146</t>
  </si>
  <si>
    <t>EXTRAKTOR - AMPLATZ GOOSE NECK SET SKXXX - PERIFER</t>
  </si>
  <si>
    <t>0151037</t>
  </si>
  <si>
    <t>EXTRAKTOR PRO FILTR VENAKAVÁLNÍ</t>
  </si>
  <si>
    <t>0053550</t>
  </si>
  <si>
    <t>DRÁT VODÍCÍ PRO PTA KATETR  612-348-648</t>
  </si>
  <si>
    <t>0038891</t>
  </si>
  <si>
    <t>STENT PERIFERNÍ VASKULÁRNÍ -PALMAZŮV; BALONEXPANDI</t>
  </si>
  <si>
    <t>0058849</t>
  </si>
  <si>
    <t>SADA AG - ZAVADĚČ (SHEATH) PRO ZENITH AAA</t>
  </si>
  <si>
    <t>0054477</t>
  </si>
  <si>
    <t>STENTGRAFT AORTÁLNÍ BŘIŠNÍ - ZENITH AAA AOUNI EMER</t>
  </si>
  <si>
    <t>0054478</t>
  </si>
  <si>
    <t>STENTGRAFT AORTÁLNÍ BŘIŠNÍ - ZENITH FLEX AAA; BIFU</t>
  </si>
  <si>
    <t>0193334</t>
  </si>
  <si>
    <t>STENTGRAFT AORTÁLNÍ BŘIŠNÍ - ZENITH BIFURKOVANÝ PR</t>
  </si>
  <si>
    <t>0193320</t>
  </si>
  <si>
    <t>VODÍCÍ KATETR CXI</t>
  </si>
  <si>
    <t>0038476</t>
  </si>
  <si>
    <t>0141714</t>
  </si>
  <si>
    <t>0059986</t>
  </si>
  <si>
    <t>SYSTÉM BALÓN UZÁVĚROVÝ EQUINOX 104-4011..104-4470</t>
  </si>
  <si>
    <t>0151947</t>
  </si>
  <si>
    <t>0059590</t>
  </si>
  <si>
    <t>STENTGRAFT AORTÁLNÍ BŘIŠNÍ - ZENITH SPIRAL-Z766; E</t>
  </si>
  <si>
    <t>0193331</t>
  </si>
  <si>
    <t>STENTGRAFT AORTÁLNÍ BŘIŠNÍ - ZENITH - EXTENZE TĚLA</t>
  </si>
  <si>
    <t>0152417</t>
  </si>
  <si>
    <t>STENT PERIFERNÍ VASKULÁRNÍ - LIFESTREAM; POTAH PTF</t>
  </si>
  <si>
    <t>0152036</t>
  </si>
  <si>
    <t>KATETR BALONKOVÝ PTA - LEGFLOW OTW/RX; POTAH PACLI</t>
  </si>
  <si>
    <t>0049004</t>
  </si>
  <si>
    <t>KATETR TROMBEKTOMICKÝ - ROTAREX-CROOS OVER(KATETR,</t>
  </si>
  <si>
    <t>0057320</t>
  </si>
  <si>
    <t>OXYGENÁTOR-PŘÍSAVKA NITROSRDEČNÍ</t>
  </si>
  <si>
    <t>0152789</t>
  </si>
  <si>
    <t>STENTGRAFT AORTÁLNÍ JUXTARENÁLNÍ - ZENITH FENESTRA</t>
  </si>
  <si>
    <t>0152790</t>
  </si>
  <si>
    <t>STENTGRAFT AORTÁLNÍ BŘIŠNÍ - ZENITH FENESTRATED; T</t>
  </si>
  <si>
    <t>0056492</t>
  </si>
  <si>
    <t>KATETR TROMBEKTOMICKÝ ASPIRAČNÍ - ASPIREX 10F/110C</t>
  </si>
  <si>
    <t>0152788</t>
  </si>
  <si>
    <t>STENTGRAFT AORT BŘIŠ - ZENITH UNIVERSAL DISTAL BOD</t>
  </si>
  <si>
    <t>0152787</t>
  </si>
  <si>
    <t>STENTGRAFT THORAKOABDOMINÁLNÍ - ZENITH T-BRANCH (S</t>
  </si>
  <si>
    <t>0152464</t>
  </si>
  <si>
    <t>KATETR BALÓNKOVÝ PTA - SENRI</t>
  </si>
  <si>
    <t>0192117</t>
  </si>
  <si>
    <t xml:space="preserve">KATETR DIAGNOSTICKÝ HYDROFILNÍ 4,5 F,BENTSON 1,2, </t>
  </si>
  <si>
    <t>0152385</t>
  </si>
  <si>
    <t>FILTR KAVÁLNÍ PERMANENTNÍ I DOČASNÝ - OPTION ELITE</t>
  </si>
  <si>
    <t>0152791</t>
  </si>
  <si>
    <t>STENTGRAFT AORTÁLNÍ BŘIŠNÍ - ZENITH ALPHA; BIFURKA</t>
  </si>
  <si>
    <t>0152792</t>
  </si>
  <si>
    <t>STENTGRAFT AORTÁLNÍ BŘIŠNÍ - ZENITH ALPHA - SPIRAL</t>
  </si>
  <si>
    <t>0059341</t>
  </si>
  <si>
    <t>KATETR ANGIOGRAFICKÝ ANGIODYN</t>
  </si>
  <si>
    <t>0048639</t>
  </si>
  <si>
    <t>ZAVADĚČ UROLOGICKÝ PERKUTÁNNÍ, 680141..680160</t>
  </si>
  <si>
    <t>0056358</t>
  </si>
  <si>
    <t>0038485</t>
  </si>
  <si>
    <t>KATETR ANGIOGRAFICKÝ</t>
  </si>
  <si>
    <t>0056396</t>
  </si>
  <si>
    <t>ZAVADĚČ CHECK-FLO III BLUE TYP MULLINS RADIOOPÁKNÍ</t>
  </si>
  <si>
    <t>0056384</t>
  </si>
  <si>
    <t>ZAVADĚČ CHECK-FLO III BLUE VELKÁ CHLOPEŇ J VODIČ</t>
  </si>
  <si>
    <t>0049920</t>
  </si>
  <si>
    <t>KATETR BALÓNKOVÝ PTCA - VOYAGER NC, NC TREK RX/OTW</t>
  </si>
  <si>
    <t>0052316</t>
  </si>
  <si>
    <t>ZAVADĚČ KE KATETRŮM  401623M-923M, 824M</t>
  </si>
  <si>
    <t>0051237</t>
  </si>
  <si>
    <t>KATETR BALÓNKOVÝ PTA - STERLING OTW</t>
  </si>
  <si>
    <t>89317</t>
  </si>
  <si>
    <t xml:space="preserve">SELEKTIVNÍ TROMBOLÝZA                             </t>
  </si>
  <si>
    <t>SELEKTIVNÍ TROMBOLÝZA</t>
  </si>
  <si>
    <t>ZAVEDENÍ FILTRU DO DOLNÍ DUTÉ ŽÍLY</t>
  </si>
  <si>
    <t>89443</t>
  </si>
  <si>
    <t>ŽÍLY DOLNÍ KONČETINY - FLEBOGRAFIE PERIFERNÍ (ASCE</t>
  </si>
  <si>
    <t>06</t>
  </si>
  <si>
    <t>0046543</t>
  </si>
  <si>
    <t>MIKROKAT PERIF. KORON. NEURO: EXCELSIOR SL-10; NEU</t>
  </si>
  <si>
    <t>0059569</t>
  </si>
  <si>
    <t>SPIRÁLA EMBOLIZAČNÍ - PERIFER.,INTRAKR.-DETECHABLE</t>
  </si>
  <si>
    <t>0059985</t>
  </si>
  <si>
    <t>MIKROKATETR - PERIF; NEUROVASK - ULTRAFLOW; NAUTIC</t>
  </si>
  <si>
    <t>0059987</t>
  </si>
  <si>
    <t>SADA EMBOL - TEKUTÉ EMBOL ČINIDL0 ONYX 18/20/34/-H</t>
  </si>
  <si>
    <t>0057776</t>
  </si>
  <si>
    <t>KATETR MICROFERRET, SET</t>
  </si>
  <si>
    <t>0058980</t>
  </si>
  <si>
    <t>KATETR NEUROINTERVENČNÍ</t>
  </si>
  <si>
    <t>0059984</t>
  </si>
  <si>
    <t>MIKROKATETR - NEUROVASKULÁRNÍ - REBAR; APOLLO ONYX</t>
  </si>
  <si>
    <t>0152285</t>
  </si>
  <si>
    <t>STENT KAROTICKÝ - CASPER, SAMOEXPAND.; NITINOL; DV</t>
  </si>
  <si>
    <t>0192133</t>
  </si>
  <si>
    <t>STENT INTRAKRANIÁLNÍ - PIPELINE; SAMOEXPANDIBILNÍ;</t>
  </si>
  <si>
    <t>0151925</t>
  </si>
  <si>
    <t>DRÁT VODÍCÍ NEUROVASKULÁRNÍ ASAHI CHIKAI 10 200/30</t>
  </si>
  <si>
    <t>0151924</t>
  </si>
  <si>
    <t>DRÁT VODÍCÍ NEUROVASKULÁRNÍ ASAHI CHIKAI 200/300CM</t>
  </si>
  <si>
    <t>0151945</t>
  </si>
  <si>
    <t>0152815</t>
  </si>
  <si>
    <t>MIKROKATETR - PERIFERNÍ; KORONÁRNÍ; NEUROVASKULARN</t>
  </si>
  <si>
    <t>0152781</t>
  </si>
  <si>
    <t>STENT INTRAKRANIÁLNÍ - PIPELINE FLEX; FLOW DIVERTO</t>
  </si>
  <si>
    <t>0049860</t>
  </si>
  <si>
    <t>KATETR BALÓNKOVÝ PTA - GATEWAY; INTRAKRANIÁLNÍ</t>
  </si>
  <si>
    <t>0057233</t>
  </si>
  <si>
    <t>KATETR PERIFERNÍ VENOZNÍ PC-01351-TW</t>
  </si>
  <si>
    <t>07</t>
  </si>
  <si>
    <t>0056301</t>
  </si>
  <si>
    <t>0048349</t>
  </si>
  <si>
    <t>KATETR INFUZNÍ VODIČ PROSTREAM 41271..41278</t>
  </si>
  <si>
    <t>0152216</t>
  </si>
  <si>
    <t>STENTGRAFT AORTÁLNÍ HRUDNÍ - ZENITH ALPHA - TĚLO P</t>
  </si>
  <si>
    <t>08</t>
  </si>
  <si>
    <t>0056300</t>
  </si>
  <si>
    <t>0056356</t>
  </si>
  <si>
    <t>ZAVADĚČ FLEXOR CHECK-FLO II RADIOOP.ZNAČKA</t>
  </si>
  <si>
    <t>10</t>
  </si>
  <si>
    <t>0047748</t>
  </si>
  <si>
    <t>SADA EMBOLIZAČNÍ - KABEL PROPOJOVACÍ</t>
  </si>
  <si>
    <t xml:space="preserve">INJEKCE I. M., S. C., I. D.                       </t>
  </si>
  <si>
    <t>99999</t>
  </si>
  <si>
    <t>Nespecifikovany vykon</t>
  </si>
  <si>
    <t>89181</t>
  </si>
  <si>
    <t>ARTROGRAFIE, TENOGRAFIE, BURSOGRAFIE</t>
  </si>
  <si>
    <t>11</t>
  </si>
  <si>
    <t>12</t>
  </si>
  <si>
    <t>0058687</t>
  </si>
  <si>
    <t>TĚLÍSKO EMBOLIZAČNÍ DETACH-11, 18</t>
  </si>
  <si>
    <t>13</t>
  </si>
  <si>
    <t>0058750</t>
  </si>
  <si>
    <t>TĚLÍSKA EMBOLIZAČNÍ - ČÁSTICE</t>
  </si>
  <si>
    <t>14</t>
  </si>
  <si>
    <t>16</t>
  </si>
  <si>
    <t>17</t>
  </si>
  <si>
    <t>0152055</t>
  </si>
  <si>
    <t>SADA EMBOLIZAČNÍ - KATETR BALONKOVÝ OKLUZNÍ PERIFE</t>
  </si>
  <si>
    <t>0152056</t>
  </si>
  <si>
    <t>KATETR PODPŮRNÝ, ASPIRAČNÍ KORON., PERIF., INTRAKR</t>
  </si>
  <si>
    <t>0092590</t>
  </si>
  <si>
    <t>STENTGRAFT AORTÁLNÍ HRUDNÍ - RELAY 28-M2 - TĚLO; S</t>
  </si>
  <si>
    <t>18</t>
  </si>
  <si>
    <t>19</t>
  </si>
  <si>
    <t>20</t>
  </si>
  <si>
    <t>21</t>
  </si>
  <si>
    <t>0053921</t>
  </si>
  <si>
    <t>KATETR PRO DRENÁŽ ŽLUČNÍKU VAN SONNENBERG 20-8XX</t>
  </si>
  <si>
    <t>22</t>
  </si>
  <si>
    <t>25</t>
  </si>
  <si>
    <t>26</t>
  </si>
  <si>
    <t>30</t>
  </si>
  <si>
    <t>31</t>
  </si>
  <si>
    <t>32</t>
  </si>
  <si>
    <t>50</t>
  </si>
  <si>
    <t>0152785</t>
  </si>
  <si>
    <t>STENTGRAFT AORTÁLNÍ HRUDNÍ - ZENITH TX2 DISSECTION</t>
  </si>
  <si>
    <t>0057825</t>
  </si>
  <si>
    <t>KATETR ANGIOGRAFICKÝ ROYAL FLUSH, PRŮMĚR 4 FRENCH</t>
  </si>
  <si>
    <t>59</t>
  </si>
  <si>
    <t>Zdravotní výkony vykázané na pracovišti pro pacienty hospitalizované ve FNOL - orientační přehled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</si>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</sst>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717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2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47" fillId="4" borderId="36" xfId="1" applyFont="1" applyFill="1" applyBorder="1" applyAlignment="1">
      <alignment horizontal="left" wrapText="1" indent="2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0" fontId="32" fillId="2" borderId="103" xfId="74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2" xfId="0" applyFont="1" applyFill="1" applyBorder="1"/>
    <xf numFmtId="0" fontId="33" fillId="0" borderId="93" xfId="0" applyFont="1" applyBorder="1" applyAlignment="1"/>
    <xf numFmtId="9" fontId="33" fillId="0" borderId="91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49" fontId="38" fillId="2" borderId="91" xfId="0" quotePrefix="1" applyNumberFormat="1" applyFont="1" applyFill="1" applyBorder="1" applyAlignment="1">
      <alignment horizontal="center" vertical="center"/>
    </xf>
    <xf numFmtId="0" fontId="26" fillId="4" borderId="89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90" xfId="0" applyFont="1" applyBorder="1"/>
    <xf numFmtId="0" fontId="32" fillId="2" borderId="80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7" xfId="0" applyNumberFormat="1" applyFont="1" applyBorder="1" applyAlignment="1">
      <alignment vertical="center"/>
    </xf>
    <xf numFmtId="173" fontId="40" fillId="0" borderId="33" xfId="0" applyNumberFormat="1" applyFont="1" applyBorder="1" applyAlignment="1">
      <alignment vertical="center"/>
    </xf>
    <xf numFmtId="173" fontId="33" fillId="0" borderId="18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7" fillId="0" borderId="18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70" xfId="0" applyNumberFormat="1" applyFont="1" applyBorder="1" applyAlignment="1">
      <alignment horizontal="right" vertical="center"/>
    </xf>
    <xf numFmtId="9" fontId="40" fillId="0" borderId="110" xfId="0" applyNumberFormat="1" applyFont="1" applyBorder="1" applyAlignment="1">
      <alignment horizontal="right" vertical="center"/>
    </xf>
    <xf numFmtId="173" fontId="40" fillId="0" borderId="110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vertical="center"/>
    </xf>
    <xf numFmtId="173" fontId="40" fillId="0" borderId="111" xfId="0" applyNumberFormat="1" applyFont="1" applyBorder="1" applyAlignment="1">
      <alignment vertical="center"/>
    </xf>
    <xf numFmtId="173" fontId="40" fillId="0" borderId="110" xfId="0" applyNumberFormat="1" applyFont="1" applyBorder="1" applyAlignment="1">
      <alignment vertical="center"/>
    </xf>
    <xf numFmtId="173" fontId="40" fillId="0" borderId="78" xfId="0" applyNumberFormat="1" applyFont="1" applyBorder="1" applyAlignment="1">
      <alignment vertical="center"/>
    </xf>
    <xf numFmtId="173" fontId="40" fillId="0" borderId="112" xfId="0" applyNumberFormat="1" applyFont="1" applyBorder="1" applyAlignment="1">
      <alignment vertical="center"/>
    </xf>
    <xf numFmtId="174" fontId="40" fillId="0" borderId="113" xfId="0" applyNumberFormat="1" applyFont="1" applyBorder="1" applyAlignment="1">
      <alignment vertical="center"/>
    </xf>
    <xf numFmtId="174" fontId="40" fillId="0" borderId="110" xfId="0" applyNumberFormat="1" applyFont="1" applyBorder="1" applyAlignment="1">
      <alignment vertical="center"/>
    </xf>
    <xf numFmtId="174" fontId="40" fillId="0" borderId="78" xfId="0" applyNumberFormat="1" applyFont="1" applyBorder="1" applyAlignment="1">
      <alignment vertical="center"/>
    </xf>
    <xf numFmtId="168" fontId="40" fillId="0" borderId="104" xfId="0" applyNumberFormat="1" applyFont="1" applyBorder="1" applyAlignment="1">
      <alignment vertical="center"/>
    </xf>
    <xf numFmtId="0" fontId="33" fillId="0" borderId="111" xfId="0" applyFont="1" applyBorder="1" applyAlignment="1">
      <alignment horizontal="center" vertical="center"/>
    </xf>
    <xf numFmtId="166" fontId="40" fillId="2" borderId="78" xfId="0" applyNumberFormat="1" applyFont="1" applyFill="1" applyBorder="1" applyAlignment="1">
      <alignment horizontal="center" vertical="center"/>
    </xf>
    <xf numFmtId="173" fontId="40" fillId="0" borderId="87" xfId="0" applyNumberFormat="1" applyFont="1" applyBorder="1" applyAlignment="1">
      <alignment horizontal="right" vertical="center"/>
    </xf>
    <xf numFmtId="175" fontId="40" fillId="0" borderId="86" xfId="0" applyNumberFormat="1" applyFont="1" applyBorder="1" applyAlignment="1">
      <alignment horizontal="right" vertical="center"/>
    </xf>
    <xf numFmtId="173" fontId="40" fillId="0" borderId="86" xfId="0" applyNumberFormat="1" applyFont="1" applyBorder="1" applyAlignment="1">
      <alignment horizontal="right" vertical="center"/>
    </xf>
    <xf numFmtId="173" fontId="40" fillId="0" borderId="87" xfId="0" applyNumberFormat="1" applyFont="1" applyBorder="1" applyAlignment="1">
      <alignment vertical="center"/>
    </xf>
    <xf numFmtId="173" fontId="40" fillId="0" borderId="86" xfId="0" applyNumberFormat="1" applyFont="1" applyBorder="1" applyAlignment="1">
      <alignment vertical="center"/>
    </xf>
    <xf numFmtId="173" fontId="40" fillId="0" borderId="85" xfId="0" applyNumberFormat="1" applyFont="1" applyBorder="1" applyAlignment="1">
      <alignment vertical="center"/>
    </xf>
    <xf numFmtId="176" fontId="40" fillId="0" borderId="8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7" fillId="9" borderId="91" xfId="0" quotePrefix="1" applyFont="1" applyFill="1" applyBorder="1" applyAlignment="1">
      <alignment horizontal="center" vertical="center" wrapText="1"/>
    </xf>
    <xf numFmtId="0" fontId="41" fillId="9" borderId="91" xfId="0" quotePrefix="1" applyFont="1" applyFill="1" applyBorder="1" applyAlignment="1">
      <alignment horizontal="center" vertical="center" wrapText="1"/>
    </xf>
    <xf numFmtId="0" fontId="41" fillId="9" borderId="90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9" xfId="0" applyNumberFormat="1" applyFont="1" applyFill="1" applyBorder="1"/>
    <xf numFmtId="3" fontId="0" fillId="7" borderId="79" xfId="0" applyNumberFormat="1" applyFont="1" applyFill="1" applyBorder="1"/>
    <xf numFmtId="0" fontId="0" fillId="0" borderId="120" xfId="0" applyNumberFormat="1" applyFont="1" applyBorder="1"/>
    <xf numFmtId="3" fontId="0" fillId="0" borderId="121" xfId="0" applyNumberFormat="1" applyFont="1" applyBorder="1"/>
    <xf numFmtId="0" fontId="0" fillId="7" borderId="120" xfId="0" applyNumberFormat="1" applyFont="1" applyFill="1" applyBorder="1"/>
    <xf numFmtId="3" fontId="0" fillId="7" borderId="121" xfId="0" applyNumberFormat="1" applyFont="1" applyFill="1" applyBorder="1"/>
    <xf numFmtId="0" fontId="55" fillId="8" borderId="120" xfId="0" applyNumberFormat="1" applyFont="1" applyFill="1" applyBorder="1"/>
    <xf numFmtId="3" fontId="55" fillId="8" borderId="121" xfId="0" applyNumberFormat="1" applyFont="1" applyFill="1" applyBorder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03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01" xfId="81" applyFont="1" applyFill="1" applyBorder="1" applyAlignment="1">
      <alignment horizontal="center"/>
    </xf>
    <xf numFmtId="0" fontId="32" fillId="2" borderId="102" xfId="81" applyFont="1" applyFill="1" applyBorder="1" applyAlignment="1">
      <alignment horizontal="center"/>
    </xf>
    <xf numFmtId="0" fontId="32" fillId="2" borderId="96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06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7" fillId="4" borderId="94" xfId="0" applyNumberFormat="1" applyFont="1" applyFill="1" applyBorder="1" applyAlignment="1">
      <alignment horizontal="center" vertical="center"/>
    </xf>
    <xf numFmtId="3" fontId="57" fillId="4" borderId="108" xfId="0" applyNumberFormat="1" applyFont="1" applyFill="1" applyBorder="1" applyAlignment="1">
      <alignment horizontal="center" vertical="center"/>
    </xf>
    <xf numFmtId="9" fontId="57" fillId="4" borderId="94" xfId="0" applyNumberFormat="1" applyFont="1" applyFill="1" applyBorder="1" applyAlignment="1">
      <alignment horizontal="center" vertical="center"/>
    </xf>
    <xf numFmtId="9" fontId="57" fillId="4" borderId="108" xfId="0" applyNumberFormat="1" applyFont="1" applyFill="1" applyBorder="1" applyAlignment="1">
      <alignment horizontal="center" vertical="center"/>
    </xf>
    <xf numFmtId="3" fontId="57" fillId="4" borderId="95" xfId="0" applyNumberFormat="1" applyFont="1" applyFill="1" applyBorder="1" applyAlignment="1">
      <alignment horizontal="center" vertical="center" wrapText="1"/>
    </xf>
    <xf numFmtId="3" fontId="57" fillId="4" borderId="109" xfId="0" applyNumberFormat="1" applyFont="1" applyFill="1" applyBorder="1" applyAlignment="1">
      <alignment horizontal="center" vertical="center" wrapText="1"/>
    </xf>
    <xf numFmtId="0" fontId="40" fillId="2" borderId="116" xfId="0" applyFont="1" applyFill="1" applyBorder="1" applyAlignment="1">
      <alignment horizontal="center" vertical="center" wrapText="1"/>
    </xf>
    <xf numFmtId="0" fontId="40" fillId="2" borderId="98" xfId="0" applyFont="1" applyFill="1" applyBorder="1" applyAlignment="1">
      <alignment horizontal="center" vertical="center" wrapText="1"/>
    </xf>
    <xf numFmtId="0" fontId="57" fillId="9" borderId="118" xfId="0" applyFont="1" applyFill="1" applyBorder="1" applyAlignment="1">
      <alignment horizontal="center"/>
    </xf>
    <xf numFmtId="0" fontId="57" fillId="9" borderId="117" xfId="0" applyFont="1" applyFill="1" applyBorder="1" applyAlignment="1">
      <alignment horizontal="center"/>
    </xf>
    <xf numFmtId="0" fontId="57" fillId="9" borderId="93" xfId="0" applyFont="1" applyFill="1" applyBorder="1" applyAlignment="1">
      <alignment horizontal="center"/>
    </xf>
    <xf numFmtId="0" fontId="57" fillId="2" borderId="95" xfId="0" applyFont="1" applyFill="1" applyBorder="1" applyAlignment="1">
      <alignment horizontal="center" vertical="center" wrapText="1"/>
    </xf>
    <xf numFmtId="0" fontId="57" fillId="2" borderId="109" xfId="0" applyFont="1" applyFill="1" applyBorder="1" applyAlignment="1">
      <alignment horizontal="center" vertical="center" wrapText="1"/>
    </xf>
    <xf numFmtId="0" fontId="40" fillId="4" borderId="104" xfId="0" applyFont="1" applyFill="1" applyBorder="1" applyAlignment="1">
      <alignment horizontal="center" vertical="center" wrapText="1"/>
    </xf>
    <xf numFmtId="0" fontId="40" fillId="4" borderId="81" xfId="0" applyFont="1" applyFill="1" applyBorder="1" applyAlignment="1">
      <alignment horizontal="center" vertical="center" wrapText="1"/>
    </xf>
    <xf numFmtId="0" fontId="61" fillId="2" borderId="50" xfId="0" applyFont="1" applyFill="1" applyBorder="1" applyAlignment="1">
      <alignment horizontal="center"/>
    </xf>
    <xf numFmtId="0" fontId="61" fillId="2" borderId="101" xfId="0" applyFont="1" applyFill="1" applyBorder="1" applyAlignment="1">
      <alignment horizontal="center"/>
    </xf>
    <xf numFmtId="0" fontId="61" fillId="2" borderId="88" xfId="0" applyFont="1" applyFill="1" applyBorder="1" applyAlignment="1">
      <alignment horizontal="center"/>
    </xf>
    <xf numFmtId="0" fontId="61" fillId="4" borderId="26" xfId="0" applyFont="1" applyFill="1" applyBorder="1" applyAlignment="1">
      <alignment horizontal="center"/>
    </xf>
    <xf numFmtId="0" fontId="61" fillId="4" borderId="83" xfId="0" applyFont="1" applyFill="1" applyBorder="1" applyAlignment="1">
      <alignment horizontal="center"/>
    </xf>
    <xf numFmtId="0" fontId="61" fillId="4" borderId="84" xfId="0" applyFont="1" applyFill="1" applyBorder="1" applyAlignment="1">
      <alignment horizontal="center"/>
    </xf>
    <xf numFmtId="0" fontId="61" fillId="2" borderId="26" xfId="0" applyFont="1" applyFill="1" applyBorder="1" applyAlignment="1">
      <alignment horizontal="center"/>
    </xf>
    <xf numFmtId="0" fontId="61" fillId="2" borderId="83" xfId="0" applyFont="1" applyFill="1" applyBorder="1" applyAlignment="1">
      <alignment horizontal="center"/>
    </xf>
    <xf numFmtId="0" fontId="61" fillId="2" borderId="84" xfId="0" applyFont="1" applyFill="1" applyBorder="1" applyAlignment="1">
      <alignment horizontal="center"/>
    </xf>
    <xf numFmtId="166" fontId="40" fillId="2" borderId="85" xfId="0" applyNumberFormat="1" applyFont="1" applyFill="1" applyBorder="1" applyAlignment="1">
      <alignment horizontal="center" vertical="center"/>
    </xf>
    <xf numFmtId="0" fontId="33" fillId="0" borderId="114" xfId="0" applyFont="1" applyBorder="1" applyAlignment="1">
      <alignment horizontal="center" vertical="center"/>
    </xf>
    <xf numFmtId="0" fontId="57" fillId="4" borderId="107" xfId="0" applyFont="1" applyFill="1" applyBorder="1" applyAlignment="1">
      <alignment horizontal="center" vertical="center" wrapText="1"/>
    </xf>
    <xf numFmtId="0" fontId="57" fillId="4" borderId="115" xfId="0" applyFont="1" applyFill="1" applyBorder="1" applyAlignment="1">
      <alignment horizontal="center" vertical="center" wrapText="1"/>
    </xf>
    <xf numFmtId="0" fontId="57" fillId="4" borderId="94" xfId="0" applyFont="1" applyFill="1" applyBorder="1" applyAlignment="1">
      <alignment horizontal="center" vertical="center" wrapText="1"/>
    </xf>
    <xf numFmtId="0" fontId="57" fillId="4" borderId="108" xfId="0" applyFont="1" applyFill="1" applyBorder="1" applyAlignment="1">
      <alignment horizontal="center" vertical="center" wrapText="1"/>
    </xf>
    <xf numFmtId="0" fontId="57" fillId="4" borderId="95" xfId="0" applyFont="1" applyFill="1" applyBorder="1" applyAlignment="1">
      <alignment horizontal="center" vertical="center" wrapText="1"/>
    </xf>
    <xf numFmtId="0" fontId="57" fillId="4" borderId="109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7" fillId="2" borderId="107" xfId="0" applyNumberFormat="1" applyFont="1" applyFill="1" applyBorder="1" applyAlignment="1">
      <alignment horizontal="center" vertical="center" wrapText="1"/>
    </xf>
    <xf numFmtId="168" fontId="57" fillId="2" borderId="115" xfId="0" applyNumberFormat="1" applyFont="1" applyFill="1" applyBorder="1" applyAlignment="1">
      <alignment horizontal="center" vertical="center" wrapText="1"/>
    </xf>
    <xf numFmtId="0" fontId="57" fillId="2" borderId="94" xfId="0" applyFont="1" applyFill="1" applyBorder="1" applyAlignment="1">
      <alignment horizontal="center" vertical="center" wrapText="1"/>
    </xf>
    <xf numFmtId="0" fontId="57" fillId="2" borderId="108" xfId="0" applyFont="1" applyFill="1" applyBorder="1" applyAlignment="1">
      <alignment horizontal="center" vertical="center" wrapText="1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99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04" xfId="26" applyNumberFormat="1" applyFont="1" applyFill="1" applyBorder="1" applyAlignment="1">
      <alignment horizontal="center"/>
    </xf>
    <xf numFmtId="3" fontId="32" fillId="2" borderId="81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80" xfId="0" applyNumberFormat="1" applyFont="1" applyFill="1" applyBorder="1" applyAlignment="1">
      <alignment horizontal="center" vertical="top"/>
    </xf>
    <xf numFmtId="0" fontId="32" fillId="2" borderId="80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0" fontId="32" fillId="2" borderId="32" xfId="0" applyFont="1" applyFill="1" applyBorder="1" applyAlignment="1">
      <alignment vertical="center" wrapText="1"/>
    </xf>
    <xf numFmtId="3" fontId="34" fillId="10" borderId="123" xfId="0" applyNumberFormat="1" applyFont="1" applyFill="1" applyBorder="1" applyAlignment="1">
      <alignment horizontal="right" vertical="top"/>
    </xf>
    <xf numFmtId="3" fontId="34" fillId="10" borderId="124" xfId="0" applyNumberFormat="1" applyFont="1" applyFill="1" applyBorder="1" applyAlignment="1">
      <alignment horizontal="right" vertical="top"/>
    </xf>
    <xf numFmtId="177" fontId="34" fillId="10" borderId="125" xfId="0" applyNumberFormat="1" applyFont="1" applyFill="1" applyBorder="1" applyAlignment="1">
      <alignment horizontal="right" vertical="top"/>
    </xf>
    <xf numFmtId="3" fontId="34" fillId="0" borderId="123" xfId="0" applyNumberFormat="1" applyFont="1" applyBorder="1" applyAlignment="1">
      <alignment horizontal="right" vertical="top"/>
    </xf>
    <xf numFmtId="177" fontId="34" fillId="10" borderId="126" xfId="0" applyNumberFormat="1" applyFont="1" applyFill="1" applyBorder="1" applyAlignment="1">
      <alignment horizontal="right" vertical="top"/>
    </xf>
    <xf numFmtId="3" fontId="36" fillId="10" borderId="128" xfId="0" applyNumberFormat="1" applyFont="1" applyFill="1" applyBorder="1" applyAlignment="1">
      <alignment horizontal="right" vertical="top"/>
    </xf>
    <xf numFmtId="3" fontId="36" fillId="10" borderId="129" xfId="0" applyNumberFormat="1" applyFont="1" applyFill="1" applyBorder="1" applyAlignment="1">
      <alignment horizontal="right" vertical="top"/>
    </xf>
    <xf numFmtId="0" fontId="36" fillId="10" borderId="130" xfId="0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0" fontId="36" fillId="10" borderId="131" xfId="0" applyFont="1" applyFill="1" applyBorder="1" applyAlignment="1">
      <alignment horizontal="right" vertical="top"/>
    </xf>
    <xf numFmtId="0" fontId="34" fillId="10" borderId="125" xfId="0" applyFont="1" applyFill="1" applyBorder="1" applyAlignment="1">
      <alignment horizontal="right" vertical="top"/>
    </xf>
    <xf numFmtId="0" fontId="34" fillId="10" borderId="126" xfId="0" applyFont="1" applyFill="1" applyBorder="1" applyAlignment="1">
      <alignment horizontal="right" vertical="top"/>
    </xf>
    <xf numFmtId="177" fontId="36" fillId="10" borderId="130" xfId="0" applyNumberFormat="1" applyFont="1" applyFill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3" fontId="36" fillId="0" borderId="132" xfId="0" applyNumberFormat="1" applyFont="1" applyBorder="1" applyAlignment="1">
      <alignment horizontal="right" vertical="top"/>
    </xf>
    <xf numFmtId="3" fontId="36" fillId="0" borderId="133" xfId="0" applyNumberFormat="1" applyFont="1" applyBorder="1" applyAlignment="1">
      <alignment horizontal="right" vertical="top"/>
    </xf>
    <xf numFmtId="0" fontId="36" fillId="0" borderId="134" xfId="0" applyFont="1" applyBorder="1" applyAlignment="1">
      <alignment horizontal="right" vertical="top"/>
    </xf>
    <xf numFmtId="177" fontId="36" fillId="10" borderId="135" xfId="0" applyNumberFormat="1" applyFont="1" applyFill="1" applyBorder="1" applyAlignment="1">
      <alignment horizontal="right" vertical="top"/>
    </xf>
    <xf numFmtId="0" fontId="38" fillId="11" borderId="122" xfId="0" applyFont="1" applyFill="1" applyBorder="1" applyAlignment="1">
      <alignment vertical="top"/>
    </xf>
    <xf numFmtId="0" fontId="38" fillId="11" borderId="122" xfId="0" applyFont="1" applyFill="1" applyBorder="1" applyAlignment="1">
      <alignment vertical="top" indent="2"/>
    </xf>
    <xf numFmtId="0" fontId="38" fillId="11" borderId="122" xfId="0" applyFont="1" applyFill="1" applyBorder="1" applyAlignment="1">
      <alignment vertical="top" indent="4"/>
    </xf>
    <xf numFmtId="0" fontId="39" fillId="11" borderId="127" xfId="0" applyFont="1" applyFill="1" applyBorder="1" applyAlignment="1">
      <alignment vertical="top" indent="6"/>
    </xf>
    <xf numFmtId="0" fontId="38" fillId="11" borderId="122" xfId="0" applyFont="1" applyFill="1" applyBorder="1" applyAlignment="1">
      <alignment vertical="top" indent="8"/>
    </xf>
    <xf numFmtId="0" fontId="39" fillId="11" borderId="127" xfId="0" applyFont="1" applyFill="1" applyBorder="1" applyAlignment="1">
      <alignment vertical="top" indent="2"/>
    </xf>
    <xf numFmtId="0" fontId="38" fillId="11" borderId="122" xfId="0" applyFont="1" applyFill="1" applyBorder="1" applyAlignment="1">
      <alignment vertical="top" indent="6"/>
    </xf>
    <xf numFmtId="0" fontId="39" fillId="11" borderId="127" xfId="0" applyFont="1" applyFill="1" applyBorder="1" applyAlignment="1">
      <alignment vertical="top" indent="4"/>
    </xf>
    <xf numFmtId="0" fontId="33" fillId="11" borderId="122" xfId="0" applyFont="1" applyFill="1" applyBorder="1"/>
    <xf numFmtId="0" fontId="39" fillId="11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12" xfId="53" applyNumberFormat="1" applyFont="1" applyFill="1" applyBorder="1" applyAlignment="1">
      <alignment horizontal="left"/>
    </xf>
    <xf numFmtId="164" fontId="32" fillId="2" borderId="136" xfId="53" applyNumberFormat="1" applyFont="1" applyFill="1" applyBorder="1" applyAlignment="1">
      <alignment horizontal="left"/>
    </xf>
    <xf numFmtId="0" fontId="32" fillId="2" borderId="136" xfId="53" applyNumberFormat="1" applyFont="1" applyFill="1" applyBorder="1" applyAlignment="1">
      <alignment horizontal="left"/>
    </xf>
    <xf numFmtId="164" fontId="32" fillId="2" borderId="110" xfId="53" applyNumberFormat="1" applyFont="1" applyFill="1" applyBorder="1" applyAlignment="1">
      <alignment horizontal="left"/>
    </xf>
    <xf numFmtId="3" fontId="32" fillId="2" borderId="110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2" xfId="0" applyFont="1" applyFill="1" applyBorder="1"/>
    <xf numFmtId="0" fontId="33" fillId="0" borderId="83" xfId="0" applyFont="1" applyFill="1" applyBorder="1"/>
    <xf numFmtId="164" fontId="33" fillId="0" borderId="83" xfId="0" applyNumberFormat="1" applyFont="1" applyFill="1" applyBorder="1"/>
    <xf numFmtId="164" fontId="33" fillId="0" borderId="83" xfId="0" applyNumberFormat="1" applyFont="1" applyFill="1" applyBorder="1" applyAlignment="1">
      <alignment horizontal="right"/>
    </xf>
    <xf numFmtId="0" fontId="33" fillId="0" borderId="83" xfId="0" applyNumberFormat="1" applyFont="1" applyFill="1" applyBorder="1"/>
    <xf numFmtId="3" fontId="33" fillId="0" borderId="83" xfId="0" applyNumberFormat="1" applyFont="1" applyFill="1" applyBorder="1"/>
    <xf numFmtId="3" fontId="33" fillId="0" borderId="84" xfId="0" applyNumberFormat="1" applyFont="1" applyFill="1" applyBorder="1"/>
    <xf numFmtId="0" fontId="33" fillId="0" borderId="90" xfId="0" applyFont="1" applyFill="1" applyBorder="1"/>
    <xf numFmtId="0" fontId="33" fillId="0" borderId="91" xfId="0" applyFont="1" applyFill="1" applyBorder="1"/>
    <xf numFmtId="164" fontId="33" fillId="0" borderId="91" xfId="0" applyNumberFormat="1" applyFont="1" applyFill="1" applyBorder="1"/>
    <xf numFmtId="164" fontId="33" fillId="0" borderId="91" xfId="0" applyNumberFormat="1" applyFont="1" applyFill="1" applyBorder="1" applyAlignment="1">
      <alignment horizontal="right"/>
    </xf>
    <xf numFmtId="0" fontId="33" fillId="0" borderId="91" xfId="0" applyNumberFormat="1" applyFont="1" applyFill="1" applyBorder="1"/>
    <xf numFmtId="3" fontId="33" fillId="0" borderId="91" xfId="0" applyNumberFormat="1" applyFont="1" applyFill="1" applyBorder="1"/>
    <xf numFmtId="3" fontId="33" fillId="0" borderId="92" xfId="0" applyNumberFormat="1" applyFont="1" applyFill="1" applyBorder="1"/>
    <xf numFmtId="0" fontId="33" fillId="0" borderId="85" xfId="0" applyFont="1" applyFill="1" applyBorder="1"/>
    <xf numFmtId="0" fontId="33" fillId="0" borderId="86" xfId="0" applyFont="1" applyFill="1" applyBorder="1"/>
    <xf numFmtId="164" fontId="33" fillId="0" borderId="86" xfId="0" applyNumberFormat="1" applyFont="1" applyFill="1" applyBorder="1"/>
    <xf numFmtId="164" fontId="33" fillId="0" borderId="86" xfId="0" applyNumberFormat="1" applyFont="1" applyFill="1" applyBorder="1" applyAlignment="1">
      <alignment horizontal="right"/>
    </xf>
    <xf numFmtId="0" fontId="33" fillId="0" borderId="86" xfId="0" applyNumberFormat="1" applyFont="1" applyFill="1" applyBorder="1"/>
    <xf numFmtId="3" fontId="33" fillId="0" borderId="86" xfId="0" applyNumberFormat="1" applyFont="1" applyFill="1" applyBorder="1"/>
    <xf numFmtId="3" fontId="33" fillId="0" borderId="87" xfId="0" applyNumberFormat="1" applyFont="1" applyFill="1" applyBorder="1"/>
    <xf numFmtId="0" fontId="40" fillId="2" borderId="112" xfId="0" applyFont="1" applyFill="1" applyBorder="1"/>
    <xf numFmtId="3" fontId="40" fillId="2" borderId="113" xfId="0" applyNumberFormat="1" applyFont="1" applyFill="1" applyBorder="1"/>
    <xf numFmtId="9" fontId="40" fillId="2" borderId="78" xfId="0" applyNumberFormat="1" applyFont="1" applyFill="1" applyBorder="1"/>
    <xf numFmtId="3" fontId="40" fillId="2" borderId="70" xfId="0" applyNumberFormat="1" applyFont="1" applyFill="1" applyBorder="1"/>
    <xf numFmtId="9" fontId="33" fillId="0" borderId="83" xfId="0" applyNumberFormat="1" applyFont="1" applyFill="1" applyBorder="1"/>
    <xf numFmtId="9" fontId="33" fillId="0" borderId="91" xfId="0" applyNumberFormat="1" applyFont="1" applyFill="1" applyBorder="1"/>
    <xf numFmtId="9" fontId="33" fillId="0" borderId="86" xfId="0" applyNumberFormat="1" applyFont="1" applyFill="1" applyBorder="1"/>
    <xf numFmtId="3" fontId="33" fillId="0" borderId="94" xfId="0" applyNumberFormat="1" applyFont="1" applyFill="1" applyBorder="1"/>
    <xf numFmtId="9" fontId="33" fillId="0" borderId="94" xfId="0" applyNumberFormat="1" applyFont="1" applyFill="1" applyBorder="1"/>
    <xf numFmtId="3" fontId="33" fillId="0" borderId="95" xfId="0" applyNumberFormat="1" applyFont="1" applyFill="1" applyBorder="1"/>
    <xf numFmtId="0" fontId="40" fillId="11" borderId="21" xfId="0" applyFont="1" applyFill="1" applyBorder="1"/>
    <xf numFmtId="3" fontId="40" fillId="11" borderId="29" xfId="0" applyNumberFormat="1" applyFont="1" applyFill="1" applyBorder="1"/>
    <xf numFmtId="9" fontId="40" fillId="11" borderId="29" xfId="0" applyNumberFormat="1" applyFont="1" applyFill="1" applyBorder="1"/>
    <xf numFmtId="3" fontId="40" fillId="11" borderId="22" xfId="0" applyNumberFormat="1" applyFont="1" applyFill="1" applyBorder="1"/>
    <xf numFmtId="0" fontId="40" fillId="0" borderId="82" xfId="0" applyFont="1" applyFill="1" applyBorder="1"/>
    <xf numFmtId="0" fontId="40" fillId="0" borderId="107" xfId="0" applyFont="1" applyFill="1" applyBorder="1"/>
    <xf numFmtId="0" fontId="33" fillId="5" borderId="12" xfId="0" applyFont="1" applyFill="1" applyBorder="1" applyAlignment="1">
      <alignment wrapText="1"/>
    </xf>
    <xf numFmtId="0" fontId="40" fillId="0" borderId="90" xfId="0" applyFont="1" applyFill="1" applyBorder="1"/>
    <xf numFmtId="0" fontId="40" fillId="2" borderId="136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12" xfId="79" applyFont="1" applyFill="1" applyBorder="1" applyAlignment="1">
      <alignment horizontal="left"/>
    </xf>
    <xf numFmtId="3" fontId="3" fillId="2" borderId="94" xfId="80" applyNumberFormat="1" applyFont="1" applyFill="1" applyBorder="1"/>
    <xf numFmtId="3" fontId="3" fillId="2" borderId="95" xfId="80" applyNumberFormat="1" applyFont="1" applyFill="1" applyBorder="1"/>
    <xf numFmtId="9" fontId="3" fillId="2" borderId="137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3" fillId="0" borderId="84" xfId="0" applyNumberFormat="1" applyFont="1" applyFill="1" applyBorder="1"/>
    <xf numFmtId="9" fontId="33" fillId="0" borderId="92" xfId="0" applyNumberFormat="1" applyFont="1" applyFill="1" applyBorder="1"/>
    <xf numFmtId="9" fontId="33" fillId="0" borderId="87" xfId="0" applyNumberFormat="1" applyFont="1" applyFill="1" applyBorder="1"/>
    <xf numFmtId="0" fontId="40" fillId="0" borderId="103" xfId="0" applyFont="1" applyFill="1" applyBorder="1"/>
    <xf numFmtId="0" fontId="40" fillId="0" borderId="118" xfId="0" applyFont="1" applyFill="1" applyBorder="1" applyAlignment="1">
      <alignment horizontal="left" indent="1"/>
    </xf>
    <xf numFmtId="0" fontId="40" fillId="0" borderId="102" xfId="0" applyFont="1" applyFill="1" applyBorder="1" applyAlignment="1">
      <alignment horizontal="left" indent="1"/>
    </xf>
    <xf numFmtId="9" fontId="33" fillId="0" borderId="138" xfId="0" applyNumberFormat="1" applyFont="1" applyFill="1" applyBorder="1"/>
    <xf numFmtId="9" fontId="33" fillId="0" borderId="93" xfId="0" applyNumberFormat="1" applyFont="1" applyFill="1" applyBorder="1"/>
    <xf numFmtId="9" fontId="33" fillId="0" borderId="97" xfId="0" applyNumberFormat="1" applyFont="1" applyFill="1" applyBorder="1"/>
    <xf numFmtId="3" fontId="33" fillId="0" borderId="82" xfId="0" applyNumberFormat="1" applyFont="1" applyFill="1" applyBorder="1"/>
    <xf numFmtId="3" fontId="33" fillId="0" borderId="90" xfId="0" applyNumberFormat="1" applyFont="1" applyFill="1" applyBorder="1"/>
    <xf numFmtId="3" fontId="33" fillId="0" borderId="85" xfId="0" applyNumberFormat="1" applyFont="1" applyFill="1" applyBorder="1"/>
    <xf numFmtId="9" fontId="33" fillId="0" borderId="139" xfId="0" applyNumberFormat="1" applyFont="1" applyFill="1" applyBorder="1"/>
    <xf numFmtId="9" fontId="33" fillId="0" borderId="100" xfId="0" applyNumberFormat="1" applyFont="1" applyFill="1" applyBorder="1"/>
    <xf numFmtId="9" fontId="33" fillId="0" borderId="114" xfId="0" applyNumberFormat="1" applyFont="1" applyFill="1" applyBorder="1"/>
    <xf numFmtId="9" fontId="30" fillId="0" borderId="0" xfId="0" applyNumberFormat="1" applyFont="1" applyFill="1" applyBorder="1"/>
    <xf numFmtId="0" fontId="62" fillId="0" borderId="0" xfId="0" applyFont="1" applyFill="1"/>
    <xf numFmtId="0" fontId="63" fillId="0" borderId="0" xfId="0" applyFont="1" applyFill="1"/>
    <xf numFmtId="0" fontId="40" fillId="11" borderId="103" xfId="0" applyFont="1" applyFill="1" applyBorder="1"/>
    <xf numFmtId="0" fontId="40" fillId="11" borderId="118" xfId="0" applyFont="1" applyFill="1" applyBorder="1"/>
    <xf numFmtId="0" fontId="40" fillId="11" borderId="102" xfId="0" applyFont="1" applyFill="1" applyBorder="1"/>
    <xf numFmtId="0" fontId="3" fillId="2" borderId="94" xfId="80" applyFont="1" applyFill="1" applyBorder="1"/>
    <xf numFmtId="3" fontId="33" fillId="0" borderId="139" xfId="0" applyNumberFormat="1" applyFont="1" applyFill="1" applyBorder="1"/>
    <xf numFmtId="3" fontId="33" fillId="0" borderId="100" xfId="0" applyNumberFormat="1" applyFont="1" applyFill="1" applyBorder="1"/>
    <xf numFmtId="3" fontId="33" fillId="0" borderId="114" xfId="0" applyNumberFormat="1" applyFont="1" applyFill="1" applyBorder="1"/>
    <xf numFmtId="0" fontId="33" fillId="0" borderId="103" xfId="0" applyFont="1" applyFill="1" applyBorder="1"/>
    <xf numFmtId="0" fontId="33" fillId="0" borderId="118" xfId="0" applyFont="1" applyFill="1" applyBorder="1"/>
    <xf numFmtId="0" fontId="33" fillId="0" borderId="102" xfId="0" applyFont="1" applyFill="1" applyBorder="1"/>
    <xf numFmtId="3" fontId="33" fillId="0" borderId="138" xfId="0" applyNumberFormat="1" applyFont="1" applyFill="1" applyBorder="1"/>
    <xf numFmtId="3" fontId="33" fillId="0" borderId="93" xfId="0" applyNumberFormat="1" applyFont="1" applyFill="1" applyBorder="1"/>
    <xf numFmtId="3" fontId="33" fillId="0" borderId="97" xfId="0" applyNumberFormat="1" applyFont="1" applyFill="1" applyBorder="1"/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" fillId="2" borderId="142" xfId="80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144" xfId="0" applyFont="1" applyFill="1" applyBorder="1"/>
    <xf numFmtId="0" fontId="33" fillId="0" borderId="145" xfId="0" applyFont="1" applyFill="1" applyBorder="1"/>
    <xf numFmtId="0" fontId="33" fillId="0" borderId="145" xfId="0" applyFont="1" applyFill="1" applyBorder="1" applyAlignment="1">
      <alignment horizontal="right"/>
    </xf>
    <xf numFmtId="0" fontId="33" fillId="0" borderId="145" xfId="0" applyFont="1" applyFill="1" applyBorder="1" applyAlignment="1">
      <alignment horizontal="left"/>
    </xf>
    <xf numFmtId="164" fontId="33" fillId="0" borderId="145" xfId="0" applyNumberFormat="1" applyFont="1" applyFill="1" applyBorder="1"/>
    <xf numFmtId="165" fontId="33" fillId="0" borderId="145" xfId="0" applyNumberFormat="1" applyFont="1" applyFill="1" applyBorder="1"/>
    <xf numFmtId="9" fontId="33" fillId="0" borderId="145" xfId="0" applyNumberFormat="1" applyFont="1" applyFill="1" applyBorder="1"/>
    <xf numFmtId="9" fontId="33" fillId="0" borderId="146" xfId="0" applyNumberFormat="1" applyFont="1" applyFill="1" applyBorder="1"/>
    <xf numFmtId="0" fontId="33" fillId="0" borderId="147" xfId="0" applyFont="1" applyFill="1" applyBorder="1"/>
    <xf numFmtId="0" fontId="33" fillId="0" borderId="148" xfId="0" applyFont="1" applyFill="1" applyBorder="1"/>
    <xf numFmtId="0" fontId="33" fillId="0" borderId="148" xfId="0" applyFont="1" applyFill="1" applyBorder="1" applyAlignment="1">
      <alignment horizontal="right"/>
    </xf>
    <xf numFmtId="0" fontId="33" fillId="0" borderId="148" xfId="0" applyFont="1" applyFill="1" applyBorder="1" applyAlignment="1">
      <alignment horizontal="left"/>
    </xf>
    <xf numFmtId="164" fontId="33" fillId="0" borderId="148" xfId="0" applyNumberFormat="1" applyFont="1" applyFill="1" applyBorder="1"/>
    <xf numFmtId="165" fontId="33" fillId="0" borderId="148" xfId="0" applyNumberFormat="1" applyFont="1" applyFill="1" applyBorder="1"/>
    <xf numFmtId="9" fontId="33" fillId="0" borderId="148" xfId="0" applyNumberFormat="1" applyFont="1" applyFill="1" applyBorder="1"/>
    <xf numFmtId="9" fontId="33" fillId="0" borderId="149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3" fontId="33" fillId="0" borderId="145" xfId="0" applyNumberFormat="1" applyFont="1" applyFill="1" applyBorder="1"/>
    <xf numFmtId="3" fontId="33" fillId="0" borderId="146" xfId="0" applyNumberFormat="1" applyFont="1" applyFill="1" applyBorder="1"/>
    <xf numFmtId="3" fontId="33" fillId="0" borderId="148" xfId="0" applyNumberFormat="1" applyFont="1" applyFill="1" applyBorder="1"/>
    <xf numFmtId="3" fontId="33" fillId="0" borderId="149" xfId="0" applyNumberFormat="1" applyFont="1" applyFill="1" applyBorder="1"/>
    <xf numFmtId="3" fontId="33" fillId="0" borderId="151" xfId="0" applyNumberFormat="1" applyFont="1" applyFill="1" applyBorder="1"/>
    <xf numFmtId="9" fontId="33" fillId="0" borderId="151" xfId="0" applyNumberFormat="1" applyFont="1" applyFill="1" applyBorder="1"/>
    <xf numFmtId="3" fontId="33" fillId="0" borderId="152" xfId="0" applyNumberFormat="1" applyFont="1" applyFill="1" applyBorder="1"/>
    <xf numFmtId="0" fontId="40" fillId="0" borderId="26" xfId="0" applyFont="1" applyFill="1" applyBorder="1"/>
    <xf numFmtId="0" fontId="40" fillId="0" borderId="144" xfId="0" applyFont="1" applyFill="1" applyBorder="1"/>
    <xf numFmtId="0" fontId="40" fillId="0" borderId="150" xfId="0" applyFont="1" applyFill="1" applyBorder="1"/>
    <xf numFmtId="0" fontId="40" fillId="2" borderId="59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64" fontId="33" fillId="0" borderId="145" xfId="0" applyNumberFormat="1" applyFont="1" applyFill="1" applyBorder="1" applyAlignment="1">
      <alignment horizontal="right"/>
    </xf>
    <xf numFmtId="164" fontId="33" fillId="0" borderId="148" xfId="0" applyNumberFormat="1" applyFont="1" applyFill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145" xfId="0" applyNumberFormat="1" applyBorder="1"/>
    <xf numFmtId="9" fontId="0" fillId="0" borderId="145" xfId="0" applyNumberFormat="1" applyBorder="1"/>
    <xf numFmtId="9" fontId="0" fillId="0" borderId="146" xfId="0" applyNumberFormat="1" applyBorder="1"/>
    <xf numFmtId="0" fontId="61" fillId="4" borderId="144" xfId="0" applyFont="1" applyFill="1" applyBorder="1" applyAlignment="1">
      <alignment horizontal="left"/>
    </xf>
    <xf numFmtId="169" fontId="61" fillId="4" borderId="145" xfId="0" applyNumberFormat="1" applyFont="1" applyFill="1" applyBorder="1"/>
    <xf numFmtId="9" fontId="61" fillId="4" borderId="145" xfId="0" applyNumberFormat="1" applyFont="1" applyFill="1" applyBorder="1"/>
    <xf numFmtId="9" fontId="61" fillId="4" borderId="146" xfId="0" applyNumberFormat="1" applyFont="1" applyFill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1" fillId="0" borderId="144" xfId="0" applyFont="1" applyBorder="1" applyAlignment="1">
      <alignment horizontal="left" indent="1"/>
    </xf>
    <xf numFmtId="0" fontId="61" fillId="0" borderId="147" xfId="0" applyFont="1" applyBorder="1" applyAlignment="1">
      <alignment horizontal="left" indent="1"/>
    </xf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145" xfId="0" applyNumberFormat="1" applyFont="1" applyFill="1" applyBorder="1"/>
    <xf numFmtId="169" fontId="33" fillId="0" borderId="146" xfId="0" applyNumberFormat="1" applyFont="1" applyFill="1" applyBorder="1"/>
    <xf numFmtId="169" fontId="33" fillId="0" borderId="148" xfId="0" applyNumberFormat="1" applyFont="1" applyFill="1" applyBorder="1"/>
    <xf numFmtId="169" fontId="33" fillId="0" borderId="149" xfId="0" applyNumberFormat="1" applyFont="1" applyFill="1" applyBorder="1"/>
    <xf numFmtId="0" fontId="40" fillId="0" borderId="147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  <xf numFmtId="0" fontId="30" fillId="2" borderId="33" xfId="0" applyFont="1" applyFill="1" applyBorder="1" applyAlignment="1">
      <alignment vertical="center" wrapText="1"/>
    </xf>
    <xf numFmtId="0" fontId="32" fillId="2" borderId="17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0" fontId="33" fillId="0" borderId="29" xfId="0" applyFont="1" applyFill="1" applyBorder="1"/>
    <xf numFmtId="0" fontId="40" fillId="0" borderId="21" xfId="0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8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7"/>
      <tableStyleElement type="headerRow" dxfId="106"/>
      <tableStyleElement type="totalRow" dxfId="105"/>
      <tableStyleElement type="firstColumn" dxfId="104"/>
      <tableStyleElement type="lastColumn" dxfId="103"/>
      <tableStyleElement type="firstRowStripe" dxfId="102"/>
      <tableStyleElement type="firstColumnStripe" dxfId="101"/>
    </tableStyle>
    <tableStyle name="TableStyleMedium2 2" pivot="0" count="7">
      <tableStyleElement type="wholeTable" dxfId="100"/>
      <tableStyleElement type="headerRow" dxfId="99"/>
      <tableStyleElement type="totalRow" dxfId="98"/>
      <tableStyleElement type="firstColumn" dxfId="97"/>
      <tableStyleElement type="lastColumn" dxfId="96"/>
      <tableStyleElement type="firstRowStripe" dxfId="95"/>
      <tableStyleElement type="firstColumnStripe" dxfId="9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0.79206800425939949</c:v>
                </c:pt>
                <c:pt idx="1">
                  <c:v>0.71552269646215505</c:v>
                </c:pt>
                <c:pt idx="2">
                  <c:v>0.73144764811789409</c:v>
                </c:pt>
                <c:pt idx="3">
                  <c:v>0.71901290314783228</c:v>
                </c:pt>
                <c:pt idx="4">
                  <c:v>0.73385772020184337</c:v>
                </c:pt>
                <c:pt idx="5">
                  <c:v>0.73627252440644186</c:v>
                </c:pt>
                <c:pt idx="6">
                  <c:v>0.67278394588702173</c:v>
                </c:pt>
                <c:pt idx="7">
                  <c:v>0.67379410219499059</c:v>
                </c:pt>
                <c:pt idx="8">
                  <c:v>0.67869277025910979</c:v>
                </c:pt>
                <c:pt idx="9">
                  <c:v>0.67731921580329213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437568"/>
        <c:axId val="8214402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0.74273294139449497</c:v>
                </c:pt>
                <c:pt idx="1">
                  <c:v>0.74273294139449497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438112"/>
        <c:axId val="821432128"/>
      </c:scatterChart>
      <c:catAx>
        <c:axId val="821437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21440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14402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21437568"/>
        <c:crosses val="autoZero"/>
        <c:crossBetween val="between"/>
      </c:valAx>
      <c:valAx>
        <c:axId val="8214381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21432128"/>
        <c:crosses val="max"/>
        <c:crossBetween val="midCat"/>
      </c:valAx>
      <c:valAx>
        <c:axId val="8214321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214381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436480"/>
        <c:axId val="82144355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428864"/>
        <c:axId val="821430496"/>
      </c:scatterChart>
      <c:catAx>
        <c:axId val="82143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21443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14435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21436480"/>
        <c:crosses val="autoZero"/>
        <c:crossBetween val="between"/>
      </c:valAx>
      <c:valAx>
        <c:axId val="8214288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21430496"/>
        <c:crosses val="max"/>
        <c:crossBetween val="midCat"/>
      </c:valAx>
      <c:valAx>
        <c:axId val="82143049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82142886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7" totalsRowShown="0" headerRowDxfId="93" tableBorderDxfId="92">
  <autoFilter ref="A7:S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91"/>
    <tableColumn id="2" name="popis" dataDxfId="90"/>
    <tableColumn id="3" name="01 uv_sk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4">
      <calculatedColumnFormula>IF(Tabulka[[#This Row],[15_vzpl]]=0,"",Tabulka[[#This Row],[14_vzsk]]/Tabulka[[#This Row],[15_vzpl]])</calculatedColumnFormula>
    </tableColumn>
    <tableColumn id="20" name="17_vzroz" dataDxfId="73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13" totalsRowShown="0">
  <autoFilter ref="C3:S11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60" bestFit="1" customWidth="1"/>
    <col min="2" max="2" width="102.21875" style="160" bestFit="1" customWidth="1"/>
    <col min="3" max="3" width="16.109375" style="47" hidden="1" customWidth="1"/>
    <col min="4" max="16384" width="8.88671875" style="160"/>
  </cols>
  <sheetData>
    <row r="1" spans="1:3" ht="18.600000000000001" customHeight="1" thickBot="1" x14ac:dyDescent="0.4">
      <c r="A1" s="366" t="s">
        <v>116</v>
      </c>
      <c r="B1" s="366"/>
    </row>
    <row r="2" spans="1:3" ht="14.4" customHeight="1" thickBot="1" x14ac:dyDescent="0.35">
      <c r="A2" s="269" t="s">
        <v>282</v>
      </c>
      <c r="B2" s="46"/>
    </row>
    <row r="3" spans="1:3" ht="14.4" customHeight="1" thickBot="1" x14ac:dyDescent="0.35">
      <c r="A3" s="362" t="s">
        <v>152</v>
      </c>
      <c r="B3" s="363"/>
    </row>
    <row r="4" spans="1:3" ht="14.4" customHeight="1" x14ac:dyDescent="0.3">
      <c r="A4" s="175" t="str">
        <f t="shared" ref="A4:A8" si="0">HYPERLINK("#'"&amp;C4&amp;"'!A1",C4)</f>
        <v>Motivace</v>
      </c>
      <c r="B4" s="112" t="s">
        <v>131</v>
      </c>
      <c r="C4" s="47" t="s">
        <v>132</v>
      </c>
    </row>
    <row r="5" spans="1:3" ht="14.4" customHeight="1" x14ac:dyDescent="0.3">
      <c r="A5" s="176" t="str">
        <f t="shared" si="0"/>
        <v>HI</v>
      </c>
      <c r="B5" s="113" t="s">
        <v>148</v>
      </c>
      <c r="C5" s="47" t="s">
        <v>119</v>
      </c>
    </row>
    <row r="6" spans="1:3" ht="14.4" customHeight="1" x14ac:dyDescent="0.3">
      <c r="A6" s="177" t="str">
        <f t="shared" si="0"/>
        <v>HI Graf</v>
      </c>
      <c r="B6" s="114" t="s">
        <v>112</v>
      </c>
      <c r="C6" s="47" t="s">
        <v>120</v>
      </c>
    </row>
    <row r="7" spans="1:3" ht="14.4" customHeight="1" x14ac:dyDescent="0.3">
      <c r="A7" s="177" t="str">
        <f t="shared" si="0"/>
        <v>Man Tab</v>
      </c>
      <c r="B7" s="114" t="s">
        <v>284</v>
      </c>
      <c r="C7" s="47" t="s">
        <v>121</v>
      </c>
    </row>
    <row r="8" spans="1:3" ht="14.4" customHeight="1" thickBot="1" x14ac:dyDescent="0.35">
      <c r="A8" s="178" t="str">
        <f t="shared" si="0"/>
        <v>HV</v>
      </c>
      <c r="B8" s="115" t="s">
        <v>61</v>
      </c>
      <c r="C8" s="47" t="s">
        <v>66</v>
      </c>
    </row>
    <row r="9" spans="1:3" ht="14.4" customHeight="1" thickBot="1" x14ac:dyDescent="0.35">
      <c r="A9" s="116"/>
      <c r="B9" s="116"/>
    </row>
    <row r="10" spans="1:3" ht="14.4" customHeight="1" thickBot="1" x14ac:dyDescent="0.35">
      <c r="A10" s="364" t="s">
        <v>117</v>
      </c>
      <c r="B10" s="363"/>
    </row>
    <row r="11" spans="1:3" ht="14.4" customHeight="1" x14ac:dyDescent="0.3">
      <c r="A11" s="179" t="str">
        <f t="shared" ref="A11" si="1">HYPERLINK("#'"&amp;C11&amp;"'!A1",C11)</f>
        <v>Léky Žádanky</v>
      </c>
      <c r="B11" s="113" t="s">
        <v>149</v>
      </c>
      <c r="C11" s="47" t="s">
        <v>122</v>
      </c>
    </row>
    <row r="12" spans="1:3" ht="14.4" customHeight="1" x14ac:dyDescent="0.3">
      <c r="A12" s="177" t="str">
        <f t="shared" ref="A12:A23" si="2">HYPERLINK("#'"&amp;C12&amp;"'!A1",C12)</f>
        <v>LŽ Detail</v>
      </c>
      <c r="B12" s="114" t="s">
        <v>175</v>
      </c>
      <c r="C12" s="47" t="s">
        <v>123</v>
      </c>
    </row>
    <row r="13" spans="1:3" ht="28.8" customHeight="1" x14ac:dyDescent="0.3">
      <c r="A13" s="177" t="str">
        <f t="shared" si="2"/>
        <v>LŽ PL</v>
      </c>
      <c r="B13" s="577" t="s">
        <v>176</v>
      </c>
      <c r="C13" s="47" t="s">
        <v>156</v>
      </c>
    </row>
    <row r="14" spans="1:3" ht="14.4" customHeight="1" x14ac:dyDescent="0.3">
      <c r="A14" s="177" t="str">
        <f t="shared" si="2"/>
        <v>LŽ PL Detail</v>
      </c>
      <c r="B14" s="114" t="s">
        <v>758</v>
      </c>
      <c r="C14" s="47" t="s">
        <v>158</v>
      </c>
    </row>
    <row r="15" spans="1:3" ht="14.4" customHeight="1" x14ac:dyDescent="0.3">
      <c r="A15" s="177" t="str">
        <f t="shared" si="2"/>
        <v>LŽ Statim</v>
      </c>
      <c r="B15" s="291" t="s">
        <v>208</v>
      </c>
      <c r="C15" s="47" t="s">
        <v>218</v>
      </c>
    </row>
    <row r="16" spans="1:3" ht="14.4" customHeight="1" x14ac:dyDescent="0.3">
      <c r="A16" s="177" t="str">
        <f t="shared" si="2"/>
        <v>Léky Recepty</v>
      </c>
      <c r="B16" s="114" t="s">
        <v>150</v>
      </c>
      <c r="C16" s="47" t="s">
        <v>124</v>
      </c>
    </row>
    <row r="17" spans="1:3" ht="14.4" customHeight="1" x14ac:dyDescent="0.3">
      <c r="A17" s="177" t="str">
        <f t="shared" si="2"/>
        <v>LRp Lékaři</v>
      </c>
      <c r="B17" s="114" t="s">
        <v>161</v>
      </c>
      <c r="C17" s="47" t="s">
        <v>162</v>
      </c>
    </row>
    <row r="18" spans="1:3" ht="14.4" customHeight="1" x14ac:dyDescent="0.3">
      <c r="A18" s="177" t="str">
        <f t="shared" si="2"/>
        <v>LRp Detail</v>
      </c>
      <c r="B18" s="114" t="s">
        <v>1209</v>
      </c>
      <c r="C18" s="47" t="s">
        <v>125</v>
      </c>
    </row>
    <row r="19" spans="1:3" ht="28.8" customHeight="1" x14ac:dyDescent="0.3">
      <c r="A19" s="177" t="str">
        <f t="shared" si="2"/>
        <v>LRp PL</v>
      </c>
      <c r="B19" s="577" t="s">
        <v>1210</v>
      </c>
      <c r="C19" s="47" t="s">
        <v>157</v>
      </c>
    </row>
    <row r="20" spans="1:3" ht="14.4" customHeight="1" x14ac:dyDescent="0.3">
      <c r="A20" s="177" t="str">
        <f>HYPERLINK("#'"&amp;C20&amp;"'!A1",C20)</f>
        <v>LRp PL Detail</v>
      </c>
      <c r="B20" s="114" t="s">
        <v>1249</v>
      </c>
      <c r="C20" s="47" t="s">
        <v>159</v>
      </c>
    </row>
    <row r="21" spans="1:3" ht="14.4" customHeight="1" x14ac:dyDescent="0.3">
      <c r="A21" s="179" t="str">
        <f t="shared" ref="A21" si="3">HYPERLINK("#'"&amp;C21&amp;"'!A1",C21)</f>
        <v>Materiál Žádanky</v>
      </c>
      <c r="B21" s="114" t="s">
        <v>151</v>
      </c>
      <c r="C21" s="47" t="s">
        <v>126</v>
      </c>
    </row>
    <row r="22" spans="1:3" ht="14.4" customHeight="1" x14ac:dyDescent="0.3">
      <c r="A22" s="177" t="str">
        <f t="shared" si="2"/>
        <v>MŽ Detail</v>
      </c>
      <c r="B22" s="114" t="s">
        <v>2454</v>
      </c>
      <c r="C22" s="47" t="s">
        <v>127</v>
      </c>
    </row>
    <row r="23" spans="1:3" ht="14.4" customHeight="1" thickBot="1" x14ac:dyDescent="0.35">
      <c r="A23" s="179" t="str">
        <f t="shared" si="2"/>
        <v>Osobní náklady</v>
      </c>
      <c r="B23" s="114" t="s">
        <v>114</v>
      </c>
      <c r="C23" s="47" t="s">
        <v>128</v>
      </c>
    </row>
    <row r="24" spans="1:3" ht="14.4" customHeight="1" thickBot="1" x14ac:dyDescent="0.35">
      <c r="A24" s="117"/>
      <c r="B24" s="117"/>
    </row>
    <row r="25" spans="1:3" ht="14.4" customHeight="1" thickBot="1" x14ac:dyDescent="0.35">
      <c r="A25" s="365" t="s">
        <v>118</v>
      </c>
      <c r="B25" s="363"/>
    </row>
    <row r="26" spans="1:3" ht="14.4" customHeight="1" x14ac:dyDescent="0.3">
      <c r="A26" s="180" t="str">
        <f t="shared" ref="A26:A34" si="4">HYPERLINK("#'"&amp;C26&amp;"'!A1",C26)</f>
        <v>ZV Vykáz.-A</v>
      </c>
      <c r="B26" s="113" t="s">
        <v>2479</v>
      </c>
      <c r="C26" s="47" t="s">
        <v>133</v>
      </c>
    </row>
    <row r="27" spans="1:3" ht="14.4" customHeight="1" x14ac:dyDescent="0.3">
      <c r="A27" s="177" t="str">
        <f t="shared" ref="A27" si="5">HYPERLINK("#'"&amp;C27&amp;"'!A1",C27)</f>
        <v>ZV Vykáz.-A Lékaři</v>
      </c>
      <c r="B27" s="114" t="s">
        <v>2496</v>
      </c>
      <c r="C27" s="47" t="s">
        <v>221</v>
      </c>
    </row>
    <row r="28" spans="1:3" ht="14.4" customHeight="1" x14ac:dyDescent="0.3">
      <c r="A28" s="177" t="str">
        <f t="shared" si="4"/>
        <v>ZV Vykáz.-A Detail</v>
      </c>
      <c r="B28" s="114" t="s">
        <v>2930</v>
      </c>
      <c r="C28" s="47" t="s">
        <v>134</v>
      </c>
    </row>
    <row r="29" spans="1:3" ht="14.4" customHeight="1" x14ac:dyDescent="0.3">
      <c r="A29" s="304" t="str">
        <f>HYPERLINK("#'"&amp;C29&amp;"'!A1",C29)</f>
        <v>ZV Vykáz.-A Det.Lék.</v>
      </c>
      <c r="B29" s="114" t="s">
        <v>2931</v>
      </c>
      <c r="C29" s="47" t="s">
        <v>225</v>
      </c>
    </row>
    <row r="30" spans="1:3" ht="14.4" customHeight="1" x14ac:dyDescent="0.3">
      <c r="A30" s="177" t="str">
        <f t="shared" si="4"/>
        <v>ZV Vykáz.-H</v>
      </c>
      <c r="B30" s="114" t="s">
        <v>137</v>
      </c>
      <c r="C30" s="47" t="s">
        <v>135</v>
      </c>
    </row>
    <row r="31" spans="1:3" ht="14.4" customHeight="1" x14ac:dyDescent="0.3">
      <c r="A31" s="177" t="str">
        <f t="shared" si="4"/>
        <v>ZV Vykáz.-H Detail</v>
      </c>
      <c r="B31" s="114" t="s">
        <v>3260</v>
      </c>
      <c r="C31" s="47" t="s">
        <v>136</v>
      </c>
    </row>
    <row r="32" spans="1:3" ht="14.4" customHeight="1" x14ac:dyDescent="0.3">
      <c r="A32" s="177" t="str">
        <f t="shared" si="4"/>
        <v>ALOS</v>
      </c>
      <c r="B32" s="114" t="s">
        <v>99</v>
      </c>
      <c r="C32" s="47" t="s">
        <v>72</v>
      </c>
    </row>
    <row r="33" spans="1:3" ht="14.4" customHeight="1" x14ac:dyDescent="0.3">
      <c r="A33" s="177" t="str">
        <f t="shared" si="4"/>
        <v>ZV Vyžád.</v>
      </c>
      <c r="B33" s="114" t="s">
        <v>138</v>
      </c>
      <c r="C33" s="47" t="s">
        <v>130</v>
      </c>
    </row>
    <row r="34" spans="1:3" ht="14.4" customHeight="1" x14ac:dyDescent="0.3">
      <c r="A34" s="177" t="str">
        <f t="shared" si="4"/>
        <v>ZV Vyžád. Detail</v>
      </c>
      <c r="B34" s="114" t="s">
        <v>3261</v>
      </c>
      <c r="C34" s="47" t="s">
        <v>129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81" bestFit="1" customWidth="1"/>
    <col min="2" max="2" width="11.6640625" style="181" hidden="1" customWidth="1"/>
    <col min="3" max="4" width="11" style="183" customWidth="1"/>
    <col min="5" max="5" width="11" style="184" customWidth="1"/>
    <col min="6" max="16384" width="8.88671875" style="181"/>
  </cols>
  <sheetData>
    <row r="1" spans="1:5" ht="18.600000000000001" thickBot="1" x14ac:dyDescent="0.4">
      <c r="A1" s="366" t="s">
        <v>131</v>
      </c>
      <c r="B1" s="366"/>
      <c r="C1" s="367"/>
      <c r="D1" s="367"/>
      <c r="E1" s="367"/>
    </row>
    <row r="2" spans="1:5" ht="14.4" customHeight="1" thickBot="1" x14ac:dyDescent="0.35">
      <c r="A2" s="269" t="s">
        <v>282</v>
      </c>
      <c r="B2" s="182"/>
    </row>
    <row r="3" spans="1:5" ht="14.4" customHeight="1" thickBot="1" x14ac:dyDescent="0.35">
      <c r="A3" s="185"/>
      <c r="C3" s="186" t="s">
        <v>115</v>
      </c>
      <c r="D3" s="187" t="s">
        <v>78</v>
      </c>
      <c r="E3" s="188" t="s">
        <v>80</v>
      </c>
    </row>
    <row r="4" spans="1:5" ht="14.4" customHeight="1" thickBot="1" x14ac:dyDescent="0.35">
      <c r="A4" s="189" t="str">
        <f>HYPERLINK("#HI!A1","NÁKLADY CELKEM (v tisících Kč)")</f>
        <v>NÁKLADY CELKEM (v tisících Kč)</v>
      </c>
      <c r="B4" s="190"/>
      <c r="C4" s="191">
        <f ca="1">IF(ISERROR(VLOOKUP("Náklady celkem",INDIRECT("HI!$A:$G"),6,0)),0,VLOOKUP("Náklady celkem",INDIRECT("HI!$A:$G"),6,0))</f>
        <v>161630.72440897368</v>
      </c>
      <c r="D4" s="191">
        <f ca="1">IF(ISERROR(VLOOKUP("Náklady celkem",INDIRECT("HI!$A:$G"),5,0)),0,VLOOKUP("Náklady celkem",INDIRECT("HI!$A:$G"),5,0))</f>
        <v>174504.80877</v>
      </c>
      <c r="E4" s="192">
        <f ca="1">IF(C4=0,0,D4/C4)</f>
        <v>1.0796512198290411</v>
      </c>
    </row>
    <row r="5" spans="1:5" ht="14.4" customHeight="1" x14ac:dyDescent="0.3">
      <c r="A5" s="193" t="s">
        <v>164</v>
      </c>
      <c r="B5" s="194"/>
      <c r="C5" s="195"/>
      <c r="D5" s="195"/>
      <c r="E5" s="196"/>
    </row>
    <row r="6" spans="1:5" ht="14.4" customHeight="1" x14ac:dyDescent="0.3">
      <c r="A6" s="197" t="s">
        <v>169</v>
      </c>
      <c r="B6" s="198"/>
      <c r="C6" s="199"/>
      <c r="D6" s="199"/>
      <c r="E6" s="196"/>
    </row>
    <row r="7" spans="1:5" ht="14.4" customHeight="1" x14ac:dyDescent="0.3">
      <c r="A7" s="29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8" t="s">
        <v>119</v>
      </c>
      <c r="C7" s="199">
        <f>IF(ISERROR(HI!F5),"",HI!F5)</f>
        <v>6209.4446302490232</v>
      </c>
      <c r="D7" s="199">
        <f>IF(ISERROR(HI!E5),"",HI!E5)</f>
        <v>6194.484150000002</v>
      </c>
      <c r="E7" s="196">
        <f t="shared" ref="E7:E15" si="0">IF(C7=0,0,D7/C7)</f>
        <v>0.99759068948354224</v>
      </c>
    </row>
    <row r="8" spans="1:5" ht="14.4" customHeight="1" x14ac:dyDescent="0.3">
      <c r="A8" s="294" t="str">
        <f>HYPERLINK("#'LŽ PL'!A1","Plnění pozitivního listu (min. 90%)")</f>
        <v>Plnění pozitivního listu (min. 90%)</v>
      </c>
      <c r="B8" s="198" t="s">
        <v>156</v>
      </c>
      <c r="C8" s="200">
        <v>0.9</v>
      </c>
      <c r="D8" s="200">
        <f>IF(ISERROR(VLOOKUP("celkem",'LŽ PL'!$A:$F,5,0)),0,VLOOKUP("celkem",'LŽ PL'!$A:$F,5,0))</f>
        <v>0.8176670372568513</v>
      </c>
      <c r="E8" s="196">
        <f t="shared" si="0"/>
        <v>0.90851893028539032</v>
      </c>
    </row>
    <row r="9" spans="1:5" ht="14.4" customHeight="1" x14ac:dyDescent="0.3">
      <c r="A9" s="294" t="str">
        <f>HYPERLINK("#'LŽ Statim'!A1","Podíl statimových žádanek (max. 30%)")</f>
        <v>Podíl statimových žádanek (max. 30%)</v>
      </c>
      <c r="B9" s="292" t="s">
        <v>218</v>
      </c>
      <c r="C9" s="293">
        <v>0.3</v>
      </c>
      <c r="D9" s="293">
        <f>IF('LŽ Statim'!G3="",0,'LŽ Statim'!G3)</f>
        <v>2.2396416573348264E-2</v>
      </c>
      <c r="E9" s="196">
        <f>IF(C9=0,0,D9/C9)</f>
        <v>7.4654721911160876E-2</v>
      </c>
    </row>
    <row r="10" spans="1:5" ht="14.4" customHeight="1" x14ac:dyDescent="0.3">
      <c r="A10" s="201" t="s">
        <v>165</v>
      </c>
      <c r="B10" s="198"/>
      <c r="C10" s="199"/>
      <c r="D10" s="199"/>
      <c r="E10" s="196"/>
    </row>
    <row r="11" spans="1:5" ht="14.4" customHeight="1" x14ac:dyDescent="0.3">
      <c r="A11" s="294" t="str">
        <f>HYPERLINK("#'Léky Recepty'!A1","Záchyt v lékárně (Úhrada Kč, min. 60%)")</f>
        <v>Záchyt v lékárně (Úhrada Kč, min. 60%)</v>
      </c>
      <c r="B11" s="198" t="s">
        <v>124</v>
      </c>
      <c r="C11" s="200">
        <v>0.6</v>
      </c>
      <c r="D11" s="200">
        <f>IF(ISERROR(VLOOKUP("Celkem",'Léky Recepty'!B:H,5,0)),0,VLOOKUP("Celkem",'Léky Recepty'!B:H,5,0))</f>
        <v>0.61721217531278594</v>
      </c>
      <c r="E11" s="196">
        <f t="shared" si="0"/>
        <v>1.0286869588546432</v>
      </c>
    </row>
    <row r="12" spans="1:5" ht="14.4" customHeight="1" x14ac:dyDescent="0.3">
      <c r="A12" s="294" t="str">
        <f>HYPERLINK("#'LRp PL'!A1","Plnění pozitivního listu (min. 80%)")</f>
        <v>Plnění pozitivního listu (min. 80%)</v>
      </c>
      <c r="B12" s="198" t="s">
        <v>157</v>
      </c>
      <c r="C12" s="200">
        <v>0.8</v>
      </c>
      <c r="D12" s="200">
        <f>IF(ISERROR(VLOOKUP("Celkem",'LRp PL'!A:F,5,0)),0,VLOOKUP("Celkem",'LRp PL'!A:F,5,0))</f>
        <v>0.39400811602441127</v>
      </c>
      <c r="E12" s="196">
        <f t="shared" si="0"/>
        <v>0.49251014503051405</v>
      </c>
    </row>
    <row r="13" spans="1:5" ht="14.4" customHeight="1" x14ac:dyDescent="0.3">
      <c r="A13" s="201" t="s">
        <v>166</v>
      </c>
      <c r="B13" s="198"/>
      <c r="C13" s="199"/>
      <c r="D13" s="199"/>
      <c r="E13" s="196"/>
    </row>
    <row r="14" spans="1:5" ht="14.4" customHeight="1" x14ac:dyDescent="0.3">
      <c r="A14" s="202" t="s">
        <v>170</v>
      </c>
      <c r="B14" s="198"/>
      <c r="C14" s="195"/>
      <c r="D14" s="195"/>
      <c r="E14" s="196"/>
    </row>
    <row r="15" spans="1:5" ht="14.4" customHeight="1" x14ac:dyDescent="0.3">
      <c r="A15" s="2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8" t="s">
        <v>119</v>
      </c>
      <c r="C15" s="199">
        <f>IF(ISERROR(HI!F6),"",HI!F6)</f>
        <v>43783.19297523499</v>
      </c>
      <c r="D15" s="199">
        <f>IF(ISERROR(HI!E6),"",HI!E6)</f>
        <v>43912.21112</v>
      </c>
      <c r="E15" s="196">
        <f t="shared" si="0"/>
        <v>1.0029467504765581</v>
      </c>
    </row>
    <row r="16" spans="1:5" ht="14.4" customHeight="1" thickBot="1" x14ac:dyDescent="0.35">
      <c r="A16" s="204" t="str">
        <f>HYPERLINK("#HI!A1","Osobní náklady")</f>
        <v>Osobní náklady</v>
      </c>
      <c r="B16" s="198"/>
      <c r="C16" s="195">
        <f ca="1">IF(ISERROR(VLOOKUP("Osobní náklady (Kč) *",INDIRECT("HI!$A:$G"),6,0)),0,VLOOKUP("Osobní náklady (Kč) *",INDIRECT("HI!$A:$G"),6,0))</f>
        <v>69048.986883789054</v>
      </c>
      <c r="D16" s="195">
        <f ca="1">IF(ISERROR(VLOOKUP("Osobní náklady (Kč) *",INDIRECT("HI!$A:$G"),5,0)),0,VLOOKUP("Osobní náklady (Kč) *",INDIRECT("HI!$A:$G"),5,0))</f>
        <v>73073.882450000019</v>
      </c>
      <c r="E16" s="196">
        <f ca="1">IF(C16=0,0,D16/C16)</f>
        <v>1.058290436222981</v>
      </c>
    </row>
    <row r="17" spans="1:5" ht="14.4" customHeight="1" thickBot="1" x14ac:dyDescent="0.35">
      <c r="A17" s="208"/>
      <c r="B17" s="209"/>
      <c r="C17" s="210"/>
      <c r="D17" s="210"/>
      <c r="E17" s="211"/>
    </row>
    <row r="18" spans="1:5" ht="14.4" customHeight="1" thickBot="1" x14ac:dyDescent="0.35">
      <c r="A18" s="212" t="str">
        <f>HYPERLINK("#HI!A1","VÝNOSY CELKEM (v tisících)")</f>
        <v>VÝNOSY CELKEM (v tisících)</v>
      </c>
      <c r="B18" s="213"/>
      <c r="C18" s="214">
        <f ca="1">IF(ISERROR(VLOOKUP("Výnosy celkem",INDIRECT("HI!$A:$G"),6,0)),0,VLOOKUP("Výnosy celkem",INDIRECT("HI!$A:$G"),6,0))</f>
        <v>120048.46336000001</v>
      </c>
      <c r="D18" s="214">
        <f ca="1">IF(ISERROR(VLOOKUP("Výnosy celkem",INDIRECT("HI!$A:$G"),5,0)),0,VLOOKUP("Výnosy celkem",INDIRECT("HI!$A:$G"),5,0))</f>
        <v>118195.46023000003</v>
      </c>
      <c r="E18" s="215">
        <f t="shared" ref="E18:E26" ca="1" si="1">IF(C18=0,0,D18/C18)</f>
        <v>0.98456454103503832</v>
      </c>
    </row>
    <row r="19" spans="1:5" ht="14.4" customHeight="1" x14ac:dyDescent="0.3">
      <c r="A19" s="216" t="str">
        <f>HYPERLINK("#HI!A1","Ambulance (body za výkony + Kč za ZUM a ZULP)")</f>
        <v>Ambulance (body za výkony + Kč za ZUM a ZULP)</v>
      </c>
      <c r="B19" s="194"/>
      <c r="C19" s="195">
        <f ca="1">IF(ISERROR(VLOOKUP("Ambulance *",INDIRECT("HI!$A:$G"),6,0)),0,VLOOKUP("Ambulance *",INDIRECT("HI!$A:$G"),6,0))</f>
        <v>120048.46336000001</v>
      </c>
      <c r="D19" s="195">
        <f ca="1">IF(ISERROR(VLOOKUP("Ambulance *",INDIRECT("HI!$A:$G"),5,0)),0,VLOOKUP("Ambulance *",INDIRECT("HI!$A:$G"),5,0))</f>
        <v>118195.46023000003</v>
      </c>
      <c r="E19" s="196">
        <f t="shared" ca="1" si="1"/>
        <v>0.98456454103503832</v>
      </c>
    </row>
    <row r="20" spans="1:5" ht="14.4" customHeight="1" x14ac:dyDescent="0.3">
      <c r="A20" s="301" t="str">
        <f>HYPERLINK("#'ZV Vykáz.-A'!A1","Zdravotní výkony vykázané u ambulantních pacientů (min. 100 % 2016)")</f>
        <v>Zdravotní výkony vykázané u ambulantních pacientů (min. 100 % 2016)</v>
      </c>
      <c r="B20" s="302" t="s">
        <v>133</v>
      </c>
      <c r="C20" s="200">
        <v>1</v>
      </c>
      <c r="D20" s="200">
        <f>IF(ISERROR(VLOOKUP("Celkem:",'ZV Vykáz.-A'!$A:$AB,10,0)),"",VLOOKUP("Celkem:",'ZV Vykáz.-A'!$A:$AB,10,0))</f>
        <v>0.98456454103503821</v>
      </c>
      <c r="E20" s="196">
        <f t="shared" si="1"/>
        <v>0.98456454103503821</v>
      </c>
    </row>
    <row r="21" spans="1:5" ht="14.4" customHeight="1" x14ac:dyDescent="0.3">
      <c r="A21" s="300" t="str">
        <f>HYPERLINK("#'ZV Vykáz.-A'!A1","Specializovaná ambulantní péče")</f>
        <v>Specializovaná ambulantní péče</v>
      </c>
      <c r="B21" s="302" t="s">
        <v>133</v>
      </c>
      <c r="C21" s="200">
        <v>1</v>
      </c>
      <c r="D21" s="293">
        <f>IF(ISERROR(VLOOKUP("Specializovaná ambulantní péče",'ZV Vykáz.-A'!$A:$AB,10,0)),"",VLOOKUP("Specializovaná ambulantní péče",'ZV Vykáz.-A'!$A:$AB,10,0))</f>
        <v>1.0396111012286142</v>
      </c>
      <c r="E21" s="196">
        <f t="shared" si="1"/>
        <v>1.0396111012286142</v>
      </c>
    </row>
    <row r="22" spans="1:5" ht="14.4" customHeight="1" x14ac:dyDescent="0.3">
      <c r="A22" s="300" t="str">
        <f>HYPERLINK("#'ZV Vykáz.-A'!A1","Ambulantní péče ve vyjmenovaných odbornostech (§9)")</f>
        <v>Ambulantní péče ve vyjmenovaných odbornostech (§9)</v>
      </c>
      <c r="B22" s="302" t="s">
        <v>133</v>
      </c>
      <c r="C22" s="200">
        <v>1</v>
      </c>
      <c r="D22" s="293">
        <f>IF(ISERROR(VLOOKUP("Ambulantní péče ve vyjmenovaných odbornostech (§9) *",'ZV Vykáz.-A'!$A:$AB,10,0)),"",VLOOKUP("Ambulantní péče ve vyjmenovaných odbornostech (§9) *",'ZV Vykáz.-A'!$A:$AB,10,0))</f>
        <v>0.98258585043984792</v>
      </c>
      <c r="E22" s="196">
        <f>IF(OR(C22=0,D22=""),0,IF(C22="","",D22/C22))</f>
        <v>0.98258585043984792</v>
      </c>
    </row>
    <row r="23" spans="1:5" ht="14.4" customHeight="1" x14ac:dyDescent="0.3">
      <c r="A23" s="217" t="str">
        <f>HYPERLINK("#'ZV Vykáz.-H'!A1","Zdravotní výkony vykázané u hospitalizovaných pacientů (max. 85 %)")</f>
        <v>Zdravotní výkony vykázané u hospitalizovaných pacientů (max. 85 %)</v>
      </c>
      <c r="B23" s="302" t="s">
        <v>135</v>
      </c>
      <c r="C23" s="200">
        <v>0.85</v>
      </c>
      <c r="D23" s="200">
        <f>IF(ISERROR(VLOOKUP("Celkem:",'ZV Vykáz.-H'!$A:$S,7,0)),"",VLOOKUP("Celkem:",'ZV Vykáz.-H'!$A:$S,7,0))</f>
        <v>1.0605403619083458</v>
      </c>
      <c r="E23" s="196">
        <f t="shared" si="1"/>
        <v>1.2476945434215834</v>
      </c>
    </row>
    <row r="24" spans="1:5" ht="14.4" customHeight="1" x14ac:dyDescent="0.3">
      <c r="A24" s="218" t="str">
        <f>HYPERLINK("#HI!A1","Hospitalizace (casemix * 30000)")</f>
        <v>Hospitalizace (casemix * 30000)</v>
      </c>
      <c r="B24" s="198"/>
      <c r="C24" s="195">
        <f ca="1">IF(ISERROR(VLOOKUP("Hospitalizace *",INDIRECT("HI!$A:$G"),6,0)),0,VLOOKUP("Hospitalizace *",INDIRECT("HI!$A:$G"),6,0))</f>
        <v>0</v>
      </c>
      <c r="D24" s="195">
        <f ca="1">IF(ISERROR(VLOOKUP("Hospitalizace *",INDIRECT("HI!$A:$G"),5,0)),0,VLOOKUP("Hospitalizace *",INDIRECT("HI!$A:$G"),5,0))</f>
        <v>0</v>
      </c>
      <c r="E24" s="196">
        <f ca="1">IF(C24=0,0,D24/C24)</f>
        <v>0</v>
      </c>
    </row>
    <row r="25" spans="1:5" ht="14.4" customHeight="1" x14ac:dyDescent="0.3">
      <c r="A25" s="217" t="str">
        <f>HYPERLINK("#'ALOS'!A1","Průměrná délka hospitalizace (max. 100 % republikového průměru)")</f>
        <v>Průměrná délka hospitalizace (max. 100 % republikového průměru)</v>
      </c>
      <c r="B25" s="198" t="s">
        <v>72</v>
      </c>
      <c r="C25" s="200">
        <v>1</v>
      </c>
      <c r="D25" s="219" t="str">
        <f>IF(ISERROR(INDEX(ALOS!$E:$E,COUNT(ALOS!$E:$E)+32)),0,INDEX(ALOS!$E:$E,COUNT(ALOS!$E:$E)+32))</f>
        <v>%</v>
      </c>
      <c r="E25" s="196" t="e">
        <f t="shared" si="1"/>
        <v>#VALUE!</v>
      </c>
    </row>
    <row r="26" spans="1:5" ht="27.6" x14ac:dyDescent="0.3">
      <c r="A26" s="220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6" s="198" t="s">
        <v>130</v>
      </c>
      <c r="C26" s="200" t="e">
        <f>IF(#REF!&gt;1,95%,95%-2*ABS(#REF!-#REF!))</f>
        <v>#REF!</v>
      </c>
      <c r="D26" s="200" t="str">
        <f>IF(ISERROR(VLOOKUP("Celkem:",'ZV Vyžád.'!$A:$M,7,0)),"",VLOOKUP("Celkem:",'ZV Vyžád.'!$A:$M,7,0))</f>
        <v/>
      </c>
      <c r="E26" s="196" t="e">
        <f t="shared" si="1"/>
        <v>#REF!</v>
      </c>
    </row>
    <row r="27" spans="1:5" ht="14.4" customHeight="1" thickBot="1" x14ac:dyDescent="0.35">
      <c r="A27" s="221" t="s">
        <v>167</v>
      </c>
      <c r="B27" s="205"/>
      <c r="C27" s="206"/>
      <c r="D27" s="206"/>
      <c r="E27" s="207"/>
    </row>
    <row r="28" spans="1:5" ht="14.4" customHeight="1" thickBot="1" x14ac:dyDescent="0.35">
      <c r="A28" s="222"/>
      <c r="B28" s="223"/>
      <c r="C28" s="224"/>
      <c r="D28" s="224"/>
      <c r="E28" s="225"/>
    </row>
    <row r="29" spans="1:5" ht="14.4" customHeight="1" thickBot="1" x14ac:dyDescent="0.35">
      <c r="A29" s="226" t="s">
        <v>168</v>
      </c>
      <c r="B29" s="227"/>
      <c r="C29" s="228"/>
      <c r="D29" s="228"/>
      <c r="E29" s="229"/>
    </row>
  </sheetData>
  <mergeCells count="1">
    <mergeCell ref="A1:E1"/>
  </mergeCells>
  <conditionalFormatting sqref="E5">
    <cfRule type="cellIs" dxfId="72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1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9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8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6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5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:E26 E4 E7 E15 E22:E23">
    <cfRule type="cellIs" dxfId="64" priority="50" operator="greaterThan">
      <formula>1</formula>
    </cfRule>
    <cfRule type="iconSet" priority="5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60" bestFit="1" customWidth="1"/>
    <col min="2" max="2" width="9.5546875" style="160" hidden="1" customWidth="1" outlineLevel="1"/>
    <col min="3" max="3" width="9.5546875" style="160" customWidth="1" collapsed="1"/>
    <col min="4" max="4" width="2.21875" style="160" customWidth="1"/>
    <col min="5" max="8" width="9.5546875" style="160" customWidth="1"/>
    <col min="9" max="10" width="9.77734375" style="160" hidden="1" customWidth="1" outlineLevel="1"/>
    <col min="11" max="11" width="8.88671875" style="160" collapsed="1"/>
    <col min="12" max="16384" width="8.88671875" style="160"/>
  </cols>
  <sheetData>
    <row r="1" spans="1:10" ht="18.600000000000001" customHeight="1" thickBot="1" x14ac:dyDescent="0.4">
      <c r="A1" s="377" t="s">
        <v>148</v>
      </c>
      <c r="B1" s="377"/>
      <c r="C1" s="377"/>
      <c r="D1" s="377"/>
      <c r="E1" s="377"/>
      <c r="F1" s="377"/>
      <c r="G1" s="377"/>
      <c r="H1" s="377"/>
      <c r="I1" s="377"/>
      <c r="J1" s="377"/>
    </row>
    <row r="2" spans="1:10" ht="14.4" customHeight="1" thickBot="1" x14ac:dyDescent="0.35">
      <c r="A2" s="269" t="s">
        <v>282</v>
      </c>
      <c r="B2" s="142"/>
      <c r="C2" s="142"/>
      <c r="D2" s="142"/>
      <c r="E2" s="142"/>
      <c r="F2" s="142"/>
    </row>
    <row r="3" spans="1:10" ht="14.4" customHeight="1" x14ac:dyDescent="0.3">
      <c r="A3" s="368"/>
      <c r="B3" s="138">
        <v>2015</v>
      </c>
      <c r="C3" s="40">
        <v>2017</v>
      </c>
      <c r="D3" s="7"/>
      <c r="E3" s="372">
        <v>2018</v>
      </c>
      <c r="F3" s="373"/>
      <c r="G3" s="373"/>
      <c r="H3" s="374"/>
      <c r="I3" s="375">
        <v>2017</v>
      </c>
      <c r="J3" s="376"/>
    </row>
    <row r="4" spans="1:10" ht="14.4" customHeight="1" thickBot="1" x14ac:dyDescent="0.35">
      <c r="A4" s="369"/>
      <c r="B4" s="370" t="s">
        <v>78</v>
      </c>
      <c r="C4" s="371"/>
      <c r="D4" s="7"/>
      <c r="E4" s="159" t="s">
        <v>78</v>
      </c>
      <c r="F4" s="140" t="s">
        <v>79</v>
      </c>
      <c r="G4" s="140" t="s">
        <v>68</v>
      </c>
      <c r="H4" s="141" t="s">
        <v>80</v>
      </c>
      <c r="I4" s="305" t="s">
        <v>226</v>
      </c>
      <c r="J4" s="306" t="s">
        <v>227</v>
      </c>
    </row>
    <row r="5" spans="1:10" ht="14.4" customHeight="1" x14ac:dyDescent="0.3">
      <c r="A5" s="143" t="str">
        <f>HYPERLINK("#'Léky Žádanky'!A1","Léky (Kč)")</f>
        <v>Léky (Kč)</v>
      </c>
      <c r="B5" s="27">
        <v>10893.165960000002</v>
      </c>
      <c r="C5" s="29">
        <v>7933.4322799999991</v>
      </c>
      <c r="D5" s="8"/>
      <c r="E5" s="148">
        <v>6194.484150000002</v>
      </c>
      <c r="F5" s="28">
        <v>6209.4446302490232</v>
      </c>
      <c r="G5" s="147">
        <f>E5-F5</f>
        <v>-14.960480249021202</v>
      </c>
      <c r="H5" s="153">
        <f>IF(F5&lt;0.00000001,"",E5/F5)</f>
        <v>0.99759068948354224</v>
      </c>
    </row>
    <row r="6" spans="1:10" ht="14.4" customHeight="1" x14ac:dyDescent="0.3">
      <c r="A6" s="143" t="str">
        <f>HYPERLINK("#'Materiál Žádanky'!A1","Materiál - SZM (Kč)")</f>
        <v>Materiál - SZM (Kč)</v>
      </c>
      <c r="B6" s="10">
        <v>41049.99559999998</v>
      </c>
      <c r="C6" s="31">
        <v>40849.949129999986</v>
      </c>
      <c r="D6" s="8"/>
      <c r="E6" s="149">
        <v>43912.21112</v>
      </c>
      <c r="F6" s="30">
        <v>43783.19297523499</v>
      </c>
      <c r="G6" s="150">
        <f>E6-F6</f>
        <v>129.01814476501022</v>
      </c>
      <c r="H6" s="154">
        <f>IF(F6&lt;0.00000001,"",E6/F6)</f>
        <v>1.0029467504765581</v>
      </c>
    </row>
    <row r="7" spans="1:10" ht="14.4" customHeight="1" x14ac:dyDescent="0.3">
      <c r="A7" s="143" t="str">
        <f>HYPERLINK("#'Osobní náklady'!A1","Osobní náklady (Kč) *")</f>
        <v>Osobní náklady (Kč) *</v>
      </c>
      <c r="B7" s="10">
        <v>59320.794029999997</v>
      </c>
      <c r="C7" s="31">
        <v>64776.047040000005</v>
      </c>
      <c r="D7" s="8"/>
      <c r="E7" s="149">
        <v>73073.882450000019</v>
      </c>
      <c r="F7" s="30">
        <v>69048.986883789054</v>
      </c>
      <c r="G7" s="150">
        <f>E7-F7</f>
        <v>4024.8955662109656</v>
      </c>
      <c r="H7" s="154">
        <f>IF(F7&lt;0.00000001,"",E7/F7)</f>
        <v>1.058290436222981</v>
      </c>
    </row>
    <row r="8" spans="1:10" ht="14.4" customHeight="1" thickBot="1" x14ac:dyDescent="0.35">
      <c r="A8" s="1" t="s">
        <v>81</v>
      </c>
      <c r="B8" s="11">
        <v>40329.063880000002</v>
      </c>
      <c r="C8" s="33">
        <v>40997.533249999971</v>
      </c>
      <c r="D8" s="8"/>
      <c r="E8" s="151">
        <v>51324.23104999998</v>
      </c>
      <c r="F8" s="32">
        <v>42589.099919700609</v>
      </c>
      <c r="G8" s="152">
        <f>E8-F8</f>
        <v>8735.1311302993709</v>
      </c>
      <c r="H8" s="155">
        <f>IF(F8&lt;0.00000001,"",E8/F8)</f>
        <v>1.2051025061992147</v>
      </c>
    </row>
    <row r="9" spans="1:10" ht="14.4" customHeight="1" thickBot="1" x14ac:dyDescent="0.35">
      <c r="A9" s="2" t="s">
        <v>82</v>
      </c>
      <c r="B9" s="3">
        <v>151593.01946999997</v>
      </c>
      <c r="C9" s="35">
        <v>154556.96169999996</v>
      </c>
      <c r="D9" s="8"/>
      <c r="E9" s="3">
        <v>174504.80877</v>
      </c>
      <c r="F9" s="34">
        <v>161630.72440897368</v>
      </c>
      <c r="G9" s="34">
        <f>E9-F9</f>
        <v>12874.084361026325</v>
      </c>
      <c r="H9" s="156">
        <f>IF(F9&lt;0.00000001,"",E9/F9)</f>
        <v>1.0796512198290411</v>
      </c>
    </row>
    <row r="10" spans="1:10" ht="14.4" customHeight="1" thickBot="1" x14ac:dyDescent="0.35">
      <c r="A10" s="12"/>
      <c r="B10" s="12"/>
      <c r="C10" s="139"/>
      <c r="D10" s="8"/>
      <c r="E10" s="12"/>
      <c r="F10" s="13"/>
    </row>
    <row r="11" spans="1:10" ht="14.4" customHeight="1" x14ac:dyDescent="0.3">
      <c r="A11" s="163" t="str">
        <f>HYPERLINK("#'ZV Vykáz.-A'!A1","Ambulance *")</f>
        <v>Ambulance *</v>
      </c>
      <c r="B11" s="9">
        <f>IF(ISERROR(VLOOKUP("Celkem:",'ZV Vykáz.-A'!A:H,2,0)),0,VLOOKUP("Celkem:",'ZV Vykáz.-A'!A:H,2,0)/1000)</f>
        <v>118669.38078000001</v>
      </c>
      <c r="C11" s="29">
        <f>IF(ISERROR(VLOOKUP("Celkem:",'ZV Vykáz.-A'!A:H,5,0)),0,VLOOKUP("Celkem:",'ZV Vykáz.-A'!A:H,5,0)/1000)</f>
        <v>120048.46336000001</v>
      </c>
      <c r="D11" s="8"/>
      <c r="E11" s="148">
        <f>IF(ISERROR(VLOOKUP("Celkem:",'ZV Vykáz.-A'!A:H,8,0)),0,VLOOKUP("Celkem:",'ZV Vykáz.-A'!A:H,8,0)/1000)</f>
        <v>118195.46023000003</v>
      </c>
      <c r="F11" s="28">
        <f>C11</f>
        <v>120048.46336000001</v>
      </c>
      <c r="G11" s="147">
        <f>E11-F11</f>
        <v>-1853.0031299999828</v>
      </c>
      <c r="H11" s="153">
        <f>IF(F11&lt;0.00000001,"",E11/F11)</f>
        <v>0.98456454103503832</v>
      </c>
      <c r="I11" s="147">
        <f>E11-B11</f>
        <v>-473.92054999998072</v>
      </c>
      <c r="J11" s="153">
        <f>IF(B11&lt;0.00000001,"",E11/B11)</f>
        <v>0.99600637884107124</v>
      </c>
    </row>
    <row r="12" spans="1:10" ht="14.4" customHeight="1" thickBot="1" x14ac:dyDescent="0.35">
      <c r="A12" s="16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51">
        <f>IF(ISERROR(VLOOKUP("Celkem",#REF!,4,0)),0,VLOOKUP("Celkem",#REF!,4,0)*30)</f>
        <v>0</v>
      </c>
      <c r="F12" s="32">
        <f>C12</f>
        <v>0</v>
      </c>
      <c r="G12" s="152">
        <f>E12-F12</f>
        <v>0</v>
      </c>
      <c r="H12" s="155" t="str">
        <f>IF(F12&lt;0.00000001,"",E12/F12)</f>
        <v/>
      </c>
      <c r="I12" s="152">
        <f>E12-B12</f>
        <v>0</v>
      </c>
      <c r="J12" s="155" t="str">
        <f>IF(B12&lt;0.00000001,"",E12/B12)</f>
        <v/>
      </c>
    </row>
    <row r="13" spans="1:10" ht="14.4" customHeight="1" thickBot="1" x14ac:dyDescent="0.35">
      <c r="A13" s="4" t="s">
        <v>85</v>
      </c>
      <c r="B13" s="5">
        <f>SUM(B11:B12)</f>
        <v>118669.38078000001</v>
      </c>
      <c r="C13" s="37">
        <f>SUM(C11:C12)</f>
        <v>120048.46336000001</v>
      </c>
      <c r="D13" s="8"/>
      <c r="E13" s="5">
        <f>SUM(E11:E12)</f>
        <v>118195.46023000003</v>
      </c>
      <c r="F13" s="36">
        <f>SUM(F11:F12)</f>
        <v>120048.46336000001</v>
      </c>
      <c r="G13" s="36">
        <f>E13-F13</f>
        <v>-1853.0031299999828</v>
      </c>
      <c r="H13" s="157">
        <f>IF(F13&lt;0.00000001,"",E13/F13)</f>
        <v>0.98456454103503832</v>
      </c>
      <c r="I13" s="36">
        <f>SUM(I11:I12)</f>
        <v>-473.92054999998072</v>
      </c>
      <c r="J13" s="157">
        <f>IF(B13&lt;0.00000001,"",E13/B13)</f>
        <v>0.99600637884107124</v>
      </c>
    </row>
    <row r="14" spans="1:10" ht="14.4" customHeight="1" thickBot="1" x14ac:dyDescent="0.35">
      <c r="A14" s="12"/>
      <c r="B14" s="12"/>
      <c r="C14" s="139"/>
      <c r="D14" s="8"/>
      <c r="E14" s="12"/>
      <c r="F14" s="13"/>
    </row>
    <row r="15" spans="1:10" ht="14.4" customHeight="1" thickBot="1" x14ac:dyDescent="0.35">
      <c r="A15" s="165" t="str">
        <f>HYPERLINK("#'HI Graf'!A1","Hospodářský index (Výnosy / Náklady) *")</f>
        <v>Hospodářský index (Výnosy / Náklady) *</v>
      </c>
      <c r="B15" s="6">
        <f>IF(B9=0,"",B13/B9)</f>
        <v>0.78281560189837429</v>
      </c>
      <c r="C15" s="39">
        <f>IF(C9=0,"",C13/C9)</f>
        <v>0.77672634114675432</v>
      </c>
      <c r="D15" s="8"/>
      <c r="E15" s="6">
        <f>IF(E9=0,"",E13/E9)</f>
        <v>0.67731921580329313</v>
      </c>
      <c r="F15" s="38">
        <f>IF(F9=0,"",F13/F9)</f>
        <v>0.74273294139449497</v>
      </c>
      <c r="G15" s="38">
        <f>IF(ISERROR(F15-E15),"",E15-F15)</f>
        <v>-6.5413725591201843E-2</v>
      </c>
      <c r="H15" s="158">
        <f>IF(ISERROR(F15-E15),"",IF(F15&lt;0.00000001,"",E15/F15))</f>
        <v>0.91192833662610095</v>
      </c>
    </row>
    <row r="17" spans="1:8" ht="14.4" customHeight="1" x14ac:dyDescent="0.3">
      <c r="A17" s="144" t="s">
        <v>172</v>
      </c>
    </row>
    <row r="18" spans="1:8" ht="14.4" customHeight="1" x14ac:dyDescent="0.3">
      <c r="A18" s="272" t="s">
        <v>200</v>
      </c>
      <c r="B18" s="273"/>
      <c r="C18" s="273"/>
      <c r="D18" s="273"/>
      <c r="E18" s="273"/>
      <c r="F18" s="273"/>
      <c r="G18" s="273"/>
      <c r="H18" s="273"/>
    </row>
    <row r="19" spans="1:8" x14ac:dyDescent="0.3">
      <c r="A19" s="271" t="s">
        <v>199</v>
      </c>
      <c r="B19" s="273"/>
      <c r="C19" s="273"/>
      <c r="D19" s="273"/>
      <c r="E19" s="273"/>
      <c r="F19" s="273"/>
      <c r="G19" s="273"/>
      <c r="H19" s="273"/>
    </row>
    <row r="20" spans="1:8" ht="14.4" customHeight="1" x14ac:dyDescent="0.3">
      <c r="A20" s="145" t="s">
        <v>219</v>
      </c>
    </row>
    <row r="21" spans="1:8" ht="14.4" customHeight="1" x14ac:dyDescent="0.3">
      <c r="A21" s="145" t="s">
        <v>173</v>
      </c>
    </row>
    <row r="22" spans="1:8" ht="14.4" customHeight="1" x14ac:dyDescent="0.3">
      <c r="A22" s="146" t="s">
        <v>260</v>
      </c>
    </row>
    <row r="23" spans="1:8" ht="14.4" customHeight="1" x14ac:dyDescent="0.3">
      <c r="A23" s="146" t="s">
        <v>174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3" priority="8" operator="greaterThan">
      <formula>0</formula>
    </cfRule>
  </conditionalFormatting>
  <conditionalFormatting sqref="G11:G13 G15">
    <cfRule type="cellIs" dxfId="62" priority="7" operator="lessThan">
      <formula>0</formula>
    </cfRule>
  </conditionalFormatting>
  <conditionalFormatting sqref="H5:H9">
    <cfRule type="cellIs" dxfId="61" priority="6" operator="greaterThan">
      <formula>1</formula>
    </cfRule>
  </conditionalFormatting>
  <conditionalFormatting sqref="H11:H13 H15">
    <cfRule type="cellIs" dxfId="60" priority="5" operator="lessThan">
      <formula>1</formula>
    </cfRule>
  </conditionalFormatting>
  <conditionalFormatting sqref="I11:I13">
    <cfRule type="cellIs" dxfId="59" priority="4" operator="lessThan">
      <formula>0</formula>
    </cfRule>
  </conditionalFormatting>
  <conditionalFormatting sqref="J11:J13">
    <cfRule type="cellIs" dxfId="58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60"/>
    <col min="2" max="13" width="8.88671875" style="160" customWidth="1"/>
    <col min="14" max="16384" width="8.88671875" style="160"/>
  </cols>
  <sheetData>
    <row r="1" spans="1:13" ht="18.600000000000001" customHeight="1" thickBot="1" x14ac:dyDescent="0.4">
      <c r="A1" s="366" t="s">
        <v>112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ht="14.4" customHeight="1" x14ac:dyDescent="0.3">
      <c r="A2" s="269" t="s">
        <v>282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ht="14.4" customHeight="1" x14ac:dyDescent="0.3">
      <c r="A3" s="231"/>
      <c r="B3" s="232" t="s">
        <v>87</v>
      </c>
      <c r="C3" s="233" t="s">
        <v>88</v>
      </c>
      <c r="D3" s="233" t="s">
        <v>89</v>
      </c>
      <c r="E3" s="232" t="s">
        <v>90</v>
      </c>
      <c r="F3" s="233" t="s">
        <v>91</v>
      </c>
      <c r="G3" s="233" t="s">
        <v>92</v>
      </c>
      <c r="H3" s="233" t="s">
        <v>93</v>
      </c>
      <c r="I3" s="233" t="s">
        <v>94</v>
      </c>
      <c r="J3" s="233" t="s">
        <v>95</v>
      </c>
      <c r="K3" s="233" t="s">
        <v>96</v>
      </c>
      <c r="L3" s="233" t="s">
        <v>97</v>
      </c>
      <c r="M3" s="233" t="s">
        <v>98</v>
      </c>
    </row>
    <row r="4" spans="1:13" ht="14.4" customHeight="1" x14ac:dyDescent="0.3">
      <c r="A4" s="231" t="s">
        <v>86</v>
      </c>
      <c r="B4" s="234">
        <f>(B10+B8)/B6</f>
        <v>0.79206800425939949</v>
      </c>
      <c r="C4" s="234">
        <f t="shared" ref="C4:M4" si="0">(C10+C8)/C6</f>
        <v>0.71552269646215505</v>
      </c>
      <c r="D4" s="234">
        <f t="shared" si="0"/>
        <v>0.73144764811789409</v>
      </c>
      <c r="E4" s="234">
        <f t="shared" si="0"/>
        <v>0.71901290314783228</v>
      </c>
      <c r="F4" s="234">
        <f t="shared" si="0"/>
        <v>0.73385772020184337</v>
      </c>
      <c r="G4" s="234">
        <f t="shared" si="0"/>
        <v>0.73627252440644186</v>
      </c>
      <c r="H4" s="234">
        <f t="shared" si="0"/>
        <v>0.67278394588702173</v>
      </c>
      <c r="I4" s="234">
        <f t="shared" si="0"/>
        <v>0.67379410219499059</v>
      </c>
      <c r="J4" s="234">
        <f t="shared" si="0"/>
        <v>0.67869277025910979</v>
      </c>
      <c r="K4" s="234">
        <f t="shared" si="0"/>
        <v>0.67731921580329213</v>
      </c>
      <c r="L4" s="234">
        <f t="shared" si="0"/>
        <v>0.67731921580329213</v>
      </c>
      <c r="M4" s="234">
        <f t="shared" si="0"/>
        <v>0.67731921580329213</v>
      </c>
    </row>
    <row r="5" spans="1:13" ht="14.4" customHeight="1" x14ac:dyDescent="0.3">
      <c r="A5" s="235" t="s">
        <v>53</v>
      </c>
      <c r="B5" s="234">
        <f>IF(ISERROR(VLOOKUP($A5,'Man Tab'!$A:$Q,COLUMN()+2,0)),0,VLOOKUP($A5,'Man Tab'!$A:$Q,COLUMN()+2,0))</f>
        <v>16301.424789999999</v>
      </c>
      <c r="C5" s="234">
        <f>IF(ISERROR(VLOOKUP($A5,'Man Tab'!$A:$Q,COLUMN()+2,0)),0,VLOOKUP($A5,'Man Tab'!$A:$Q,COLUMN()+2,0))</f>
        <v>17885.92541</v>
      </c>
      <c r="D5" s="234">
        <f>IF(ISERROR(VLOOKUP($A5,'Man Tab'!$A:$Q,COLUMN()+2,0)),0,VLOOKUP($A5,'Man Tab'!$A:$Q,COLUMN()+2,0))</f>
        <v>16699.733469999999</v>
      </c>
      <c r="E5" s="234">
        <f>IF(ISERROR(VLOOKUP($A5,'Man Tab'!$A:$Q,COLUMN()+2,0)),0,VLOOKUP($A5,'Man Tab'!$A:$Q,COLUMN()+2,0))</f>
        <v>18271.5690500001</v>
      </c>
      <c r="F5" s="234">
        <f>IF(ISERROR(VLOOKUP($A5,'Man Tab'!$A:$Q,COLUMN()+2,0)),0,VLOOKUP($A5,'Man Tab'!$A:$Q,COLUMN()+2,0))</f>
        <v>15943.00793</v>
      </c>
      <c r="G5" s="234">
        <f>IF(ISERROR(VLOOKUP($A5,'Man Tab'!$A:$Q,COLUMN()+2,0)),0,VLOOKUP($A5,'Man Tab'!$A:$Q,COLUMN()+2,0))</f>
        <v>16559.1453</v>
      </c>
      <c r="H5" s="234">
        <f>IF(ISERROR(VLOOKUP($A5,'Man Tab'!$A:$Q,COLUMN()+2,0)),0,VLOOKUP($A5,'Man Tab'!$A:$Q,COLUMN()+2,0))</f>
        <v>23320.57588</v>
      </c>
      <c r="I5" s="234">
        <f>IF(ISERROR(VLOOKUP($A5,'Man Tab'!$A:$Q,COLUMN()+2,0)),0,VLOOKUP($A5,'Man Tab'!$A:$Q,COLUMN()+2,0))</f>
        <v>14176.23609</v>
      </c>
      <c r="J5" s="234">
        <f>IF(ISERROR(VLOOKUP($A5,'Man Tab'!$A:$Q,COLUMN()+2,0)),0,VLOOKUP($A5,'Man Tab'!$A:$Q,COLUMN()+2,0))</f>
        <v>16808.960579999999</v>
      </c>
      <c r="K5" s="234">
        <f>IF(ISERROR(VLOOKUP($A5,'Man Tab'!$A:$Q,COLUMN()+2,0)),0,VLOOKUP($A5,'Man Tab'!$A:$Q,COLUMN()+2,0))</f>
        <v>18538.230270000098</v>
      </c>
      <c r="L5" s="234">
        <f>IF(ISERROR(VLOOKUP($A5,'Man Tab'!$A:$Q,COLUMN()+2,0)),0,VLOOKUP($A5,'Man Tab'!$A:$Q,COLUMN()+2,0))</f>
        <v>0</v>
      </c>
      <c r="M5" s="234">
        <f>IF(ISERROR(VLOOKUP($A5,'Man Tab'!$A:$Q,COLUMN()+2,0)),0,VLOOKUP($A5,'Man Tab'!$A:$Q,COLUMN()+2,0))</f>
        <v>0</v>
      </c>
    </row>
    <row r="6" spans="1:13" ht="14.4" customHeight="1" x14ac:dyDescent="0.3">
      <c r="A6" s="235" t="s">
        <v>82</v>
      </c>
      <c r="B6" s="236">
        <f>B5</f>
        <v>16301.424789999999</v>
      </c>
      <c r="C6" s="236">
        <f t="shared" ref="C6:M6" si="1">C5+B6</f>
        <v>34187.350200000001</v>
      </c>
      <c r="D6" s="236">
        <f t="shared" si="1"/>
        <v>50887.08367</v>
      </c>
      <c r="E6" s="236">
        <f t="shared" si="1"/>
        <v>69158.6527200001</v>
      </c>
      <c r="F6" s="236">
        <f t="shared" si="1"/>
        <v>85101.660650000093</v>
      </c>
      <c r="G6" s="236">
        <f t="shared" si="1"/>
        <v>101660.8059500001</v>
      </c>
      <c r="H6" s="236">
        <f t="shared" si="1"/>
        <v>124981.3818300001</v>
      </c>
      <c r="I6" s="236">
        <f t="shared" si="1"/>
        <v>139157.61792000011</v>
      </c>
      <c r="J6" s="236">
        <f t="shared" si="1"/>
        <v>155966.57850000012</v>
      </c>
      <c r="K6" s="236">
        <f t="shared" si="1"/>
        <v>174504.80877000021</v>
      </c>
      <c r="L6" s="236">
        <f t="shared" si="1"/>
        <v>174504.80877000021</v>
      </c>
      <c r="M6" s="236">
        <f t="shared" si="1"/>
        <v>174504.80877000021</v>
      </c>
    </row>
    <row r="7" spans="1:13" ht="14.4" customHeight="1" x14ac:dyDescent="0.3">
      <c r="A7" s="235" t="s">
        <v>110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</row>
    <row r="8" spans="1:13" ht="14.4" customHeight="1" x14ac:dyDescent="0.3">
      <c r="A8" s="235" t="s">
        <v>83</v>
      </c>
      <c r="B8" s="236">
        <f>B7*30</f>
        <v>0</v>
      </c>
      <c r="C8" s="236">
        <f t="shared" ref="C8:M8" si="2">C7*30</f>
        <v>0</v>
      </c>
      <c r="D8" s="236">
        <f t="shared" si="2"/>
        <v>0</v>
      </c>
      <c r="E8" s="236">
        <f t="shared" si="2"/>
        <v>0</v>
      </c>
      <c r="F8" s="236">
        <f t="shared" si="2"/>
        <v>0</v>
      </c>
      <c r="G8" s="236">
        <f t="shared" si="2"/>
        <v>0</v>
      </c>
      <c r="H8" s="236">
        <f t="shared" si="2"/>
        <v>0</v>
      </c>
      <c r="I8" s="236">
        <f t="shared" si="2"/>
        <v>0</v>
      </c>
      <c r="J8" s="236">
        <f t="shared" si="2"/>
        <v>0</v>
      </c>
      <c r="K8" s="236">
        <f t="shared" si="2"/>
        <v>0</v>
      </c>
      <c r="L8" s="236">
        <f t="shared" si="2"/>
        <v>0</v>
      </c>
      <c r="M8" s="236">
        <f t="shared" si="2"/>
        <v>0</v>
      </c>
    </row>
    <row r="9" spans="1:13" ht="14.4" customHeight="1" x14ac:dyDescent="0.3">
      <c r="A9" s="235" t="s">
        <v>111</v>
      </c>
      <c r="B9" s="235">
        <v>12911837</v>
      </c>
      <c r="C9" s="235">
        <v>11549988</v>
      </c>
      <c r="D9" s="235">
        <v>12759412.67</v>
      </c>
      <c r="E9" s="235">
        <v>12504726</v>
      </c>
      <c r="F9" s="235">
        <v>12726547</v>
      </c>
      <c r="G9" s="235">
        <v>12397547.560000001</v>
      </c>
      <c r="H9" s="235">
        <v>9235409</v>
      </c>
      <c r="I9" s="235">
        <v>9678115</v>
      </c>
      <c r="J9" s="235">
        <v>12089807</v>
      </c>
      <c r="K9" s="235">
        <v>12342071</v>
      </c>
      <c r="L9" s="235">
        <v>0</v>
      </c>
      <c r="M9" s="235">
        <v>0</v>
      </c>
    </row>
    <row r="10" spans="1:13" ht="14.4" customHeight="1" x14ac:dyDescent="0.3">
      <c r="A10" s="235" t="s">
        <v>84</v>
      </c>
      <c r="B10" s="236">
        <f>B9/1000</f>
        <v>12911.837</v>
      </c>
      <c r="C10" s="236">
        <f t="shared" ref="C10:M10" si="3">C9/1000+B10</f>
        <v>24461.824999999997</v>
      </c>
      <c r="D10" s="236">
        <f t="shared" si="3"/>
        <v>37221.237669999995</v>
      </c>
      <c r="E10" s="236">
        <f t="shared" si="3"/>
        <v>49725.963669999997</v>
      </c>
      <c r="F10" s="236">
        <f t="shared" si="3"/>
        <v>62452.510669999996</v>
      </c>
      <c r="G10" s="236">
        <f t="shared" si="3"/>
        <v>74850.058229999995</v>
      </c>
      <c r="H10" s="236">
        <f t="shared" si="3"/>
        <v>84085.467229999995</v>
      </c>
      <c r="I10" s="236">
        <f t="shared" si="3"/>
        <v>93763.58223</v>
      </c>
      <c r="J10" s="236">
        <f t="shared" si="3"/>
        <v>105853.38923</v>
      </c>
      <c r="K10" s="236">
        <f t="shared" si="3"/>
        <v>118195.46023</v>
      </c>
      <c r="L10" s="236">
        <f t="shared" si="3"/>
        <v>118195.46023</v>
      </c>
      <c r="M10" s="236">
        <f t="shared" si="3"/>
        <v>118195.46023</v>
      </c>
    </row>
    <row r="11" spans="1:13" ht="14.4" customHeight="1" x14ac:dyDescent="0.3">
      <c r="A11" s="231"/>
      <c r="B11" s="231" t="s">
        <v>100</v>
      </c>
      <c r="C11" s="231">
        <f ca="1">IF(MONTH(TODAY())=1,12,MONTH(TODAY())-1)</f>
        <v>10</v>
      </c>
      <c r="D11" s="231"/>
      <c r="E11" s="231"/>
      <c r="F11" s="231"/>
      <c r="G11" s="231"/>
      <c r="H11" s="231"/>
      <c r="I11" s="231"/>
      <c r="J11" s="231"/>
      <c r="K11" s="231"/>
      <c r="L11" s="231"/>
      <c r="M11" s="231"/>
    </row>
    <row r="12" spans="1:13" ht="14.4" customHeight="1" x14ac:dyDescent="0.3">
      <c r="A12" s="231">
        <v>0</v>
      </c>
      <c r="B12" s="234">
        <f>IF(ISERROR(HI!F15),#REF!,HI!F15)</f>
        <v>0.74273294139449497</v>
      </c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</row>
    <row r="13" spans="1:13" ht="14.4" customHeight="1" x14ac:dyDescent="0.3">
      <c r="A13" s="231">
        <v>1</v>
      </c>
      <c r="B13" s="234">
        <f>IF(ISERROR(HI!F15),#REF!,HI!F15)</f>
        <v>0.74273294139449497</v>
      </c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60" bestFit="1" customWidth="1"/>
    <col min="2" max="2" width="12.77734375" style="160" bestFit="1" customWidth="1"/>
    <col min="3" max="3" width="13.6640625" style="160" bestFit="1" customWidth="1"/>
    <col min="4" max="15" width="7.77734375" style="160" bestFit="1" customWidth="1"/>
    <col min="16" max="16" width="8.88671875" style="160" customWidth="1"/>
    <col min="17" max="17" width="6.6640625" style="160" bestFit="1" customWidth="1"/>
    <col min="18" max="16384" width="8.88671875" style="160"/>
  </cols>
  <sheetData>
    <row r="1" spans="1:17" s="237" customFormat="1" ht="18.600000000000001" customHeight="1" thickBot="1" x14ac:dyDescent="0.4">
      <c r="A1" s="378" t="s">
        <v>284</v>
      </c>
      <c r="B1" s="378"/>
      <c r="C1" s="378"/>
      <c r="D1" s="378"/>
      <c r="E1" s="378"/>
      <c r="F1" s="378"/>
      <c r="G1" s="378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s="237" customFormat="1" ht="14.4" customHeight="1" thickBot="1" x14ac:dyDescent="0.3">
      <c r="A2" s="269" t="s">
        <v>282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</row>
    <row r="3" spans="1:17" ht="14.4" customHeight="1" x14ac:dyDescent="0.3">
      <c r="A3" s="89"/>
      <c r="B3" s="379" t="s">
        <v>29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168"/>
      <c r="Q3" s="170"/>
    </row>
    <row r="4" spans="1:17" ht="14.4" customHeight="1" x14ac:dyDescent="0.3">
      <c r="A4" s="90"/>
      <c r="B4" s="20">
        <v>2018</v>
      </c>
      <c r="C4" s="169" t="s">
        <v>30</v>
      </c>
      <c r="D4" s="299" t="s">
        <v>261</v>
      </c>
      <c r="E4" s="299" t="s">
        <v>262</v>
      </c>
      <c r="F4" s="299" t="s">
        <v>263</v>
      </c>
      <c r="G4" s="299" t="s">
        <v>264</v>
      </c>
      <c r="H4" s="299" t="s">
        <v>265</v>
      </c>
      <c r="I4" s="299" t="s">
        <v>266</v>
      </c>
      <c r="J4" s="299" t="s">
        <v>267</v>
      </c>
      <c r="K4" s="299" t="s">
        <v>268</v>
      </c>
      <c r="L4" s="299" t="s">
        <v>269</v>
      </c>
      <c r="M4" s="299" t="s">
        <v>270</v>
      </c>
      <c r="N4" s="299" t="s">
        <v>271</v>
      </c>
      <c r="O4" s="299" t="s">
        <v>272</v>
      </c>
      <c r="P4" s="381" t="s">
        <v>3</v>
      </c>
      <c r="Q4" s="382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8" t="s">
        <v>283</v>
      </c>
    </row>
    <row r="7" spans="1:17" ht="14.4" customHeight="1" x14ac:dyDescent="0.3">
      <c r="A7" s="15" t="s">
        <v>35</v>
      </c>
      <c r="B7" s="51">
        <v>7451.3333333333303</v>
      </c>
      <c r="C7" s="52">
        <v>620.944444444444</v>
      </c>
      <c r="D7" s="52">
        <v>845.60762999999997</v>
      </c>
      <c r="E7" s="52">
        <v>538.66637000000003</v>
      </c>
      <c r="F7" s="52">
        <v>631.93665000000203</v>
      </c>
      <c r="G7" s="52">
        <v>768.00029000000302</v>
      </c>
      <c r="H7" s="52">
        <v>897.95483000000002</v>
      </c>
      <c r="I7" s="52">
        <v>192.11555000000001</v>
      </c>
      <c r="J7" s="52">
        <v>823.01592000000005</v>
      </c>
      <c r="K7" s="52">
        <v>311.10372999999998</v>
      </c>
      <c r="L7" s="52">
        <v>582.83245000000102</v>
      </c>
      <c r="M7" s="52">
        <v>603.25073000000305</v>
      </c>
      <c r="N7" s="52">
        <v>0</v>
      </c>
      <c r="O7" s="52">
        <v>0</v>
      </c>
      <c r="P7" s="53">
        <v>6194.4841500000102</v>
      </c>
      <c r="Q7" s="119">
        <v>0.99759071933400001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119" t="s">
        <v>283</v>
      </c>
    </row>
    <row r="9" spans="1:17" ht="14.4" customHeight="1" x14ac:dyDescent="0.3">
      <c r="A9" s="15" t="s">
        <v>37</v>
      </c>
      <c r="B9" s="51">
        <v>52539.8304245037</v>
      </c>
      <c r="C9" s="52">
        <v>4378.3192020419701</v>
      </c>
      <c r="D9" s="52">
        <v>4309.6121000000003</v>
      </c>
      <c r="E9" s="52">
        <v>5547.1754600000004</v>
      </c>
      <c r="F9" s="52">
        <v>4071.81898000001</v>
      </c>
      <c r="G9" s="52">
        <v>5720.6312200000202</v>
      </c>
      <c r="H9" s="52">
        <v>3750.2029900000002</v>
      </c>
      <c r="I9" s="52">
        <v>4801.5045899999996</v>
      </c>
      <c r="J9" s="52">
        <v>4839.3767200000002</v>
      </c>
      <c r="K9" s="52">
        <v>2893.4808600000001</v>
      </c>
      <c r="L9" s="52">
        <v>3535.3707300000101</v>
      </c>
      <c r="M9" s="52">
        <v>4443.0374700000202</v>
      </c>
      <c r="N9" s="52">
        <v>0</v>
      </c>
      <c r="O9" s="52">
        <v>0</v>
      </c>
      <c r="P9" s="53">
        <v>43912.211120000102</v>
      </c>
      <c r="Q9" s="119">
        <v>1.0029467723479999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9" t="s">
        <v>283</v>
      </c>
    </row>
    <row r="11" spans="1:17" ht="14.4" customHeight="1" x14ac:dyDescent="0.3">
      <c r="A11" s="15" t="s">
        <v>39</v>
      </c>
      <c r="B11" s="51">
        <v>464.84865083828498</v>
      </c>
      <c r="C11" s="52">
        <v>38.737387569856999</v>
      </c>
      <c r="D11" s="52">
        <v>34.760770000000001</v>
      </c>
      <c r="E11" s="52">
        <v>48.122489999999999</v>
      </c>
      <c r="F11" s="52">
        <v>37.585419999999999</v>
      </c>
      <c r="G11" s="52">
        <v>39.610779999999998</v>
      </c>
      <c r="H11" s="52">
        <v>66.756060000000005</v>
      </c>
      <c r="I11" s="52">
        <v>50.974020000000003</v>
      </c>
      <c r="J11" s="52">
        <v>27.936109999999999</v>
      </c>
      <c r="K11" s="52">
        <v>36.069609999999997</v>
      </c>
      <c r="L11" s="52">
        <v>35.169719999999998</v>
      </c>
      <c r="M11" s="52">
        <v>37.831760000000003</v>
      </c>
      <c r="N11" s="52">
        <v>0</v>
      </c>
      <c r="O11" s="52">
        <v>0</v>
      </c>
      <c r="P11" s="53">
        <v>414.816740000001</v>
      </c>
      <c r="Q11" s="119">
        <v>1.0708433532120001</v>
      </c>
    </row>
    <row r="12" spans="1:17" ht="14.4" customHeight="1" x14ac:dyDescent="0.3">
      <c r="A12" s="15" t="s">
        <v>40</v>
      </c>
      <c r="B12" s="51">
        <v>127.233267197548</v>
      </c>
      <c r="C12" s="52">
        <v>10.602772266462001</v>
      </c>
      <c r="D12" s="52">
        <v>3.468</v>
      </c>
      <c r="E12" s="52">
        <v>0.44962000000000002</v>
      </c>
      <c r="F12" s="52">
        <v>66.940979999999996</v>
      </c>
      <c r="G12" s="52">
        <v>27.258369999999999</v>
      </c>
      <c r="H12" s="52">
        <v>0.62097999999999998</v>
      </c>
      <c r="I12" s="52">
        <v>1.7263200000000001</v>
      </c>
      <c r="J12" s="52">
        <v>0</v>
      </c>
      <c r="K12" s="52">
        <v>3.09903</v>
      </c>
      <c r="L12" s="52">
        <v>31.16234</v>
      </c>
      <c r="M12" s="52">
        <v>2.1772</v>
      </c>
      <c r="N12" s="52">
        <v>0</v>
      </c>
      <c r="O12" s="52">
        <v>0</v>
      </c>
      <c r="P12" s="53">
        <v>136.90284</v>
      </c>
      <c r="Q12" s="119">
        <v>1.2911985333589999</v>
      </c>
    </row>
    <row r="13" spans="1:17" ht="14.4" customHeight="1" x14ac:dyDescent="0.3">
      <c r="A13" s="15" t="s">
        <v>41</v>
      </c>
      <c r="B13" s="51">
        <v>278.44302661928799</v>
      </c>
      <c r="C13" s="52">
        <v>23.203585551606999</v>
      </c>
      <c r="D13" s="52">
        <v>20.274609999999999</v>
      </c>
      <c r="E13" s="52">
        <v>23.183949999999999</v>
      </c>
      <c r="F13" s="52">
        <v>27.09675</v>
      </c>
      <c r="G13" s="52">
        <v>27.978670000000001</v>
      </c>
      <c r="H13" s="52">
        <v>36.589300000000001</v>
      </c>
      <c r="I13" s="52">
        <v>31.715979999999998</v>
      </c>
      <c r="J13" s="52">
        <v>17.884329999999999</v>
      </c>
      <c r="K13" s="52">
        <v>19.555250000000001</v>
      </c>
      <c r="L13" s="52">
        <v>42.166910000000001</v>
      </c>
      <c r="M13" s="52">
        <v>19.475020000000001</v>
      </c>
      <c r="N13" s="52">
        <v>0</v>
      </c>
      <c r="O13" s="52">
        <v>0</v>
      </c>
      <c r="P13" s="53">
        <v>265.92077</v>
      </c>
      <c r="Q13" s="119">
        <v>1.1460330965159999</v>
      </c>
    </row>
    <row r="14" spans="1:17" ht="14.4" customHeight="1" x14ac:dyDescent="0.3">
      <c r="A14" s="15" t="s">
        <v>42</v>
      </c>
      <c r="B14" s="51">
        <v>1568.2427430815901</v>
      </c>
      <c r="C14" s="52">
        <v>130.686895256799</v>
      </c>
      <c r="D14" s="52">
        <v>173.44399999999999</v>
      </c>
      <c r="E14" s="52">
        <v>162.60900000000001</v>
      </c>
      <c r="F14" s="52">
        <v>161.017</v>
      </c>
      <c r="G14" s="52">
        <v>112.07899999999999</v>
      </c>
      <c r="H14" s="52">
        <v>102.63</v>
      </c>
      <c r="I14" s="52">
        <v>95.796000000000006</v>
      </c>
      <c r="J14" s="52">
        <v>108.562</v>
      </c>
      <c r="K14" s="52">
        <v>102.86799999999999</v>
      </c>
      <c r="L14" s="52">
        <v>101.23</v>
      </c>
      <c r="M14" s="52">
        <v>140.75300000000101</v>
      </c>
      <c r="N14" s="52">
        <v>0</v>
      </c>
      <c r="O14" s="52">
        <v>0</v>
      </c>
      <c r="P14" s="53">
        <v>1260.9880000000001</v>
      </c>
      <c r="Q14" s="119">
        <v>0.96489246111600002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9" t="s">
        <v>283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9" t="s">
        <v>283</v>
      </c>
    </row>
    <row r="17" spans="1:17" ht="14.4" customHeight="1" x14ac:dyDescent="0.3">
      <c r="A17" s="15" t="s">
        <v>45</v>
      </c>
      <c r="B17" s="51">
        <v>2701.6249865386199</v>
      </c>
      <c r="C17" s="52">
        <v>225.13541554488501</v>
      </c>
      <c r="D17" s="52">
        <v>144.71816999999999</v>
      </c>
      <c r="E17" s="52">
        <v>1438.7123899999999</v>
      </c>
      <c r="F17" s="52">
        <v>562.44100000000196</v>
      </c>
      <c r="G17" s="52">
        <v>640.24032000000295</v>
      </c>
      <c r="H17" s="52">
        <v>159.46195</v>
      </c>
      <c r="I17" s="52">
        <v>363.68344000000002</v>
      </c>
      <c r="J17" s="52">
        <v>4236.5834599999998</v>
      </c>
      <c r="K17" s="52">
        <v>265.93954000000002</v>
      </c>
      <c r="L17" s="52">
        <v>1144.84979</v>
      </c>
      <c r="M17" s="52">
        <v>1806.18614000001</v>
      </c>
      <c r="N17" s="52">
        <v>0</v>
      </c>
      <c r="O17" s="52">
        <v>0</v>
      </c>
      <c r="P17" s="53">
        <v>10762.816199999999</v>
      </c>
      <c r="Q17" s="119">
        <v>4.780596679536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2.0950000000000002</v>
      </c>
      <c r="E18" s="52">
        <v>3.2389999999999999</v>
      </c>
      <c r="F18" s="52">
        <v>0.216</v>
      </c>
      <c r="G18" s="52">
        <v>2.0179999999999998</v>
      </c>
      <c r="H18" s="52">
        <v>20.007000000000001</v>
      </c>
      <c r="I18" s="52">
        <v>12.323</v>
      </c>
      <c r="J18" s="52">
        <v>-20.818999999999999</v>
      </c>
      <c r="K18" s="52">
        <v>0</v>
      </c>
      <c r="L18" s="52">
        <v>9.0280000000000005</v>
      </c>
      <c r="M18" s="52">
        <v>18.904</v>
      </c>
      <c r="N18" s="52">
        <v>0</v>
      </c>
      <c r="O18" s="52">
        <v>0</v>
      </c>
      <c r="P18" s="53">
        <v>47.011000000000003</v>
      </c>
      <c r="Q18" s="119" t="s">
        <v>283</v>
      </c>
    </row>
    <row r="19" spans="1:17" ht="14.4" customHeight="1" x14ac:dyDescent="0.3">
      <c r="A19" s="15" t="s">
        <v>47</v>
      </c>
      <c r="B19" s="51">
        <v>15144.8839412819</v>
      </c>
      <c r="C19" s="52">
        <v>1262.0736617734999</v>
      </c>
      <c r="D19" s="52">
        <v>1537.0041000000001</v>
      </c>
      <c r="E19" s="52">
        <v>1085.6940400000001</v>
      </c>
      <c r="F19" s="52">
        <v>1934.43137000001</v>
      </c>
      <c r="G19" s="52">
        <v>1495.2894900000099</v>
      </c>
      <c r="H19" s="52">
        <v>1454.44326</v>
      </c>
      <c r="I19" s="52">
        <v>1516.34184</v>
      </c>
      <c r="J19" s="52">
        <v>1628.9023500000001</v>
      </c>
      <c r="K19" s="52">
        <v>1077.48044</v>
      </c>
      <c r="L19" s="52">
        <v>1635.31104</v>
      </c>
      <c r="M19" s="52">
        <v>1751.56476000001</v>
      </c>
      <c r="N19" s="52">
        <v>0</v>
      </c>
      <c r="O19" s="52">
        <v>0</v>
      </c>
      <c r="P19" s="53">
        <v>15116.46269</v>
      </c>
      <c r="Q19" s="119">
        <v>1.1977480513100001</v>
      </c>
    </row>
    <row r="20" spans="1:17" ht="14.4" customHeight="1" x14ac:dyDescent="0.3">
      <c r="A20" s="15" t="s">
        <v>48</v>
      </c>
      <c r="B20" s="51">
        <v>82858.7849999998</v>
      </c>
      <c r="C20" s="52">
        <v>6904.8987499999803</v>
      </c>
      <c r="D20" s="52">
        <v>7031.1217299999998</v>
      </c>
      <c r="E20" s="52">
        <v>6824.1498799999999</v>
      </c>
      <c r="F20" s="52">
        <v>6947.4165800000201</v>
      </c>
      <c r="G20" s="52">
        <v>7045.5625800000298</v>
      </c>
      <c r="H20" s="52">
        <v>7055.6400299999996</v>
      </c>
      <c r="I20" s="52">
        <v>7135.4716500000004</v>
      </c>
      <c r="J20" s="52">
        <v>9341.5161000000007</v>
      </c>
      <c r="K20" s="52">
        <v>7128.5298000000003</v>
      </c>
      <c r="L20" s="52">
        <v>7230.52484000001</v>
      </c>
      <c r="M20" s="52">
        <v>7333.9492600000403</v>
      </c>
      <c r="N20" s="52">
        <v>0</v>
      </c>
      <c r="O20" s="52">
        <v>0</v>
      </c>
      <c r="P20" s="53">
        <v>73073.882450000106</v>
      </c>
      <c r="Q20" s="119">
        <v>1.058290426778</v>
      </c>
    </row>
    <row r="21" spans="1:17" ht="14.4" customHeight="1" x14ac:dyDescent="0.3">
      <c r="A21" s="16" t="s">
        <v>49</v>
      </c>
      <c r="B21" s="51">
        <v>30805.825631109801</v>
      </c>
      <c r="C21" s="52">
        <v>2567.1521359258199</v>
      </c>
      <c r="D21" s="52">
        <v>2190.4659999999999</v>
      </c>
      <c r="E21" s="52">
        <v>2190.4740000000002</v>
      </c>
      <c r="F21" s="52">
        <v>2258.8320000000099</v>
      </c>
      <c r="G21" s="52">
        <v>2351.13600000001</v>
      </c>
      <c r="H21" s="52">
        <v>2325.2890000000002</v>
      </c>
      <c r="I21" s="52">
        <v>2325.3040000000001</v>
      </c>
      <c r="J21" s="52">
        <v>2325.3020000000001</v>
      </c>
      <c r="K21" s="52">
        <v>2325.299</v>
      </c>
      <c r="L21" s="52">
        <v>2324.7579999999998</v>
      </c>
      <c r="M21" s="52">
        <v>2327.7830000000099</v>
      </c>
      <c r="N21" s="52">
        <v>0</v>
      </c>
      <c r="O21" s="52">
        <v>0</v>
      </c>
      <c r="P21" s="53">
        <v>22944.643</v>
      </c>
      <c r="Q21" s="119">
        <v>0.89377807722799996</v>
      </c>
    </row>
    <row r="22" spans="1:17" ht="14.4" customHeight="1" x14ac:dyDescent="0.3">
      <c r="A22" s="15" t="s">
        <v>50</v>
      </c>
      <c r="B22" s="51">
        <v>8</v>
      </c>
      <c r="C22" s="52">
        <v>0.66666666666600005</v>
      </c>
      <c r="D22" s="52">
        <v>7.6835000000000004</v>
      </c>
      <c r="E22" s="52">
        <v>13.267899999999999</v>
      </c>
      <c r="F22" s="52">
        <v>0</v>
      </c>
      <c r="G22" s="52">
        <v>41.435000000000002</v>
      </c>
      <c r="H22" s="52">
        <v>63.285530000000001</v>
      </c>
      <c r="I22" s="52">
        <v>1.9359999999999999</v>
      </c>
      <c r="J22" s="52">
        <v>4.4770000000000003</v>
      </c>
      <c r="K22" s="52">
        <v>12.810499999999999</v>
      </c>
      <c r="L22" s="52">
        <v>111.078</v>
      </c>
      <c r="M22" s="52">
        <v>32.795839999999998</v>
      </c>
      <c r="N22" s="52">
        <v>0</v>
      </c>
      <c r="O22" s="52">
        <v>0</v>
      </c>
      <c r="P22" s="53">
        <v>288.76927000000097</v>
      </c>
      <c r="Q22" s="119">
        <v>43.315390499999999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9" t="s">
        <v>283</v>
      </c>
    </row>
    <row r="24" spans="1:17" ht="14.4" customHeight="1" x14ac:dyDescent="0.3">
      <c r="A24" s="16" t="s">
        <v>52</v>
      </c>
      <c r="B24" s="51">
        <v>7.8185897070210002</v>
      </c>
      <c r="C24" s="52">
        <v>0.65154914225399996</v>
      </c>
      <c r="D24" s="52">
        <v>1.1691799999979999</v>
      </c>
      <c r="E24" s="52">
        <v>10.181310000007</v>
      </c>
      <c r="F24" s="52">
        <v>7.3999999899999999E-4</v>
      </c>
      <c r="G24" s="52">
        <v>0.329329999993</v>
      </c>
      <c r="H24" s="52">
        <v>10.127000000000001</v>
      </c>
      <c r="I24" s="52">
        <v>30.252909999999002</v>
      </c>
      <c r="J24" s="52">
        <v>-12.161110000000001</v>
      </c>
      <c r="K24" s="52">
        <v>3.2999999800000001E-4</v>
      </c>
      <c r="L24" s="52">
        <v>25.478759999998001</v>
      </c>
      <c r="M24" s="52">
        <v>20.522090000001999</v>
      </c>
      <c r="N24" s="52">
        <v>0</v>
      </c>
      <c r="O24" s="52">
        <v>0</v>
      </c>
      <c r="P24" s="53">
        <v>85.900539999995999</v>
      </c>
      <c r="Q24" s="119"/>
    </row>
    <row r="25" spans="1:17" ht="14.4" customHeight="1" x14ac:dyDescent="0.3">
      <c r="A25" s="17" t="s">
        <v>53</v>
      </c>
      <c r="B25" s="54">
        <v>193956.86959421099</v>
      </c>
      <c r="C25" s="55">
        <v>16163.0724661842</v>
      </c>
      <c r="D25" s="55">
        <v>16301.424789999999</v>
      </c>
      <c r="E25" s="55">
        <v>17885.92541</v>
      </c>
      <c r="F25" s="55">
        <v>16699.733469999999</v>
      </c>
      <c r="G25" s="55">
        <v>18271.5690500001</v>
      </c>
      <c r="H25" s="55">
        <v>15943.00793</v>
      </c>
      <c r="I25" s="55">
        <v>16559.1453</v>
      </c>
      <c r="J25" s="55">
        <v>23320.57588</v>
      </c>
      <c r="K25" s="55">
        <v>14176.23609</v>
      </c>
      <c r="L25" s="55">
        <v>16808.960579999999</v>
      </c>
      <c r="M25" s="55">
        <v>18538.230270000098</v>
      </c>
      <c r="N25" s="55">
        <v>0</v>
      </c>
      <c r="O25" s="55">
        <v>0</v>
      </c>
      <c r="P25" s="56">
        <v>174504.80877</v>
      </c>
      <c r="Q25" s="120">
        <v>1.0796512181389999</v>
      </c>
    </row>
    <row r="26" spans="1:17" ht="14.4" customHeight="1" x14ac:dyDescent="0.3">
      <c r="A26" s="15" t="s">
        <v>54</v>
      </c>
      <c r="B26" s="51">
        <v>11408.678998547</v>
      </c>
      <c r="C26" s="52">
        <v>950.72324987892</v>
      </c>
      <c r="D26" s="52">
        <v>920.55646999999999</v>
      </c>
      <c r="E26" s="52">
        <v>923.69169999999997</v>
      </c>
      <c r="F26" s="52">
        <v>911.96195999999998</v>
      </c>
      <c r="G26" s="52">
        <v>1010.72604</v>
      </c>
      <c r="H26" s="52">
        <v>878.63914999999997</v>
      </c>
      <c r="I26" s="52">
        <v>1170.61949</v>
      </c>
      <c r="J26" s="52">
        <v>1169.5393200000001</v>
      </c>
      <c r="K26" s="52">
        <v>852.45068000000003</v>
      </c>
      <c r="L26" s="52">
        <v>928.61148000000196</v>
      </c>
      <c r="M26" s="52">
        <v>1078.7131999999999</v>
      </c>
      <c r="N26" s="52">
        <v>0</v>
      </c>
      <c r="O26" s="52">
        <v>0</v>
      </c>
      <c r="P26" s="53">
        <v>9845.5094900000004</v>
      </c>
      <c r="Q26" s="119">
        <v>1.0355810159529999</v>
      </c>
    </row>
    <row r="27" spans="1:17" ht="14.4" customHeight="1" x14ac:dyDescent="0.3">
      <c r="A27" s="18" t="s">
        <v>55</v>
      </c>
      <c r="B27" s="54">
        <v>205365.54859275799</v>
      </c>
      <c r="C27" s="55">
        <v>17113.7957160632</v>
      </c>
      <c r="D27" s="55">
        <v>17221.98126</v>
      </c>
      <c r="E27" s="55">
        <v>18809.617109999999</v>
      </c>
      <c r="F27" s="55">
        <v>17611.69543</v>
      </c>
      <c r="G27" s="55">
        <v>19282.295090000101</v>
      </c>
      <c r="H27" s="55">
        <v>16821.647079999999</v>
      </c>
      <c r="I27" s="55">
        <v>17729.764790000001</v>
      </c>
      <c r="J27" s="55">
        <v>24490.1152</v>
      </c>
      <c r="K27" s="55">
        <v>15028.68677</v>
      </c>
      <c r="L27" s="55">
        <v>17737.572059999999</v>
      </c>
      <c r="M27" s="55">
        <v>19616.9434700001</v>
      </c>
      <c r="N27" s="55">
        <v>0</v>
      </c>
      <c r="O27" s="55">
        <v>0</v>
      </c>
      <c r="P27" s="56">
        <v>184350.31826</v>
      </c>
      <c r="Q27" s="120">
        <v>1.0772029847639999</v>
      </c>
    </row>
    <row r="28" spans="1:17" ht="14.4" customHeight="1" x14ac:dyDescent="0.3">
      <c r="A28" s="16" t="s">
        <v>56</v>
      </c>
      <c r="B28" s="51">
        <v>771.27277164752695</v>
      </c>
      <c r="C28" s="52">
        <v>64.272730970626995</v>
      </c>
      <c r="D28" s="52">
        <v>88.468209999999999</v>
      </c>
      <c r="E28" s="52">
        <v>79.288110000000003</v>
      </c>
      <c r="F28" s="52">
        <v>44.065240000000003</v>
      </c>
      <c r="G28" s="52">
        <v>44.336410000000001</v>
      </c>
      <c r="H28" s="52">
        <v>66.06935</v>
      </c>
      <c r="I28" s="52">
        <v>39.728740000000002</v>
      </c>
      <c r="J28" s="52">
        <v>60.229880000000001</v>
      </c>
      <c r="K28" s="52">
        <v>39.671799999999998</v>
      </c>
      <c r="L28" s="52">
        <v>45.97137</v>
      </c>
      <c r="M28" s="52">
        <v>78.572269999998994</v>
      </c>
      <c r="N28" s="52">
        <v>0</v>
      </c>
      <c r="O28" s="52">
        <v>0</v>
      </c>
      <c r="P28" s="53">
        <v>586.40138000000002</v>
      </c>
      <c r="Q28" s="119">
        <v>0.91236418795999996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9" t="s">
        <v>283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9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1" t="s">
        <v>283</v>
      </c>
    </row>
    <row r="32" spans="1:17" ht="14.4" customHeight="1" x14ac:dyDescent="0.3"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</row>
    <row r="33" spans="1:17" ht="14.4" customHeight="1" x14ac:dyDescent="0.3">
      <c r="A33" s="144" t="s">
        <v>172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</row>
    <row r="34" spans="1:17" ht="14.4" customHeight="1" x14ac:dyDescent="0.3">
      <c r="A34" s="166" t="s">
        <v>281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</row>
    <row r="35" spans="1:17" ht="14.4" customHeight="1" x14ac:dyDescent="0.3">
      <c r="A35" s="167" t="s">
        <v>60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60" customWidth="1"/>
    <col min="2" max="11" width="10" style="160" customWidth="1"/>
    <col min="12" max="16384" width="8.88671875" style="160"/>
  </cols>
  <sheetData>
    <row r="1" spans="1:11" s="60" customFormat="1" ht="18.600000000000001" customHeight="1" thickBot="1" x14ac:dyDescent="0.4">
      <c r="A1" s="378" t="s">
        <v>61</v>
      </c>
      <c r="B1" s="378"/>
      <c r="C1" s="378"/>
      <c r="D1" s="378"/>
      <c r="E1" s="378"/>
      <c r="F1" s="378"/>
      <c r="G1" s="378"/>
      <c r="H1" s="383"/>
      <c r="I1" s="383"/>
      <c r="J1" s="383"/>
      <c r="K1" s="383"/>
    </row>
    <row r="2" spans="1:11" s="60" customFormat="1" ht="14.4" customHeight="1" thickBot="1" x14ac:dyDescent="0.35">
      <c r="A2" s="269" t="s">
        <v>282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79" t="s">
        <v>62</v>
      </c>
      <c r="C3" s="380"/>
      <c r="D3" s="380"/>
      <c r="E3" s="380"/>
      <c r="F3" s="386" t="s">
        <v>63</v>
      </c>
      <c r="G3" s="380"/>
      <c r="H3" s="380"/>
      <c r="I3" s="380"/>
      <c r="J3" s="380"/>
      <c r="K3" s="387"/>
    </row>
    <row r="4" spans="1:11" ht="14.4" customHeight="1" x14ac:dyDescent="0.3">
      <c r="A4" s="90"/>
      <c r="B4" s="384"/>
      <c r="C4" s="385"/>
      <c r="D4" s="385"/>
      <c r="E4" s="385"/>
      <c r="F4" s="388" t="s">
        <v>277</v>
      </c>
      <c r="G4" s="390" t="s">
        <v>64</v>
      </c>
      <c r="H4" s="171" t="s">
        <v>153</v>
      </c>
      <c r="I4" s="388" t="s">
        <v>65</v>
      </c>
      <c r="J4" s="390" t="s">
        <v>279</v>
      </c>
      <c r="K4" s="391" t="s">
        <v>280</v>
      </c>
    </row>
    <row r="5" spans="1:11" ht="42" thickBot="1" x14ac:dyDescent="0.35">
      <c r="A5" s="91"/>
      <c r="B5" s="24" t="s">
        <v>273</v>
      </c>
      <c r="C5" s="25" t="s">
        <v>274</v>
      </c>
      <c r="D5" s="26" t="s">
        <v>275</v>
      </c>
      <c r="E5" s="26" t="s">
        <v>276</v>
      </c>
      <c r="F5" s="389"/>
      <c r="G5" s="389"/>
      <c r="H5" s="25" t="s">
        <v>278</v>
      </c>
      <c r="I5" s="389"/>
      <c r="J5" s="389"/>
      <c r="K5" s="392"/>
    </row>
    <row r="6" spans="1:11" ht="14.4" customHeight="1" thickBot="1" x14ac:dyDescent="0.35">
      <c r="A6" s="519" t="s">
        <v>285</v>
      </c>
      <c r="B6" s="501">
        <v>191728.45247009501</v>
      </c>
      <c r="C6" s="501">
        <v>189759.89627999999</v>
      </c>
      <c r="D6" s="502">
        <v>-1968.55619009456</v>
      </c>
      <c r="E6" s="503">
        <v>0.98973258186299995</v>
      </c>
      <c r="F6" s="501">
        <v>193956.86959421099</v>
      </c>
      <c r="G6" s="502">
        <v>161630.72466184199</v>
      </c>
      <c r="H6" s="504">
        <v>18538.230270000098</v>
      </c>
      <c r="I6" s="501">
        <v>174504.80877</v>
      </c>
      <c r="J6" s="502">
        <v>12874.0841081578</v>
      </c>
      <c r="K6" s="505">
        <v>0.89970934844899997</v>
      </c>
    </row>
    <row r="7" spans="1:11" ht="14.4" customHeight="1" thickBot="1" x14ac:dyDescent="0.35">
      <c r="A7" s="520" t="s">
        <v>286</v>
      </c>
      <c r="B7" s="501">
        <v>67016.475429458107</v>
      </c>
      <c r="C7" s="501">
        <v>60920.211510000001</v>
      </c>
      <c r="D7" s="502">
        <v>-6096.2639194581097</v>
      </c>
      <c r="E7" s="503">
        <v>0.90903335515000006</v>
      </c>
      <c r="F7" s="501">
        <v>62429.931445573697</v>
      </c>
      <c r="G7" s="502">
        <v>52024.942871311403</v>
      </c>
      <c r="H7" s="504">
        <v>5246.5262700000303</v>
      </c>
      <c r="I7" s="501">
        <v>52185.321260000099</v>
      </c>
      <c r="J7" s="502">
        <v>160.378388688652</v>
      </c>
      <c r="K7" s="505">
        <v>0.83590226757599995</v>
      </c>
    </row>
    <row r="8" spans="1:11" ht="14.4" customHeight="1" thickBot="1" x14ac:dyDescent="0.35">
      <c r="A8" s="521" t="s">
        <v>287</v>
      </c>
      <c r="B8" s="501">
        <v>65415.0949167695</v>
      </c>
      <c r="C8" s="501">
        <v>59350.895510000002</v>
      </c>
      <c r="D8" s="502">
        <v>-6064.1994067694995</v>
      </c>
      <c r="E8" s="503">
        <v>0.90729663521100001</v>
      </c>
      <c r="F8" s="501">
        <v>60861.688702492102</v>
      </c>
      <c r="G8" s="502">
        <v>50718.073918743401</v>
      </c>
      <c r="H8" s="504">
        <v>5105.7732700000297</v>
      </c>
      <c r="I8" s="501">
        <v>50924.333260000101</v>
      </c>
      <c r="J8" s="502">
        <v>206.25934125666399</v>
      </c>
      <c r="K8" s="505">
        <v>0.83672231818800002</v>
      </c>
    </row>
    <row r="9" spans="1:11" ht="14.4" customHeight="1" thickBot="1" x14ac:dyDescent="0.35">
      <c r="A9" s="522" t="s">
        <v>288</v>
      </c>
      <c r="B9" s="506">
        <v>0</v>
      </c>
      <c r="C9" s="506">
        <v>3.0000000000007001E-5</v>
      </c>
      <c r="D9" s="507">
        <v>3.0000000000007001E-5</v>
      </c>
      <c r="E9" s="508" t="s">
        <v>283</v>
      </c>
      <c r="F9" s="506">
        <v>0</v>
      </c>
      <c r="G9" s="507">
        <v>0</v>
      </c>
      <c r="H9" s="509">
        <v>1.09E-3</v>
      </c>
      <c r="I9" s="506">
        <v>-2.3600000000000001E-3</v>
      </c>
      <c r="J9" s="507">
        <v>-2.3600000000000001E-3</v>
      </c>
      <c r="K9" s="510" t="s">
        <v>283</v>
      </c>
    </row>
    <row r="10" spans="1:11" ht="14.4" customHeight="1" thickBot="1" x14ac:dyDescent="0.35">
      <c r="A10" s="523" t="s">
        <v>289</v>
      </c>
      <c r="B10" s="501">
        <v>0</v>
      </c>
      <c r="C10" s="501">
        <v>3.0000000000007001E-5</v>
      </c>
      <c r="D10" s="502">
        <v>3.0000000000007001E-5</v>
      </c>
      <c r="E10" s="511" t="s">
        <v>283</v>
      </c>
      <c r="F10" s="501">
        <v>0</v>
      </c>
      <c r="G10" s="502">
        <v>0</v>
      </c>
      <c r="H10" s="504">
        <v>1.09E-3</v>
      </c>
      <c r="I10" s="501">
        <v>-2.3600000000000001E-3</v>
      </c>
      <c r="J10" s="502">
        <v>-2.3600000000000001E-3</v>
      </c>
      <c r="K10" s="512" t="s">
        <v>283</v>
      </c>
    </row>
    <row r="11" spans="1:11" ht="14.4" customHeight="1" thickBot="1" x14ac:dyDescent="0.35">
      <c r="A11" s="522" t="s">
        <v>290</v>
      </c>
      <c r="B11" s="506">
        <v>13351</v>
      </c>
      <c r="C11" s="506">
        <v>8729.3381700000009</v>
      </c>
      <c r="D11" s="507">
        <v>-4621.66183</v>
      </c>
      <c r="E11" s="513">
        <v>0.65383403265600004</v>
      </c>
      <c r="F11" s="506">
        <v>7451.3333333333303</v>
      </c>
      <c r="G11" s="507">
        <v>6209.4444444444398</v>
      </c>
      <c r="H11" s="509">
        <v>603.25073000000305</v>
      </c>
      <c r="I11" s="506">
        <v>6194.4841500000102</v>
      </c>
      <c r="J11" s="507">
        <v>-14.960294444435</v>
      </c>
      <c r="K11" s="514">
        <v>0.83132559944499995</v>
      </c>
    </row>
    <row r="12" spans="1:11" ht="14.4" customHeight="1" thickBot="1" x14ac:dyDescent="0.35">
      <c r="A12" s="523" t="s">
        <v>291</v>
      </c>
      <c r="B12" s="501">
        <v>320</v>
      </c>
      <c r="C12" s="501">
        <v>309.87211000000002</v>
      </c>
      <c r="D12" s="502">
        <v>-10.127890000000001</v>
      </c>
      <c r="E12" s="503">
        <v>0.96835034374999995</v>
      </c>
      <c r="F12" s="501">
        <v>320</v>
      </c>
      <c r="G12" s="502">
        <v>266.66666666666703</v>
      </c>
      <c r="H12" s="504">
        <v>45.90455</v>
      </c>
      <c r="I12" s="501">
        <v>305.96694000000002</v>
      </c>
      <c r="J12" s="502">
        <v>39.300273333333003</v>
      </c>
      <c r="K12" s="505">
        <v>0.95614668749999998</v>
      </c>
    </row>
    <row r="13" spans="1:11" ht="14.4" customHeight="1" thickBot="1" x14ac:dyDescent="0.35">
      <c r="A13" s="523" t="s">
        <v>292</v>
      </c>
      <c r="B13" s="501">
        <v>1</v>
      </c>
      <c r="C13" s="501">
        <v>1.1768799999999999</v>
      </c>
      <c r="D13" s="502">
        <v>0.17688000000000001</v>
      </c>
      <c r="E13" s="503">
        <v>1.1768799999999999</v>
      </c>
      <c r="F13" s="501">
        <v>1</v>
      </c>
      <c r="G13" s="502">
        <v>0.83333333333299997</v>
      </c>
      <c r="H13" s="504">
        <v>0</v>
      </c>
      <c r="I13" s="501">
        <v>1.01736</v>
      </c>
      <c r="J13" s="502">
        <v>0.18402666666600001</v>
      </c>
      <c r="K13" s="505">
        <v>1.01736</v>
      </c>
    </row>
    <row r="14" spans="1:11" ht="14.4" customHeight="1" thickBot="1" x14ac:dyDescent="0.35">
      <c r="A14" s="523" t="s">
        <v>293</v>
      </c>
      <c r="B14" s="501">
        <v>13000</v>
      </c>
      <c r="C14" s="501">
        <v>8380.1556299999993</v>
      </c>
      <c r="D14" s="502">
        <v>-4619.8443699999998</v>
      </c>
      <c r="E14" s="503">
        <v>0.64462735615300004</v>
      </c>
      <c r="F14" s="501">
        <v>7100.3333333333303</v>
      </c>
      <c r="G14" s="502">
        <v>5916.9444444444398</v>
      </c>
      <c r="H14" s="504">
        <v>555.30027000000302</v>
      </c>
      <c r="I14" s="501">
        <v>5862.7413400000096</v>
      </c>
      <c r="J14" s="502">
        <v>-54.203104444433997</v>
      </c>
      <c r="K14" s="505">
        <v>0.82569945166799996</v>
      </c>
    </row>
    <row r="15" spans="1:11" ht="14.4" customHeight="1" thickBot="1" x14ac:dyDescent="0.35">
      <c r="A15" s="523" t="s">
        <v>294</v>
      </c>
      <c r="B15" s="501">
        <v>0</v>
      </c>
      <c r="C15" s="501">
        <v>9.8633199999999999</v>
      </c>
      <c r="D15" s="502">
        <v>9.8633199999999999</v>
      </c>
      <c r="E15" s="511" t="s">
        <v>295</v>
      </c>
      <c r="F15" s="501">
        <v>0</v>
      </c>
      <c r="G15" s="502">
        <v>0</v>
      </c>
      <c r="H15" s="504">
        <v>0</v>
      </c>
      <c r="I15" s="501">
        <v>4.9608499999999998</v>
      </c>
      <c r="J15" s="502">
        <v>4.9608499999999998</v>
      </c>
      <c r="K15" s="512" t="s">
        <v>283</v>
      </c>
    </row>
    <row r="16" spans="1:11" ht="14.4" customHeight="1" thickBot="1" x14ac:dyDescent="0.35">
      <c r="A16" s="523" t="s">
        <v>296</v>
      </c>
      <c r="B16" s="501">
        <v>30</v>
      </c>
      <c r="C16" s="501">
        <v>28.270230000000002</v>
      </c>
      <c r="D16" s="502">
        <v>-1.72977</v>
      </c>
      <c r="E16" s="503">
        <v>0.94234099999999998</v>
      </c>
      <c r="F16" s="501">
        <v>30</v>
      </c>
      <c r="G16" s="502">
        <v>25</v>
      </c>
      <c r="H16" s="504">
        <v>2.0459100000000001</v>
      </c>
      <c r="I16" s="501">
        <v>19.79766</v>
      </c>
      <c r="J16" s="502">
        <v>-5.2023399999990003</v>
      </c>
      <c r="K16" s="505">
        <v>0.65992200000000001</v>
      </c>
    </row>
    <row r="17" spans="1:11" ht="14.4" customHeight="1" thickBot="1" x14ac:dyDescent="0.35">
      <c r="A17" s="522" t="s">
        <v>297</v>
      </c>
      <c r="B17" s="506">
        <v>50239.911793929197</v>
      </c>
      <c r="C17" s="506">
        <v>49756.029779999997</v>
      </c>
      <c r="D17" s="507">
        <v>-483.88201392917802</v>
      </c>
      <c r="E17" s="513">
        <v>0.99036857357700003</v>
      </c>
      <c r="F17" s="506">
        <v>52539.8304245037</v>
      </c>
      <c r="G17" s="507">
        <v>43783.192020419701</v>
      </c>
      <c r="H17" s="509">
        <v>4443.0374700000202</v>
      </c>
      <c r="I17" s="506">
        <v>43912.211120000102</v>
      </c>
      <c r="J17" s="507">
        <v>129.01909958034199</v>
      </c>
      <c r="K17" s="514">
        <v>0.83578897695700005</v>
      </c>
    </row>
    <row r="18" spans="1:11" ht="14.4" customHeight="1" thickBot="1" x14ac:dyDescent="0.35">
      <c r="A18" s="523" t="s">
        <v>298</v>
      </c>
      <c r="B18" s="501">
        <v>200</v>
      </c>
      <c r="C18" s="501">
        <v>106.89100000000001</v>
      </c>
      <c r="D18" s="502">
        <v>-93.108999999999995</v>
      </c>
      <c r="E18" s="503">
        <v>0.53445499999900004</v>
      </c>
      <c r="F18" s="501">
        <v>100</v>
      </c>
      <c r="G18" s="502">
        <v>83.333333333333002</v>
      </c>
      <c r="H18" s="504">
        <v>0</v>
      </c>
      <c r="I18" s="501">
        <v>0</v>
      </c>
      <c r="J18" s="502">
        <v>-83.333333333333002</v>
      </c>
      <c r="K18" s="505">
        <v>0</v>
      </c>
    </row>
    <row r="19" spans="1:11" ht="14.4" customHeight="1" thickBot="1" x14ac:dyDescent="0.35">
      <c r="A19" s="523" t="s">
        <v>299</v>
      </c>
      <c r="B19" s="501">
        <v>2</v>
      </c>
      <c r="C19" s="501">
        <v>1.4812000000000001</v>
      </c>
      <c r="D19" s="502">
        <v>-0.51879999999899995</v>
      </c>
      <c r="E19" s="503">
        <v>0.74060000000000004</v>
      </c>
      <c r="F19" s="501">
        <v>2</v>
      </c>
      <c r="G19" s="502">
        <v>1.6666666666659999</v>
      </c>
      <c r="H19" s="504">
        <v>0</v>
      </c>
      <c r="I19" s="501">
        <v>0.38593</v>
      </c>
      <c r="J19" s="502">
        <v>-1.2807366666660001</v>
      </c>
      <c r="K19" s="505">
        <v>0.192965</v>
      </c>
    </row>
    <row r="20" spans="1:11" ht="14.4" customHeight="1" thickBot="1" x14ac:dyDescent="0.35">
      <c r="A20" s="523" t="s">
        <v>300</v>
      </c>
      <c r="B20" s="501">
        <v>140</v>
      </c>
      <c r="C20" s="501">
        <v>98.673159999999996</v>
      </c>
      <c r="D20" s="502">
        <v>-41.326839999999997</v>
      </c>
      <c r="E20" s="503">
        <v>0.704808285714</v>
      </c>
      <c r="F20" s="501">
        <v>90</v>
      </c>
      <c r="G20" s="502">
        <v>75</v>
      </c>
      <c r="H20" s="504">
        <v>4.9869500000000002</v>
      </c>
      <c r="I20" s="501">
        <v>69.857740000000007</v>
      </c>
      <c r="J20" s="502">
        <v>-5.1422599999990002</v>
      </c>
      <c r="K20" s="505">
        <v>0.77619711111099998</v>
      </c>
    </row>
    <row r="21" spans="1:11" ht="14.4" customHeight="1" thickBot="1" x14ac:dyDescent="0.35">
      <c r="A21" s="523" t="s">
        <v>301</v>
      </c>
      <c r="B21" s="501">
        <v>10425</v>
      </c>
      <c r="C21" s="501">
        <v>11062.461429999999</v>
      </c>
      <c r="D21" s="502">
        <v>637.46142999999904</v>
      </c>
      <c r="E21" s="503">
        <v>1.061147379376</v>
      </c>
      <c r="F21" s="501">
        <v>11559.9147732645</v>
      </c>
      <c r="G21" s="502">
        <v>9633.2623110537606</v>
      </c>
      <c r="H21" s="504">
        <v>1153.23209000001</v>
      </c>
      <c r="I21" s="501">
        <v>9589.4081000000097</v>
      </c>
      <c r="J21" s="502">
        <v>-43.854211053744997</v>
      </c>
      <c r="K21" s="505">
        <v>0.82953968849100002</v>
      </c>
    </row>
    <row r="22" spans="1:11" ht="14.4" customHeight="1" thickBot="1" x14ac:dyDescent="0.35">
      <c r="A22" s="523" t="s">
        <v>302</v>
      </c>
      <c r="B22" s="501">
        <v>8</v>
      </c>
      <c r="C22" s="501">
        <v>7.2096</v>
      </c>
      <c r="D22" s="502">
        <v>-0.79039999999900001</v>
      </c>
      <c r="E22" s="503">
        <v>0.9012</v>
      </c>
      <c r="F22" s="501">
        <v>8</v>
      </c>
      <c r="G22" s="502">
        <v>6.6666666666659999</v>
      </c>
      <c r="H22" s="504">
        <v>0.60960000000000003</v>
      </c>
      <c r="I22" s="501">
        <v>7.6219999999999999</v>
      </c>
      <c r="J22" s="502">
        <v>0.95533333333299997</v>
      </c>
      <c r="K22" s="505">
        <v>0.95274999999999999</v>
      </c>
    </row>
    <row r="23" spans="1:11" ht="14.4" customHeight="1" thickBot="1" x14ac:dyDescent="0.35">
      <c r="A23" s="523" t="s">
        <v>303</v>
      </c>
      <c r="B23" s="501">
        <v>50</v>
      </c>
      <c r="C23" s="501">
        <v>32.789679999999997</v>
      </c>
      <c r="D23" s="502">
        <v>-17.210319999999999</v>
      </c>
      <c r="E23" s="503">
        <v>0.65579359999999998</v>
      </c>
      <c r="F23" s="501">
        <v>30</v>
      </c>
      <c r="G23" s="502">
        <v>25</v>
      </c>
      <c r="H23" s="504">
        <v>0</v>
      </c>
      <c r="I23" s="501">
        <v>40.092889999999997</v>
      </c>
      <c r="J23" s="502">
        <v>15.092890000000001</v>
      </c>
      <c r="K23" s="505">
        <v>1.336429666666</v>
      </c>
    </row>
    <row r="24" spans="1:11" ht="14.4" customHeight="1" thickBot="1" x14ac:dyDescent="0.35">
      <c r="A24" s="523" t="s">
        <v>304</v>
      </c>
      <c r="B24" s="501">
        <v>185</v>
      </c>
      <c r="C24" s="501">
        <v>100.5797</v>
      </c>
      <c r="D24" s="502">
        <v>-84.420299999999997</v>
      </c>
      <c r="E24" s="503">
        <v>0.54367405405400004</v>
      </c>
      <c r="F24" s="501">
        <v>110</v>
      </c>
      <c r="G24" s="502">
        <v>91.666666666666003</v>
      </c>
      <c r="H24" s="504">
        <v>7.3196000000000003</v>
      </c>
      <c r="I24" s="501">
        <v>107.57541000000001</v>
      </c>
      <c r="J24" s="502">
        <v>15.908743333333</v>
      </c>
      <c r="K24" s="505">
        <v>0.97795827272699998</v>
      </c>
    </row>
    <row r="25" spans="1:11" ht="14.4" customHeight="1" thickBot="1" x14ac:dyDescent="0.35">
      <c r="A25" s="523" t="s">
        <v>305</v>
      </c>
      <c r="B25" s="501">
        <v>110</v>
      </c>
      <c r="C25" s="501">
        <v>117.3989</v>
      </c>
      <c r="D25" s="502">
        <v>7.3989000000000003</v>
      </c>
      <c r="E25" s="503">
        <v>1.0672627272719999</v>
      </c>
      <c r="F25" s="501">
        <v>115</v>
      </c>
      <c r="G25" s="502">
        <v>95.833333333333002</v>
      </c>
      <c r="H25" s="504">
        <v>7.9294000000000002</v>
      </c>
      <c r="I25" s="501">
        <v>99.392240000000001</v>
      </c>
      <c r="J25" s="502">
        <v>3.5589066666660001</v>
      </c>
      <c r="K25" s="505">
        <v>0.86428034782600005</v>
      </c>
    </row>
    <row r="26" spans="1:11" ht="14.4" customHeight="1" thickBot="1" x14ac:dyDescent="0.35">
      <c r="A26" s="523" t="s">
        <v>306</v>
      </c>
      <c r="B26" s="501">
        <v>11970</v>
      </c>
      <c r="C26" s="501">
        <v>11972.44713</v>
      </c>
      <c r="D26" s="502">
        <v>2.44713</v>
      </c>
      <c r="E26" s="503">
        <v>1.0002044385960001</v>
      </c>
      <c r="F26" s="501">
        <v>11990.3118258092</v>
      </c>
      <c r="G26" s="502">
        <v>9991.9265215076703</v>
      </c>
      <c r="H26" s="504">
        <v>1109.5134600000099</v>
      </c>
      <c r="I26" s="501">
        <v>10106.91021</v>
      </c>
      <c r="J26" s="502">
        <v>114.983688492346</v>
      </c>
      <c r="K26" s="505">
        <v>0.84292304961099995</v>
      </c>
    </row>
    <row r="27" spans="1:11" ht="14.4" customHeight="1" thickBot="1" x14ac:dyDescent="0.35">
      <c r="A27" s="523" t="s">
        <v>307</v>
      </c>
      <c r="B27" s="501">
        <v>0</v>
      </c>
      <c r="C27" s="501">
        <v>0</v>
      </c>
      <c r="D27" s="502">
        <v>0</v>
      </c>
      <c r="E27" s="503">
        <v>1</v>
      </c>
      <c r="F27" s="501">
        <v>0</v>
      </c>
      <c r="G27" s="502">
        <v>0</v>
      </c>
      <c r="H27" s="504">
        <v>-15.718</v>
      </c>
      <c r="I27" s="501">
        <v>26.196999999999999</v>
      </c>
      <c r="J27" s="502">
        <v>26.196999999999999</v>
      </c>
      <c r="K27" s="512" t="s">
        <v>295</v>
      </c>
    </row>
    <row r="28" spans="1:11" ht="14.4" customHeight="1" thickBot="1" x14ac:dyDescent="0.35">
      <c r="A28" s="523" t="s">
        <v>308</v>
      </c>
      <c r="B28" s="501">
        <v>23764.911793929201</v>
      </c>
      <c r="C28" s="501">
        <v>23234.098180000001</v>
      </c>
      <c r="D28" s="502">
        <v>-530.813613929182</v>
      </c>
      <c r="E28" s="503">
        <v>0.97766397710399999</v>
      </c>
      <c r="F28" s="501">
        <v>25362.9371587633</v>
      </c>
      <c r="G28" s="502">
        <v>21135.780965636099</v>
      </c>
      <c r="H28" s="504">
        <v>1868.6132700000101</v>
      </c>
      <c r="I28" s="501">
        <v>21170.346010000001</v>
      </c>
      <c r="J28" s="502">
        <v>34.565044363959998</v>
      </c>
      <c r="K28" s="505">
        <v>0.83469615042900003</v>
      </c>
    </row>
    <row r="29" spans="1:11" ht="14.4" customHeight="1" thickBot="1" x14ac:dyDescent="0.35">
      <c r="A29" s="523" t="s">
        <v>309</v>
      </c>
      <c r="B29" s="501">
        <v>0</v>
      </c>
      <c r="C29" s="501">
        <v>1.53308</v>
      </c>
      <c r="D29" s="502">
        <v>1.53308</v>
      </c>
      <c r="E29" s="511" t="s">
        <v>283</v>
      </c>
      <c r="F29" s="501">
        <v>2</v>
      </c>
      <c r="G29" s="502">
        <v>1.6666666666659999</v>
      </c>
      <c r="H29" s="504">
        <v>0</v>
      </c>
      <c r="I29" s="501">
        <v>4.1840999999999999</v>
      </c>
      <c r="J29" s="502">
        <v>2.5174333333329999</v>
      </c>
      <c r="K29" s="505">
        <v>2.09205</v>
      </c>
    </row>
    <row r="30" spans="1:11" ht="14.4" customHeight="1" thickBot="1" x14ac:dyDescent="0.35">
      <c r="A30" s="523" t="s">
        <v>310</v>
      </c>
      <c r="B30" s="501">
        <v>5</v>
      </c>
      <c r="C30" s="501">
        <v>-2.8421709430404001E-14</v>
      </c>
      <c r="D30" s="502">
        <v>-5</v>
      </c>
      <c r="E30" s="503">
        <v>-5.6843418860808002E-15</v>
      </c>
      <c r="F30" s="501">
        <v>0</v>
      </c>
      <c r="G30" s="502">
        <v>0</v>
      </c>
      <c r="H30" s="504">
        <v>0</v>
      </c>
      <c r="I30" s="501">
        <v>0</v>
      </c>
      <c r="J30" s="502">
        <v>0</v>
      </c>
      <c r="K30" s="512" t="s">
        <v>283</v>
      </c>
    </row>
    <row r="31" spans="1:11" ht="14.4" customHeight="1" thickBot="1" x14ac:dyDescent="0.35">
      <c r="A31" s="523" t="s">
        <v>311</v>
      </c>
      <c r="B31" s="501">
        <v>3380</v>
      </c>
      <c r="C31" s="501">
        <v>3020.4667199999999</v>
      </c>
      <c r="D31" s="502">
        <v>-359.53327999999999</v>
      </c>
      <c r="E31" s="503">
        <v>0.89362920710000004</v>
      </c>
      <c r="F31" s="501">
        <v>3169.6666666666702</v>
      </c>
      <c r="G31" s="502">
        <v>2641.3888888888901</v>
      </c>
      <c r="H31" s="504">
        <v>306.55110000000201</v>
      </c>
      <c r="I31" s="501">
        <v>2690.2394899999999</v>
      </c>
      <c r="J31" s="502">
        <v>48.850601111114003</v>
      </c>
      <c r="K31" s="505">
        <v>0.84874523819500003</v>
      </c>
    </row>
    <row r="32" spans="1:11" ht="14.4" customHeight="1" thickBot="1" x14ac:dyDescent="0.35">
      <c r="A32" s="522" t="s">
        <v>312</v>
      </c>
      <c r="B32" s="506">
        <v>1376.0369840604601</v>
      </c>
      <c r="C32" s="506">
        <v>472.02161999999998</v>
      </c>
      <c r="D32" s="507">
        <v>-904.01536406045705</v>
      </c>
      <c r="E32" s="513">
        <v>0.34302974808600001</v>
      </c>
      <c r="F32" s="506">
        <v>464.84865083828498</v>
      </c>
      <c r="G32" s="507">
        <v>387.37387569856998</v>
      </c>
      <c r="H32" s="509">
        <v>37.831760000000003</v>
      </c>
      <c r="I32" s="506">
        <v>414.816740000001</v>
      </c>
      <c r="J32" s="507">
        <v>27.442864301429999</v>
      </c>
      <c r="K32" s="514">
        <v>0.89236946101000003</v>
      </c>
    </row>
    <row r="33" spans="1:11" ht="14.4" customHeight="1" thickBot="1" x14ac:dyDescent="0.35">
      <c r="A33" s="523" t="s">
        <v>313</v>
      </c>
      <c r="B33" s="501">
        <v>0</v>
      </c>
      <c r="C33" s="501">
        <v>5.5955240441107902E-14</v>
      </c>
      <c r="D33" s="502">
        <v>5.5955240441107902E-14</v>
      </c>
      <c r="E33" s="511" t="s">
        <v>283</v>
      </c>
      <c r="F33" s="501">
        <v>0</v>
      </c>
      <c r="G33" s="502">
        <v>0</v>
      </c>
      <c r="H33" s="504">
        <v>0</v>
      </c>
      <c r="I33" s="501">
        <v>9.0929699999989992</v>
      </c>
      <c r="J33" s="502">
        <v>9.0929699999989992</v>
      </c>
      <c r="K33" s="512" t="s">
        <v>283</v>
      </c>
    </row>
    <row r="34" spans="1:11" ht="14.4" customHeight="1" thickBot="1" x14ac:dyDescent="0.35">
      <c r="A34" s="523" t="s">
        <v>314</v>
      </c>
      <c r="B34" s="501">
        <v>12</v>
      </c>
      <c r="C34" s="501">
        <v>11.514279999999999</v>
      </c>
      <c r="D34" s="502">
        <v>-0.48571999999900001</v>
      </c>
      <c r="E34" s="503">
        <v>0.95952333333299999</v>
      </c>
      <c r="F34" s="501">
        <v>12</v>
      </c>
      <c r="G34" s="502">
        <v>10</v>
      </c>
      <c r="H34" s="504">
        <v>1.2063999999999999</v>
      </c>
      <c r="I34" s="501">
        <v>12.03063</v>
      </c>
      <c r="J34" s="502">
        <v>2.0306299999999999</v>
      </c>
      <c r="K34" s="505">
        <v>1.0025525</v>
      </c>
    </row>
    <row r="35" spans="1:11" ht="14.4" customHeight="1" thickBot="1" x14ac:dyDescent="0.35">
      <c r="A35" s="523" t="s">
        <v>315</v>
      </c>
      <c r="B35" s="501">
        <v>172.582835677372</v>
      </c>
      <c r="C35" s="501">
        <v>189.80625000000001</v>
      </c>
      <c r="D35" s="502">
        <v>17.223414322627001</v>
      </c>
      <c r="E35" s="503">
        <v>1.0997979564710001</v>
      </c>
      <c r="F35" s="501">
        <v>181.98027254944</v>
      </c>
      <c r="G35" s="502">
        <v>151.65022712453299</v>
      </c>
      <c r="H35" s="504">
        <v>13.749980000000001</v>
      </c>
      <c r="I35" s="501">
        <v>159.85186999999999</v>
      </c>
      <c r="J35" s="502">
        <v>8.2016428754669999</v>
      </c>
      <c r="K35" s="505">
        <v>0.87840219030599997</v>
      </c>
    </row>
    <row r="36" spans="1:11" ht="14.4" customHeight="1" thickBot="1" x14ac:dyDescent="0.35">
      <c r="A36" s="523" t="s">
        <v>316</v>
      </c>
      <c r="B36" s="501">
        <v>108.49171960723299</v>
      </c>
      <c r="C36" s="501">
        <v>103.07792999999999</v>
      </c>
      <c r="D36" s="502">
        <v>-5.4137896072320002</v>
      </c>
      <c r="E36" s="503">
        <v>0.95009951333700005</v>
      </c>
      <c r="F36" s="501">
        <v>105</v>
      </c>
      <c r="G36" s="502">
        <v>87.5</v>
      </c>
      <c r="H36" s="504">
        <v>7.4960599999999999</v>
      </c>
      <c r="I36" s="501">
        <v>86.387349999999998</v>
      </c>
      <c r="J36" s="502">
        <v>-1.1126499999990001</v>
      </c>
      <c r="K36" s="505">
        <v>0.82273666666599998</v>
      </c>
    </row>
    <row r="37" spans="1:11" ht="14.4" customHeight="1" thickBot="1" x14ac:dyDescent="0.35">
      <c r="A37" s="523" t="s">
        <v>317</v>
      </c>
      <c r="B37" s="501">
        <v>5.7987391748709998</v>
      </c>
      <c r="C37" s="501">
        <v>11.584070000000001</v>
      </c>
      <c r="D37" s="502">
        <v>5.7853308251289999</v>
      </c>
      <c r="E37" s="503">
        <v>1.997687712908</v>
      </c>
      <c r="F37" s="501">
        <v>10.578590904361</v>
      </c>
      <c r="G37" s="502">
        <v>8.8154924203010001</v>
      </c>
      <c r="H37" s="504">
        <v>2.0965199999999999</v>
      </c>
      <c r="I37" s="501">
        <v>10.22669</v>
      </c>
      <c r="J37" s="502">
        <v>1.4111975796980001</v>
      </c>
      <c r="K37" s="505">
        <v>0.96673461451099996</v>
      </c>
    </row>
    <row r="38" spans="1:11" ht="14.4" customHeight="1" thickBot="1" x14ac:dyDescent="0.35">
      <c r="A38" s="523" t="s">
        <v>318</v>
      </c>
      <c r="B38" s="501">
        <v>0</v>
      </c>
      <c r="C38" s="501">
        <v>0</v>
      </c>
      <c r="D38" s="502">
        <v>0</v>
      </c>
      <c r="E38" s="511" t="s">
        <v>283</v>
      </c>
      <c r="F38" s="501">
        <v>0</v>
      </c>
      <c r="G38" s="502">
        <v>0</v>
      </c>
      <c r="H38" s="504">
        <v>5.1999999999999998E-2</v>
      </c>
      <c r="I38" s="501">
        <v>0.80349999999999999</v>
      </c>
      <c r="J38" s="502">
        <v>0.80349999999999999</v>
      </c>
      <c r="K38" s="512" t="s">
        <v>295</v>
      </c>
    </row>
    <row r="39" spans="1:11" ht="14.4" customHeight="1" thickBot="1" x14ac:dyDescent="0.35">
      <c r="A39" s="523" t="s">
        <v>319</v>
      </c>
      <c r="B39" s="501">
        <v>0</v>
      </c>
      <c r="C39" s="501">
        <v>1.67258</v>
      </c>
      <c r="D39" s="502">
        <v>1.67258</v>
      </c>
      <c r="E39" s="511" t="s">
        <v>295</v>
      </c>
      <c r="F39" s="501">
        <v>0</v>
      </c>
      <c r="G39" s="502">
        <v>0</v>
      </c>
      <c r="H39" s="504">
        <v>0.23474</v>
      </c>
      <c r="I39" s="501">
        <v>0.75122999999999995</v>
      </c>
      <c r="J39" s="502">
        <v>0.75122999999999995</v>
      </c>
      <c r="K39" s="512" t="s">
        <v>283</v>
      </c>
    </row>
    <row r="40" spans="1:11" ht="14.4" customHeight="1" thickBot="1" x14ac:dyDescent="0.35">
      <c r="A40" s="523" t="s">
        <v>320</v>
      </c>
      <c r="B40" s="501">
        <v>1</v>
      </c>
      <c r="C40" s="501">
        <v>0</v>
      </c>
      <c r="D40" s="502">
        <v>-1</v>
      </c>
      <c r="E40" s="503">
        <v>0</v>
      </c>
      <c r="F40" s="501">
        <v>0</v>
      </c>
      <c r="G40" s="502">
        <v>0</v>
      </c>
      <c r="H40" s="504">
        <v>0</v>
      </c>
      <c r="I40" s="501">
        <v>0</v>
      </c>
      <c r="J40" s="502">
        <v>0</v>
      </c>
      <c r="K40" s="505">
        <v>10</v>
      </c>
    </row>
    <row r="41" spans="1:11" ht="14.4" customHeight="1" thickBot="1" x14ac:dyDescent="0.35">
      <c r="A41" s="523" t="s">
        <v>321</v>
      </c>
      <c r="B41" s="501">
        <v>42.163689600978003</v>
      </c>
      <c r="C41" s="501">
        <v>41.611739999999998</v>
      </c>
      <c r="D41" s="502">
        <v>-0.55194960097800005</v>
      </c>
      <c r="E41" s="503">
        <v>0.98690936191300005</v>
      </c>
      <c r="F41" s="501">
        <v>47.225308027075997</v>
      </c>
      <c r="G41" s="502">
        <v>39.354423355896003</v>
      </c>
      <c r="H41" s="504">
        <v>4.2755200000000002</v>
      </c>
      <c r="I41" s="501">
        <v>31.785160000000001</v>
      </c>
      <c r="J41" s="502">
        <v>-7.5692633558960001</v>
      </c>
      <c r="K41" s="505">
        <v>0.67305352421999998</v>
      </c>
    </row>
    <row r="42" spans="1:11" ht="14.4" customHeight="1" thickBot="1" x14ac:dyDescent="0.35">
      <c r="A42" s="523" t="s">
        <v>322</v>
      </c>
      <c r="B42" s="501">
        <v>0</v>
      </c>
      <c r="C42" s="501">
        <v>0</v>
      </c>
      <c r="D42" s="502">
        <v>0</v>
      </c>
      <c r="E42" s="503">
        <v>1</v>
      </c>
      <c r="F42" s="501">
        <v>0</v>
      </c>
      <c r="G42" s="502">
        <v>0</v>
      </c>
      <c r="H42" s="504">
        <v>0</v>
      </c>
      <c r="I42" s="501">
        <v>22.03894</v>
      </c>
      <c r="J42" s="502">
        <v>22.03894</v>
      </c>
      <c r="K42" s="512" t="s">
        <v>295</v>
      </c>
    </row>
    <row r="43" spans="1:11" ht="14.4" customHeight="1" thickBot="1" x14ac:dyDescent="0.35">
      <c r="A43" s="523" t="s">
        <v>323</v>
      </c>
      <c r="B43" s="501">
        <v>0</v>
      </c>
      <c r="C43" s="501">
        <v>1.1919999999999999</v>
      </c>
      <c r="D43" s="502">
        <v>1.1919999999999999</v>
      </c>
      <c r="E43" s="511" t="s">
        <v>295</v>
      </c>
      <c r="F43" s="501">
        <v>0</v>
      </c>
      <c r="G43" s="502">
        <v>0</v>
      </c>
      <c r="H43" s="504">
        <v>1.21</v>
      </c>
      <c r="I43" s="501">
        <v>1.21</v>
      </c>
      <c r="J43" s="502">
        <v>1.21</v>
      </c>
      <c r="K43" s="512" t="s">
        <v>283</v>
      </c>
    </row>
    <row r="44" spans="1:11" ht="14.4" customHeight="1" thickBot="1" x14ac:dyDescent="0.35">
      <c r="A44" s="523" t="s">
        <v>324</v>
      </c>
      <c r="B44" s="501">
        <v>94</v>
      </c>
      <c r="C44" s="501">
        <v>98.010769999999994</v>
      </c>
      <c r="D44" s="502">
        <v>4.0107699999999999</v>
      </c>
      <c r="E44" s="503">
        <v>1.0426677659570001</v>
      </c>
      <c r="F44" s="501">
        <v>94.401170627267007</v>
      </c>
      <c r="G44" s="502">
        <v>78.667642189388999</v>
      </c>
      <c r="H44" s="504">
        <v>6.9539400000000002</v>
      </c>
      <c r="I44" s="501">
        <v>80.081800000000001</v>
      </c>
      <c r="J44" s="502">
        <v>1.4141578106099999</v>
      </c>
      <c r="K44" s="505">
        <v>0.84831363284799999</v>
      </c>
    </row>
    <row r="45" spans="1:11" ht="14.4" customHeight="1" thickBot="1" x14ac:dyDescent="0.35">
      <c r="A45" s="523" t="s">
        <v>325</v>
      </c>
      <c r="B45" s="501">
        <v>940.00000000000205</v>
      </c>
      <c r="C45" s="501">
        <v>13.552</v>
      </c>
      <c r="D45" s="502">
        <v>-926.44800000000203</v>
      </c>
      <c r="E45" s="503">
        <v>1.4417021275999999E-2</v>
      </c>
      <c r="F45" s="501">
        <v>13.663308730140001</v>
      </c>
      <c r="G45" s="502">
        <v>11.386090608450001</v>
      </c>
      <c r="H45" s="504">
        <v>0.55659999999999998</v>
      </c>
      <c r="I45" s="501">
        <v>0.55659999999999998</v>
      </c>
      <c r="J45" s="502">
        <v>-10.82949060845</v>
      </c>
      <c r="K45" s="505">
        <v>4.0736838418E-2</v>
      </c>
    </row>
    <row r="46" spans="1:11" ht="14.4" customHeight="1" thickBot="1" x14ac:dyDescent="0.35">
      <c r="A46" s="522" t="s">
        <v>326</v>
      </c>
      <c r="B46" s="506">
        <v>84.583075173517997</v>
      </c>
      <c r="C46" s="506">
        <v>99.533649999999994</v>
      </c>
      <c r="D46" s="507">
        <v>14.950574826481001</v>
      </c>
      <c r="E46" s="513">
        <v>1.176756103934</v>
      </c>
      <c r="F46" s="506">
        <v>127.233267197548</v>
      </c>
      <c r="G46" s="507">
        <v>106.027722664623</v>
      </c>
      <c r="H46" s="509">
        <v>2.1772</v>
      </c>
      <c r="I46" s="506">
        <v>136.90284</v>
      </c>
      <c r="J46" s="507">
        <v>30.875117335376999</v>
      </c>
      <c r="K46" s="514">
        <v>1.0759987777990001</v>
      </c>
    </row>
    <row r="47" spans="1:11" ht="14.4" customHeight="1" thickBot="1" x14ac:dyDescent="0.35">
      <c r="A47" s="523" t="s">
        <v>327</v>
      </c>
      <c r="B47" s="501">
        <v>42.637495480547997</v>
      </c>
      <c r="C47" s="501">
        <v>29.699400000000001</v>
      </c>
      <c r="D47" s="502">
        <v>-12.938095480548</v>
      </c>
      <c r="E47" s="503">
        <v>0.69655592255700005</v>
      </c>
      <c r="F47" s="501">
        <v>27.525603989368999</v>
      </c>
      <c r="G47" s="502">
        <v>22.938003324474</v>
      </c>
      <c r="H47" s="504">
        <v>0</v>
      </c>
      <c r="I47" s="501">
        <v>30.073340000000002</v>
      </c>
      <c r="J47" s="502">
        <v>7.1353366755250001</v>
      </c>
      <c r="K47" s="505">
        <v>1.0925587686139999</v>
      </c>
    </row>
    <row r="48" spans="1:11" ht="14.4" customHeight="1" thickBot="1" x14ac:dyDescent="0.35">
      <c r="A48" s="523" t="s">
        <v>328</v>
      </c>
      <c r="B48" s="501">
        <v>37.841028307819997</v>
      </c>
      <c r="C48" s="501">
        <v>62.792149999999999</v>
      </c>
      <c r="D48" s="502">
        <v>24.951121692179001</v>
      </c>
      <c r="E48" s="503">
        <v>1.659366904334</v>
      </c>
      <c r="F48" s="501">
        <v>94.811037147083994</v>
      </c>
      <c r="G48" s="502">
        <v>79.009197622569999</v>
      </c>
      <c r="H48" s="504">
        <v>0</v>
      </c>
      <c r="I48" s="501">
        <v>87.795079999999999</v>
      </c>
      <c r="J48" s="502">
        <v>8.7858823774299992</v>
      </c>
      <c r="K48" s="505">
        <v>0.92600062863699995</v>
      </c>
    </row>
    <row r="49" spans="1:11" ht="14.4" customHeight="1" thickBot="1" x14ac:dyDescent="0.35">
      <c r="A49" s="523" t="s">
        <v>329</v>
      </c>
      <c r="B49" s="501">
        <v>0</v>
      </c>
      <c r="C49" s="501">
        <v>1.7616000000000001</v>
      </c>
      <c r="D49" s="502">
        <v>1.7616000000000001</v>
      </c>
      <c r="E49" s="511" t="s">
        <v>283</v>
      </c>
      <c r="F49" s="501">
        <v>0</v>
      </c>
      <c r="G49" s="502">
        <v>0</v>
      </c>
      <c r="H49" s="504">
        <v>1.4491000000000001</v>
      </c>
      <c r="I49" s="501">
        <v>10.026</v>
      </c>
      <c r="J49" s="502">
        <v>10.026</v>
      </c>
      <c r="K49" s="512" t="s">
        <v>283</v>
      </c>
    </row>
    <row r="50" spans="1:11" ht="14.4" customHeight="1" thickBot="1" x14ac:dyDescent="0.35">
      <c r="A50" s="523" t="s">
        <v>330</v>
      </c>
      <c r="B50" s="501">
        <v>4.1045513851499997</v>
      </c>
      <c r="C50" s="501">
        <v>5.2805</v>
      </c>
      <c r="D50" s="502">
        <v>1.1759486148489999</v>
      </c>
      <c r="E50" s="503">
        <v>1.286498694864</v>
      </c>
      <c r="F50" s="501">
        <v>4.8966260610939996</v>
      </c>
      <c r="G50" s="502">
        <v>4.0805217175779998</v>
      </c>
      <c r="H50" s="504">
        <v>0.72809999999999997</v>
      </c>
      <c r="I50" s="501">
        <v>9.0084199999999992</v>
      </c>
      <c r="J50" s="502">
        <v>4.9278982824210003</v>
      </c>
      <c r="K50" s="505">
        <v>1.839719816788</v>
      </c>
    </row>
    <row r="51" spans="1:11" ht="14.4" customHeight="1" thickBot="1" x14ac:dyDescent="0.35">
      <c r="A51" s="522" t="s">
        <v>331</v>
      </c>
      <c r="B51" s="506">
        <v>363.56306360632698</v>
      </c>
      <c r="C51" s="506">
        <v>293.41226</v>
      </c>
      <c r="D51" s="507">
        <v>-70.150803606327003</v>
      </c>
      <c r="E51" s="513">
        <v>0.80704639544300005</v>
      </c>
      <c r="F51" s="506">
        <v>278.44302661928799</v>
      </c>
      <c r="G51" s="507">
        <v>232.03585551607301</v>
      </c>
      <c r="H51" s="509">
        <v>19.475020000000001</v>
      </c>
      <c r="I51" s="506">
        <v>265.92077</v>
      </c>
      <c r="J51" s="507">
        <v>33.884914483926998</v>
      </c>
      <c r="K51" s="514">
        <v>0.95502758043000002</v>
      </c>
    </row>
    <row r="52" spans="1:11" ht="14.4" customHeight="1" thickBot="1" x14ac:dyDescent="0.35">
      <c r="A52" s="523" t="s">
        <v>332</v>
      </c>
      <c r="B52" s="501">
        <v>1</v>
      </c>
      <c r="C52" s="501">
        <v>1.9093599999999999</v>
      </c>
      <c r="D52" s="502">
        <v>0.90935999999899997</v>
      </c>
      <c r="E52" s="503">
        <v>1.9093599999999999</v>
      </c>
      <c r="F52" s="501">
        <v>0</v>
      </c>
      <c r="G52" s="502">
        <v>0</v>
      </c>
      <c r="H52" s="504">
        <v>0</v>
      </c>
      <c r="I52" s="501">
        <v>15.91273</v>
      </c>
      <c r="J52" s="502">
        <v>15.91273</v>
      </c>
      <c r="K52" s="512" t="s">
        <v>283</v>
      </c>
    </row>
    <row r="53" spans="1:11" ht="14.4" customHeight="1" thickBot="1" x14ac:dyDescent="0.35">
      <c r="A53" s="523" t="s">
        <v>333</v>
      </c>
      <c r="B53" s="501">
        <v>120</v>
      </c>
      <c r="C53" s="501">
        <v>47.779710000000001</v>
      </c>
      <c r="D53" s="502">
        <v>-72.220290000000006</v>
      </c>
      <c r="E53" s="503">
        <v>0.39816424999900002</v>
      </c>
      <c r="F53" s="501">
        <v>53.443026619286996</v>
      </c>
      <c r="G53" s="502">
        <v>44.535855516072999</v>
      </c>
      <c r="H53" s="504">
        <v>5.11822</v>
      </c>
      <c r="I53" s="501">
        <v>50.099649999999997</v>
      </c>
      <c r="J53" s="502">
        <v>5.5637944839270004</v>
      </c>
      <c r="K53" s="505">
        <v>0.937440357876</v>
      </c>
    </row>
    <row r="54" spans="1:11" ht="14.4" customHeight="1" thickBot="1" x14ac:dyDescent="0.35">
      <c r="A54" s="523" t="s">
        <v>334</v>
      </c>
      <c r="B54" s="501">
        <v>0</v>
      </c>
      <c r="C54" s="501">
        <v>6.6859999999999999</v>
      </c>
      <c r="D54" s="502">
        <v>6.6859999999999999</v>
      </c>
      <c r="E54" s="511" t="s">
        <v>295</v>
      </c>
      <c r="F54" s="501">
        <v>0</v>
      </c>
      <c r="G54" s="502">
        <v>0</v>
      </c>
      <c r="H54" s="504">
        <v>0</v>
      </c>
      <c r="I54" s="501">
        <v>0</v>
      </c>
      <c r="J54" s="502">
        <v>0</v>
      </c>
      <c r="K54" s="512" t="s">
        <v>283</v>
      </c>
    </row>
    <row r="55" spans="1:11" ht="14.4" customHeight="1" thickBot="1" x14ac:dyDescent="0.35">
      <c r="A55" s="523" t="s">
        <v>335</v>
      </c>
      <c r="B55" s="501">
        <v>0</v>
      </c>
      <c r="C55" s="501">
        <v>1.54484</v>
      </c>
      <c r="D55" s="502">
        <v>1.54484</v>
      </c>
      <c r="E55" s="511" t="s">
        <v>283</v>
      </c>
      <c r="F55" s="501">
        <v>0</v>
      </c>
      <c r="G55" s="502">
        <v>0</v>
      </c>
      <c r="H55" s="504">
        <v>0</v>
      </c>
      <c r="I55" s="501">
        <v>0</v>
      </c>
      <c r="J55" s="502">
        <v>0</v>
      </c>
      <c r="K55" s="512" t="s">
        <v>283</v>
      </c>
    </row>
    <row r="56" spans="1:11" ht="14.4" customHeight="1" thickBot="1" x14ac:dyDescent="0.35">
      <c r="A56" s="523" t="s">
        <v>336</v>
      </c>
      <c r="B56" s="501">
        <v>85</v>
      </c>
      <c r="C56" s="501">
        <v>80.703379999999996</v>
      </c>
      <c r="D56" s="502">
        <v>-4.2966199999999999</v>
      </c>
      <c r="E56" s="503">
        <v>0.94945152941099997</v>
      </c>
      <c r="F56" s="501">
        <v>85</v>
      </c>
      <c r="G56" s="502">
        <v>70.833333333333002</v>
      </c>
      <c r="H56" s="504">
        <v>2.8285499999999999</v>
      </c>
      <c r="I56" s="501">
        <v>59.851080000000003</v>
      </c>
      <c r="J56" s="502">
        <v>-10.982253333333</v>
      </c>
      <c r="K56" s="505">
        <v>0.70413035294100002</v>
      </c>
    </row>
    <row r="57" spans="1:11" ht="14.4" customHeight="1" thickBot="1" x14ac:dyDescent="0.35">
      <c r="A57" s="523" t="s">
        <v>337</v>
      </c>
      <c r="B57" s="501">
        <v>60.367824358867999</v>
      </c>
      <c r="C57" s="501">
        <v>74.93329</v>
      </c>
      <c r="D57" s="502">
        <v>14.565465641131</v>
      </c>
      <c r="E57" s="503">
        <v>1.2412786247609999</v>
      </c>
      <c r="F57" s="501">
        <v>65</v>
      </c>
      <c r="G57" s="502">
        <v>54.166666666666003</v>
      </c>
      <c r="H57" s="504">
        <v>5.2653999999999996</v>
      </c>
      <c r="I57" s="501">
        <v>63.421289999999999</v>
      </c>
      <c r="J57" s="502">
        <v>9.2546233333330008</v>
      </c>
      <c r="K57" s="505">
        <v>0.97571215384599996</v>
      </c>
    </row>
    <row r="58" spans="1:11" ht="14.4" customHeight="1" thickBot="1" x14ac:dyDescent="0.35">
      <c r="A58" s="523" t="s">
        <v>338</v>
      </c>
      <c r="B58" s="501">
        <v>97.195239247459</v>
      </c>
      <c r="C58" s="501">
        <v>79.855680000000007</v>
      </c>
      <c r="D58" s="502">
        <v>-17.339559247459</v>
      </c>
      <c r="E58" s="503">
        <v>0.82160073495599995</v>
      </c>
      <c r="F58" s="501">
        <v>75</v>
      </c>
      <c r="G58" s="502">
        <v>62.5</v>
      </c>
      <c r="H58" s="504">
        <v>6.2628500000000003</v>
      </c>
      <c r="I58" s="501">
        <v>76.636020000000002</v>
      </c>
      <c r="J58" s="502">
        <v>14.13602</v>
      </c>
      <c r="K58" s="505">
        <v>1.0218136</v>
      </c>
    </row>
    <row r="59" spans="1:11" ht="14.4" customHeight="1" thickBot="1" x14ac:dyDescent="0.35">
      <c r="A59" s="522" t="s">
        <v>339</v>
      </c>
      <c r="B59" s="506">
        <v>0</v>
      </c>
      <c r="C59" s="506">
        <v>0.56000000000000005</v>
      </c>
      <c r="D59" s="507">
        <v>0.56000000000000005</v>
      </c>
      <c r="E59" s="508" t="s">
        <v>295</v>
      </c>
      <c r="F59" s="506">
        <v>0</v>
      </c>
      <c r="G59" s="507">
        <v>0</v>
      </c>
      <c r="H59" s="509">
        <v>0</v>
      </c>
      <c r="I59" s="506">
        <v>0</v>
      </c>
      <c r="J59" s="507">
        <v>0</v>
      </c>
      <c r="K59" s="510" t="s">
        <v>283</v>
      </c>
    </row>
    <row r="60" spans="1:11" ht="14.4" customHeight="1" thickBot="1" x14ac:dyDescent="0.35">
      <c r="A60" s="523" t="s">
        <v>340</v>
      </c>
      <c r="B60" s="501">
        <v>0</v>
      </c>
      <c r="C60" s="501">
        <v>0.56000000000000005</v>
      </c>
      <c r="D60" s="502">
        <v>0.56000000000000005</v>
      </c>
      <c r="E60" s="511" t="s">
        <v>295</v>
      </c>
      <c r="F60" s="501">
        <v>0</v>
      </c>
      <c r="G60" s="502">
        <v>0</v>
      </c>
      <c r="H60" s="504">
        <v>0</v>
      </c>
      <c r="I60" s="501">
        <v>0</v>
      </c>
      <c r="J60" s="502">
        <v>0</v>
      </c>
      <c r="K60" s="512" t="s">
        <v>283</v>
      </c>
    </row>
    <row r="61" spans="1:11" ht="14.4" customHeight="1" thickBot="1" x14ac:dyDescent="0.35">
      <c r="A61" s="521" t="s">
        <v>42</v>
      </c>
      <c r="B61" s="501">
        <v>1601.38051268863</v>
      </c>
      <c r="C61" s="501">
        <v>1569.316</v>
      </c>
      <c r="D61" s="502">
        <v>-32.064512688626003</v>
      </c>
      <c r="E61" s="503">
        <v>0.97997695586099998</v>
      </c>
      <c r="F61" s="501">
        <v>1568.2427430815901</v>
      </c>
      <c r="G61" s="502">
        <v>1306.8689525679899</v>
      </c>
      <c r="H61" s="504">
        <v>140.75300000000101</v>
      </c>
      <c r="I61" s="501">
        <v>1260.9880000000001</v>
      </c>
      <c r="J61" s="502">
        <v>-45.880952567987997</v>
      </c>
      <c r="K61" s="505">
        <v>0.80407705093000004</v>
      </c>
    </row>
    <row r="62" spans="1:11" ht="14.4" customHeight="1" thickBot="1" x14ac:dyDescent="0.35">
      <c r="A62" s="522" t="s">
        <v>341</v>
      </c>
      <c r="B62" s="506">
        <v>1601.38051268863</v>
      </c>
      <c r="C62" s="506">
        <v>1569.316</v>
      </c>
      <c r="D62" s="507">
        <v>-32.064512688626003</v>
      </c>
      <c r="E62" s="513">
        <v>0.97997695586099998</v>
      </c>
      <c r="F62" s="506">
        <v>1568.2427430815901</v>
      </c>
      <c r="G62" s="507">
        <v>1306.8689525679899</v>
      </c>
      <c r="H62" s="509">
        <v>140.75300000000101</v>
      </c>
      <c r="I62" s="506">
        <v>1260.9880000000001</v>
      </c>
      <c r="J62" s="507">
        <v>-45.880952567987997</v>
      </c>
      <c r="K62" s="514">
        <v>0.80407705093000004</v>
      </c>
    </row>
    <row r="63" spans="1:11" ht="14.4" customHeight="1" thickBot="1" x14ac:dyDescent="0.35">
      <c r="A63" s="523" t="s">
        <v>342</v>
      </c>
      <c r="B63" s="501">
        <v>584.99999999999795</v>
      </c>
      <c r="C63" s="501">
        <v>595.73500000000001</v>
      </c>
      <c r="D63" s="502">
        <v>10.735000000002</v>
      </c>
      <c r="E63" s="503">
        <v>1.0183504273499999</v>
      </c>
      <c r="F63" s="501">
        <v>588.93924219946803</v>
      </c>
      <c r="G63" s="502">
        <v>490.78270183288998</v>
      </c>
      <c r="H63" s="504">
        <v>58.984999999999999</v>
      </c>
      <c r="I63" s="501">
        <v>510.53400000000101</v>
      </c>
      <c r="J63" s="502">
        <v>19.751298167110001</v>
      </c>
      <c r="K63" s="505">
        <v>0.86687040600800003</v>
      </c>
    </row>
    <row r="64" spans="1:11" ht="14.4" customHeight="1" thickBot="1" x14ac:dyDescent="0.35">
      <c r="A64" s="523" t="s">
        <v>343</v>
      </c>
      <c r="B64" s="501">
        <v>311.380512688632</v>
      </c>
      <c r="C64" s="501">
        <v>283.31599999999997</v>
      </c>
      <c r="D64" s="502">
        <v>-28.064512688632</v>
      </c>
      <c r="E64" s="503">
        <v>0.90987068379299996</v>
      </c>
      <c r="F64" s="501">
        <v>301.26868252843201</v>
      </c>
      <c r="G64" s="502">
        <v>251.05723544035999</v>
      </c>
      <c r="H64" s="504">
        <v>31.055</v>
      </c>
      <c r="I64" s="501">
        <v>270.62200000000001</v>
      </c>
      <c r="J64" s="502">
        <v>19.56476455964</v>
      </c>
      <c r="K64" s="505">
        <v>0.89827458243799996</v>
      </c>
    </row>
    <row r="65" spans="1:11" ht="14.4" customHeight="1" thickBot="1" x14ac:dyDescent="0.35">
      <c r="A65" s="523" t="s">
        <v>344</v>
      </c>
      <c r="B65" s="501">
        <v>704.99999999999704</v>
      </c>
      <c r="C65" s="501">
        <v>690.26499999999999</v>
      </c>
      <c r="D65" s="502">
        <v>-14.734999999996999</v>
      </c>
      <c r="E65" s="503">
        <v>0.97909929078000002</v>
      </c>
      <c r="F65" s="501">
        <v>678.03481835368802</v>
      </c>
      <c r="G65" s="502">
        <v>565.02901529474002</v>
      </c>
      <c r="H65" s="504">
        <v>50.713000000000001</v>
      </c>
      <c r="I65" s="501">
        <v>479.83200000000102</v>
      </c>
      <c r="J65" s="502">
        <v>-85.197015294739003</v>
      </c>
      <c r="K65" s="505">
        <v>0.70768047157900005</v>
      </c>
    </row>
    <row r="66" spans="1:11" ht="14.4" customHeight="1" thickBot="1" x14ac:dyDescent="0.35">
      <c r="A66" s="524" t="s">
        <v>345</v>
      </c>
      <c r="B66" s="506">
        <v>21405.9770406364</v>
      </c>
      <c r="C66" s="506">
        <v>18557.81005</v>
      </c>
      <c r="D66" s="507">
        <v>-2848.1669906364</v>
      </c>
      <c r="E66" s="513">
        <v>0.86694524686999996</v>
      </c>
      <c r="F66" s="506">
        <v>17846.5089278206</v>
      </c>
      <c r="G66" s="507">
        <v>14872.0907731838</v>
      </c>
      <c r="H66" s="509">
        <v>3576.65490000002</v>
      </c>
      <c r="I66" s="506">
        <v>25926.28989</v>
      </c>
      <c r="J66" s="507">
        <v>11054.1991168162</v>
      </c>
      <c r="K66" s="514">
        <v>1.4527373389860001</v>
      </c>
    </row>
    <row r="67" spans="1:11" ht="14.4" customHeight="1" thickBot="1" x14ac:dyDescent="0.35">
      <c r="A67" s="521" t="s">
        <v>45</v>
      </c>
      <c r="B67" s="501">
        <v>3229.0929342303398</v>
      </c>
      <c r="C67" s="501">
        <v>2993.3070200000002</v>
      </c>
      <c r="D67" s="502">
        <v>-235.78591423033799</v>
      </c>
      <c r="E67" s="503">
        <v>0.92698075929199997</v>
      </c>
      <c r="F67" s="501">
        <v>2701.6249865386199</v>
      </c>
      <c r="G67" s="502">
        <v>2251.3541554488502</v>
      </c>
      <c r="H67" s="504">
        <v>1806.18614000001</v>
      </c>
      <c r="I67" s="501">
        <v>10762.816199999999</v>
      </c>
      <c r="J67" s="502">
        <v>8511.4620445511591</v>
      </c>
      <c r="K67" s="505">
        <v>3.98383056628</v>
      </c>
    </row>
    <row r="68" spans="1:11" ht="14.4" customHeight="1" thickBot="1" x14ac:dyDescent="0.35">
      <c r="A68" s="525" t="s">
        <v>346</v>
      </c>
      <c r="B68" s="501">
        <v>3229.0929342303398</v>
      </c>
      <c r="C68" s="501">
        <v>2993.3070200000002</v>
      </c>
      <c r="D68" s="502">
        <v>-235.78591423033799</v>
      </c>
      <c r="E68" s="503">
        <v>0.92698075929199997</v>
      </c>
      <c r="F68" s="501">
        <v>2701.6249865386199</v>
      </c>
      <c r="G68" s="502">
        <v>2251.3541554488502</v>
      </c>
      <c r="H68" s="504">
        <v>1806.18614000001</v>
      </c>
      <c r="I68" s="501">
        <v>10762.816199999999</v>
      </c>
      <c r="J68" s="502">
        <v>8511.4620445511591</v>
      </c>
      <c r="K68" s="505">
        <v>3.98383056628</v>
      </c>
    </row>
    <row r="69" spans="1:11" ht="14.4" customHeight="1" thickBot="1" x14ac:dyDescent="0.35">
      <c r="A69" s="523" t="s">
        <v>347</v>
      </c>
      <c r="B69" s="501">
        <v>3033.8053206649001</v>
      </c>
      <c r="C69" s="501">
        <v>2667.5852500000001</v>
      </c>
      <c r="D69" s="502">
        <v>-366.22007066490301</v>
      </c>
      <c r="E69" s="503">
        <v>0.87928689155799999</v>
      </c>
      <c r="F69" s="501">
        <v>2419.1231074928701</v>
      </c>
      <c r="G69" s="502">
        <v>2015.9359229107199</v>
      </c>
      <c r="H69" s="504">
        <v>1703.52448000001</v>
      </c>
      <c r="I69" s="501">
        <v>10426.84</v>
      </c>
      <c r="J69" s="502">
        <v>8410.9040770893007</v>
      </c>
      <c r="K69" s="505">
        <v>4.3101733713770001</v>
      </c>
    </row>
    <row r="70" spans="1:11" ht="14.4" customHeight="1" thickBot="1" x14ac:dyDescent="0.35">
      <c r="A70" s="523" t="s">
        <v>348</v>
      </c>
      <c r="B70" s="501">
        <v>0</v>
      </c>
      <c r="C70" s="501">
        <v>2.6019999999999999</v>
      </c>
      <c r="D70" s="502">
        <v>2.6019999999999999</v>
      </c>
      <c r="E70" s="511" t="s">
        <v>283</v>
      </c>
      <c r="F70" s="501">
        <v>3.3454770808459999</v>
      </c>
      <c r="G70" s="502">
        <v>2.787897567371</v>
      </c>
      <c r="H70" s="504">
        <v>0</v>
      </c>
      <c r="I70" s="501">
        <v>13.914999999999999</v>
      </c>
      <c r="J70" s="502">
        <v>11.127102432628</v>
      </c>
      <c r="K70" s="505">
        <v>4.1593469821289997</v>
      </c>
    </row>
    <row r="71" spans="1:11" ht="14.4" customHeight="1" thickBot="1" x14ac:dyDescent="0.35">
      <c r="A71" s="523" t="s">
        <v>349</v>
      </c>
      <c r="B71" s="501">
        <v>88.851147713643996</v>
      </c>
      <c r="C71" s="501">
        <v>160.03578999999999</v>
      </c>
      <c r="D71" s="502">
        <v>71.184642286355</v>
      </c>
      <c r="E71" s="503">
        <v>1.8011673919590001</v>
      </c>
      <c r="F71" s="501">
        <v>85.632780472988003</v>
      </c>
      <c r="G71" s="502">
        <v>71.360650394157005</v>
      </c>
      <c r="H71" s="504">
        <v>16.428999999999998</v>
      </c>
      <c r="I71" s="501">
        <v>81.552350000000004</v>
      </c>
      <c r="J71" s="502">
        <v>10.191699605843</v>
      </c>
      <c r="K71" s="505">
        <v>0.95234966737600002</v>
      </c>
    </row>
    <row r="72" spans="1:11" ht="14.4" customHeight="1" thickBot="1" x14ac:dyDescent="0.35">
      <c r="A72" s="523" t="s">
        <v>350</v>
      </c>
      <c r="B72" s="501">
        <v>45.436465851789002</v>
      </c>
      <c r="C72" s="501">
        <v>96.482219999999998</v>
      </c>
      <c r="D72" s="502">
        <v>51.045754148210001</v>
      </c>
      <c r="E72" s="503">
        <v>2.1234534462850001</v>
      </c>
      <c r="F72" s="501">
        <v>135.014124686923</v>
      </c>
      <c r="G72" s="502">
        <v>112.51177057243601</v>
      </c>
      <c r="H72" s="504">
        <v>82.068479999999994</v>
      </c>
      <c r="I72" s="501">
        <v>180.17984000000001</v>
      </c>
      <c r="J72" s="502">
        <v>67.668069427564006</v>
      </c>
      <c r="K72" s="505">
        <v>1.33452585363</v>
      </c>
    </row>
    <row r="73" spans="1:11" ht="14.4" customHeight="1" thickBot="1" x14ac:dyDescent="0.35">
      <c r="A73" s="523" t="s">
        <v>351</v>
      </c>
      <c r="B73" s="501">
        <v>60.999999999998998</v>
      </c>
      <c r="C73" s="501">
        <v>63.356540000000003</v>
      </c>
      <c r="D73" s="502">
        <v>2.3565399999999999</v>
      </c>
      <c r="E73" s="503">
        <v>1.038631803278</v>
      </c>
      <c r="F73" s="501">
        <v>55.185522434229</v>
      </c>
      <c r="G73" s="502">
        <v>45.987935361856998</v>
      </c>
      <c r="H73" s="504">
        <v>4.16418</v>
      </c>
      <c r="I73" s="501">
        <v>60.329009999999997</v>
      </c>
      <c r="J73" s="502">
        <v>14.341074638142</v>
      </c>
      <c r="K73" s="505">
        <v>1.0932035675089999</v>
      </c>
    </row>
    <row r="74" spans="1:11" ht="14.4" customHeight="1" thickBot="1" x14ac:dyDescent="0.35">
      <c r="A74" s="523" t="s">
        <v>352</v>
      </c>
      <c r="B74" s="501">
        <v>0</v>
      </c>
      <c r="C74" s="501">
        <v>3.2452200000000002</v>
      </c>
      <c r="D74" s="502">
        <v>3.2452200000000002</v>
      </c>
      <c r="E74" s="511" t="s">
        <v>295</v>
      </c>
      <c r="F74" s="501">
        <v>3.3239743707699998</v>
      </c>
      <c r="G74" s="502">
        <v>2.7699786423089998</v>
      </c>
      <c r="H74" s="504">
        <v>0</v>
      </c>
      <c r="I74" s="501">
        <v>0</v>
      </c>
      <c r="J74" s="502">
        <v>-2.7699786423089998</v>
      </c>
      <c r="K74" s="505">
        <v>0</v>
      </c>
    </row>
    <row r="75" spans="1:11" ht="14.4" customHeight="1" thickBot="1" x14ac:dyDescent="0.35">
      <c r="A75" s="526" t="s">
        <v>46</v>
      </c>
      <c r="B75" s="506">
        <v>0</v>
      </c>
      <c r="C75" s="506">
        <v>85.909000000000006</v>
      </c>
      <c r="D75" s="507">
        <v>85.909000000000006</v>
      </c>
      <c r="E75" s="508" t="s">
        <v>283</v>
      </c>
      <c r="F75" s="506">
        <v>0</v>
      </c>
      <c r="G75" s="507">
        <v>0</v>
      </c>
      <c r="H75" s="509">
        <v>18.904</v>
      </c>
      <c r="I75" s="506">
        <v>47.011000000000003</v>
      </c>
      <c r="J75" s="507">
        <v>47.011000000000003</v>
      </c>
      <c r="K75" s="510" t="s">
        <v>283</v>
      </c>
    </row>
    <row r="76" spans="1:11" ht="14.4" customHeight="1" thickBot="1" x14ac:dyDescent="0.35">
      <c r="A76" s="522" t="s">
        <v>353</v>
      </c>
      <c r="B76" s="506">
        <v>0</v>
      </c>
      <c r="C76" s="506">
        <v>62.21</v>
      </c>
      <c r="D76" s="507">
        <v>62.21</v>
      </c>
      <c r="E76" s="508" t="s">
        <v>283</v>
      </c>
      <c r="F76" s="506">
        <v>0</v>
      </c>
      <c r="G76" s="507">
        <v>0</v>
      </c>
      <c r="H76" s="509">
        <v>18.904</v>
      </c>
      <c r="I76" s="506">
        <v>47.011000000000003</v>
      </c>
      <c r="J76" s="507">
        <v>47.011000000000003</v>
      </c>
      <c r="K76" s="510" t="s">
        <v>283</v>
      </c>
    </row>
    <row r="77" spans="1:11" ht="14.4" customHeight="1" thickBot="1" x14ac:dyDescent="0.35">
      <c r="A77" s="523" t="s">
        <v>354</v>
      </c>
      <c r="B77" s="501">
        <v>0</v>
      </c>
      <c r="C77" s="501">
        <v>55.92</v>
      </c>
      <c r="D77" s="502">
        <v>55.92</v>
      </c>
      <c r="E77" s="511" t="s">
        <v>283</v>
      </c>
      <c r="F77" s="501">
        <v>0</v>
      </c>
      <c r="G77" s="502">
        <v>0</v>
      </c>
      <c r="H77" s="504">
        <v>18.904</v>
      </c>
      <c r="I77" s="501">
        <v>47.011000000000003</v>
      </c>
      <c r="J77" s="502">
        <v>47.011000000000003</v>
      </c>
      <c r="K77" s="512" t="s">
        <v>283</v>
      </c>
    </row>
    <row r="78" spans="1:11" ht="14.4" customHeight="1" thickBot="1" x14ac:dyDescent="0.35">
      <c r="A78" s="523" t="s">
        <v>355</v>
      </c>
      <c r="B78" s="501">
        <v>0</v>
      </c>
      <c r="C78" s="501">
        <v>6.29</v>
      </c>
      <c r="D78" s="502">
        <v>6.29</v>
      </c>
      <c r="E78" s="511" t="s">
        <v>283</v>
      </c>
      <c r="F78" s="501">
        <v>0</v>
      </c>
      <c r="G78" s="502">
        <v>0</v>
      </c>
      <c r="H78" s="504">
        <v>0</v>
      </c>
      <c r="I78" s="501">
        <v>0</v>
      </c>
      <c r="J78" s="502">
        <v>0</v>
      </c>
      <c r="K78" s="512" t="s">
        <v>283</v>
      </c>
    </row>
    <row r="79" spans="1:11" ht="14.4" customHeight="1" thickBot="1" x14ac:dyDescent="0.35">
      <c r="A79" s="522" t="s">
        <v>356</v>
      </c>
      <c r="B79" s="506">
        <v>0</v>
      </c>
      <c r="C79" s="506">
        <v>23.699000000000002</v>
      </c>
      <c r="D79" s="507">
        <v>23.699000000000002</v>
      </c>
      <c r="E79" s="508" t="s">
        <v>295</v>
      </c>
      <c r="F79" s="506">
        <v>0</v>
      </c>
      <c r="G79" s="507">
        <v>0</v>
      </c>
      <c r="H79" s="509">
        <v>0</v>
      </c>
      <c r="I79" s="506">
        <v>0</v>
      </c>
      <c r="J79" s="507">
        <v>0</v>
      </c>
      <c r="K79" s="510" t="s">
        <v>283</v>
      </c>
    </row>
    <row r="80" spans="1:11" ht="14.4" customHeight="1" thickBot="1" x14ac:dyDescent="0.35">
      <c r="A80" s="523" t="s">
        <v>357</v>
      </c>
      <c r="B80" s="501">
        <v>0</v>
      </c>
      <c r="C80" s="501">
        <v>23.699000000000002</v>
      </c>
      <c r="D80" s="502">
        <v>23.699000000000002</v>
      </c>
      <c r="E80" s="511" t="s">
        <v>295</v>
      </c>
      <c r="F80" s="501">
        <v>0</v>
      </c>
      <c r="G80" s="502">
        <v>0</v>
      </c>
      <c r="H80" s="504">
        <v>0</v>
      </c>
      <c r="I80" s="501">
        <v>0</v>
      </c>
      <c r="J80" s="502">
        <v>0</v>
      </c>
      <c r="K80" s="512" t="s">
        <v>283</v>
      </c>
    </row>
    <row r="81" spans="1:11" ht="14.4" customHeight="1" thickBot="1" x14ac:dyDescent="0.35">
      <c r="A81" s="521" t="s">
        <v>47</v>
      </c>
      <c r="B81" s="501">
        <v>18176.884106406102</v>
      </c>
      <c r="C81" s="501">
        <v>15478.59403</v>
      </c>
      <c r="D81" s="502">
        <v>-2698.2900764060601</v>
      </c>
      <c r="E81" s="503">
        <v>0.85155376132600002</v>
      </c>
      <c r="F81" s="501">
        <v>15144.8839412819</v>
      </c>
      <c r="G81" s="502">
        <v>12620.736617735</v>
      </c>
      <c r="H81" s="504">
        <v>1751.56476000001</v>
      </c>
      <c r="I81" s="501">
        <v>15116.46269</v>
      </c>
      <c r="J81" s="502">
        <v>2495.7260722650699</v>
      </c>
      <c r="K81" s="505">
        <v>0.99812337609199997</v>
      </c>
    </row>
    <row r="82" spans="1:11" ht="14.4" customHeight="1" thickBot="1" x14ac:dyDescent="0.35">
      <c r="A82" s="522" t="s">
        <v>358</v>
      </c>
      <c r="B82" s="506">
        <v>4.1902579831009996</v>
      </c>
      <c r="C82" s="506">
        <v>0</v>
      </c>
      <c r="D82" s="507">
        <v>-4.1902579831009996</v>
      </c>
      <c r="E82" s="513">
        <v>0</v>
      </c>
      <c r="F82" s="506">
        <v>0</v>
      </c>
      <c r="G82" s="507">
        <v>0</v>
      </c>
      <c r="H82" s="509">
        <v>0</v>
      </c>
      <c r="I82" s="506">
        <v>0</v>
      </c>
      <c r="J82" s="507">
        <v>0</v>
      </c>
      <c r="K82" s="514">
        <v>10</v>
      </c>
    </row>
    <row r="83" spans="1:11" ht="14.4" customHeight="1" thickBot="1" x14ac:dyDescent="0.35">
      <c r="A83" s="523" t="s">
        <v>359</v>
      </c>
      <c r="B83" s="501">
        <v>4.1902579831009996</v>
      </c>
      <c r="C83" s="501">
        <v>0</v>
      </c>
      <c r="D83" s="502">
        <v>-4.1902579831009996</v>
      </c>
      <c r="E83" s="503">
        <v>0</v>
      </c>
      <c r="F83" s="501">
        <v>0</v>
      </c>
      <c r="G83" s="502">
        <v>0</v>
      </c>
      <c r="H83" s="504">
        <v>0</v>
      </c>
      <c r="I83" s="501">
        <v>0</v>
      </c>
      <c r="J83" s="502">
        <v>0</v>
      </c>
      <c r="K83" s="505">
        <v>10</v>
      </c>
    </row>
    <row r="84" spans="1:11" ht="14.4" customHeight="1" thickBot="1" x14ac:dyDescent="0.35">
      <c r="A84" s="522" t="s">
        <v>360</v>
      </c>
      <c r="B84" s="506">
        <v>85.148922610195996</v>
      </c>
      <c r="C84" s="506">
        <v>70.258560000000003</v>
      </c>
      <c r="D84" s="507">
        <v>-14.890362610196</v>
      </c>
      <c r="E84" s="513">
        <v>0.82512564864299998</v>
      </c>
      <c r="F84" s="506">
        <v>70.040168610761</v>
      </c>
      <c r="G84" s="507">
        <v>58.366807175634001</v>
      </c>
      <c r="H84" s="509">
        <v>6.9991700000000003</v>
      </c>
      <c r="I84" s="506">
        <v>62.661490000000001</v>
      </c>
      <c r="J84" s="507">
        <v>4.2946828243650002</v>
      </c>
      <c r="K84" s="514">
        <v>0.89465075888400003</v>
      </c>
    </row>
    <row r="85" spans="1:11" ht="14.4" customHeight="1" thickBot="1" x14ac:dyDescent="0.35">
      <c r="A85" s="523" t="s">
        <v>361</v>
      </c>
      <c r="B85" s="501">
        <v>50.237646327284999</v>
      </c>
      <c r="C85" s="501">
        <v>47.127000000000002</v>
      </c>
      <c r="D85" s="502">
        <v>-3.110646327285</v>
      </c>
      <c r="E85" s="503">
        <v>0.93808136816300003</v>
      </c>
      <c r="F85" s="501">
        <v>45.615878220479999</v>
      </c>
      <c r="G85" s="502">
        <v>38.013231850399997</v>
      </c>
      <c r="H85" s="504">
        <v>4.7008999999999999</v>
      </c>
      <c r="I85" s="501">
        <v>39.768799999999999</v>
      </c>
      <c r="J85" s="502">
        <v>1.7555681495990001</v>
      </c>
      <c r="K85" s="505">
        <v>0.87181923381500004</v>
      </c>
    </row>
    <row r="86" spans="1:11" ht="14.4" customHeight="1" thickBot="1" x14ac:dyDescent="0.35">
      <c r="A86" s="523" t="s">
        <v>362</v>
      </c>
      <c r="B86" s="501">
        <v>34.911276282910997</v>
      </c>
      <c r="C86" s="501">
        <v>23.13156</v>
      </c>
      <c r="D86" s="502">
        <v>-11.779716282911</v>
      </c>
      <c r="E86" s="503">
        <v>0.66258133367899996</v>
      </c>
      <c r="F86" s="501">
        <v>24.424290390281001</v>
      </c>
      <c r="G86" s="502">
        <v>20.353575325234001</v>
      </c>
      <c r="H86" s="504">
        <v>2.29827</v>
      </c>
      <c r="I86" s="501">
        <v>22.892690000000002</v>
      </c>
      <c r="J86" s="502">
        <v>2.539114674765</v>
      </c>
      <c r="K86" s="505">
        <v>0.93729191858500005</v>
      </c>
    </row>
    <row r="87" spans="1:11" ht="14.4" customHeight="1" thickBot="1" x14ac:dyDescent="0.35">
      <c r="A87" s="522" t="s">
        <v>363</v>
      </c>
      <c r="B87" s="506">
        <v>21</v>
      </c>
      <c r="C87" s="506">
        <v>20.933199999999999</v>
      </c>
      <c r="D87" s="507">
        <v>-6.6799999999999998E-2</v>
      </c>
      <c r="E87" s="513">
        <v>0.99681904761899998</v>
      </c>
      <c r="F87" s="506">
        <v>24.321357574663001</v>
      </c>
      <c r="G87" s="507">
        <v>20.267797978886001</v>
      </c>
      <c r="H87" s="509">
        <v>3.645</v>
      </c>
      <c r="I87" s="506">
        <v>20.549330000000001</v>
      </c>
      <c r="J87" s="507">
        <v>0.28153202111300002</v>
      </c>
      <c r="K87" s="514">
        <v>0.84490883935700001</v>
      </c>
    </row>
    <row r="88" spans="1:11" ht="14.4" customHeight="1" thickBot="1" x14ac:dyDescent="0.35">
      <c r="A88" s="523" t="s">
        <v>364</v>
      </c>
      <c r="B88" s="501">
        <v>13</v>
      </c>
      <c r="C88" s="501">
        <v>13.77</v>
      </c>
      <c r="D88" s="502">
        <v>0.76999999999900004</v>
      </c>
      <c r="E88" s="503">
        <v>1.05923076923</v>
      </c>
      <c r="F88" s="501">
        <v>14.481126760563001</v>
      </c>
      <c r="G88" s="502">
        <v>12.067605633802</v>
      </c>
      <c r="H88" s="504">
        <v>3.645</v>
      </c>
      <c r="I88" s="501">
        <v>14.58</v>
      </c>
      <c r="J88" s="502">
        <v>2.5123943661969999</v>
      </c>
      <c r="K88" s="505">
        <v>1.006827731092</v>
      </c>
    </row>
    <row r="89" spans="1:11" ht="14.4" customHeight="1" thickBot="1" x14ac:dyDescent="0.35">
      <c r="A89" s="523" t="s">
        <v>365</v>
      </c>
      <c r="B89" s="501">
        <v>8</v>
      </c>
      <c r="C89" s="501">
        <v>7.1631999999999998</v>
      </c>
      <c r="D89" s="502">
        <v>-0.83679999999999999</v>
      </c>
      <c r="E89" s="503">
        <v>0.895399999999</v>
      </c>
      <c r="F89" s="501">
        <v>9.8402308140989998</v>
      </c>
      <c r="G89" s="502">
        <v>8.2001923450829999</v>
      </c>
      <c r="H89" s="504">
        <v>0</v>
      </c>
      <c r="I89" s="501">
        <v>5.9693300000000002</v>
      </c>
      <c r="J89" s="502">
        <v>-2.2308623450830001</v>
      </c>
      <c r="K89" s="505">
        <v>0.60662499821100002</v>
      </c>
    </row>
    <row r="90" spans="1:11" ht="14.4" customHeight="1" thickBot="1" x14ac:dyDescent="0.35">
      <c r="A90" s="522" t="s">
        <v>366</v>
      </c>
      <c r="B90" s="506">
        <v>0</v>
      </c>
      <c r="C90" s="506">
        <v>38</v>
      </c>
      <c r="D90" s="507">
        <v>38</v>
      </c>
      <c r="E90" s="508" t="s">
        <v>295</v>
      </c>
      <c r="F90" s="506">
        <v>0</v>
      </c>
      <c r="G90" s="507">
        <v>0</v>
      </c>
      <c r="H90" s="509">
        <v>0</v>
      </c>
      <c r="I90" s="506">
        <v>38.72</v>
      </c>
      <c r="J90" s="507">
        <v>38.72</v>
      </c>
      <c r="K90" s="510" t="s">
        <v>283</v>
      </c>
    </row>
    <row r="91" spans="1:11" ht="14.4" customHeight="1" thickBot="1" x14ac:dyDescent="0.35">
      <c r="A91" s="523" t="s">
        <v>367</v>
      </c>
      <c r="B91" s="501">
        <v>0</v>
      </c>
      <c r="C91" s="501">
        <v>38</v>
      </c>
      <c r="D91" s="502">
        <v>38</v>
      </c>
      <c r="E91" s="511" t="s">
        <v>295</v>
      </c>
      <c r="F91" s="501">
        <v>0</v>
      </c>
      <c r="G91" s="502">
        <v>0</v>
      </c>
      <c r="H91" s="504">
        <v>0</v>
      </c>
      <c r="I91" s="501">
        <v>38.72</v>
      </c>
      <c r="J91" s="502">
        <v>38.72</v>
      </c>
      <c r="K91" s="512" t="s">
        <v>283</v>
      </c>
    </row>
    <row r="92" spans="1:11" ht="14.4" customHeight="1" thickBot="1" x14ac:dyDescent="0.35">
      <c r="A92" s="522" t="s">
        <v>368</v>
      </c>
      <c r="B92" s="506">
        <v>1189.56616969221</v>
      </c>
      <c r="C92" s="506">
        <v>1151.67274</v>
      </c>
      <c r="D92" s="507">
        <v>-37.893429692212997</v>
      </c>
      <c r="E92" s="513">
        <v>0.96814516866900002</v>
      </c>
      <c r="F92" s="506">
        <v>1290.03493959204</v>
      </c>
      <c r="G92" s="507">
        <v>1075.0291163267</v>
      </c>
      <c r="H92" s="509">
        <v>106.394270000001</v>
      </c>
      <c r="I92" s="506">
        <v>1052.4576400000001</v>
      </c>
      <c r="J92" s="507">
        <v>-22.571476326700001</v>
      </c>
      <c r="K92" s="514">
        <v>0.81583653876200002</v>
      </c>
    </row>
    <row r="93" spans="1:11" ht="14.4" customHeight="1" thickBot="1" x14ac:dyDescent="0.35">
      <c r="A93" s="523" t="s">
        <v>369</v>
      </c>
      <c r="B93" s="501">
        <v>997.00000000000102</v>
      </c>
      <c r="C93" s="501">
        <v>980.54441999999995</v>
      </c>
      <c r="D93" s="502">
        <v>-16.455580000000001</v>
      </c>
      <c r="E93" s="503">
        <v>0.98349490471400003</v>
      </c>
      <c r="F93" s="501">
        <v>1115.64996484058</v>
      </c>
      <c r="G93" s="502">
        <v>929.70830403381603</v>
      </c>
      <c r="H93" s="504">
        <v>90.265550000000005</v>
      </c>
      <c r="I93" s="501">
        <v>888.45619000000102</v>
      </c>
      <c r="J93" s="502">
        <v>-41.252114033814998</v>
      </c>
      <c r="K93" s="505">
        <v>0.79635747590999995</v>
      </c>
    </row>
    <row r="94" spans="1:11" ht="14.4" customHeight="1" thickBot="1" x14ac:dyDescent="0.35">
      <c r="A94" s="523" t="s">
        <v>370</v>
      </c>
      <c r="B94" s="501">
        <v>0</v>
      </c>
      <c r="C94" s="501">
        <v>2.7587999999999999</v>
      </c>
      <c r="D94" s="502">
        <v>2.7587999999999999</v>
      </c>
      <c r="E94" s="511" t="s">
        <v>295</v>
      </c>
      <c r="F94" s="501">
        <v>3.506456414269</v>
      </c>
      <c r="G94" s="502">
        <v>2.9220470118909998</v>
      </c>
      <c r="H94" s="504">
        <v>1.452</v>
      </c>
      <c r="I94" s="501">
        <v>29.572399999999998</v>
      </c>
      <c r="J94" s="502">
        <v>26.650352988108001</v>
      </c>
      <c r="K94" s="505">
        <v>8.4336995833330004</v>
      </c>
    </row>
    <row r="95" spans="1:11" ht="14.4" customHeight="1" thickBot="1" x14ac:dyDescent="0.35">
      <c r="A95" s="523" t="s">
        <v>371</v>
      </c>
      <c r="B95" s="501">
        <v>192.56616969221301</v>
      </c>
      <c r="C95" s="501">
        <v>168.36951999999999</v>
      </c>
      <c r="D95" s="502">
        <v>-24.196649692211999</v>
      </c>
      <c r="E95" s="503">
        <v>0.87434631051199996</v>
      </c>
      <c r="F95" s="501">
        <v>170.87851833719401</v>
      </c>
      <c r="G95" s="502">
        <v>142.39876528099501</v>
      </c>
      <c r="H95" s="504">
        <v>14.67672</v>
      </c>
      <c r="I95" s="501">
        <v>134.42904999999999</v>
      </c>
      <c r="J95" s="502">
        <v>-7.9697152809940004</v>
      </c>
      <c r="K95" s="505">
        <v>0.78669367751999997</v>
      </c>
    </row>
    <row r="96" spans="1:11" ht="14.4" customHeight="1" thickBot="1" x14ac:dyDescent="0.35">
      <c r="A96" s="522" t="s">
        <v>372</v>
      </c>
      <c r="B96" s="506">
        <v>16876.978756120599</v>
      </c>
      <c r="C96" s="506">
        <v>14193.590529999999</v>
      </c>
      <c r="D96" s="507">
        <v>-2683.3882261205499</v>
      </c>
      <c r="E96" s="513">
        <v>0.84100304533699999</v>
      </c>
      <c r="F96" s="506">
        <v>13760.4874755045</v>
      </c>
      <c r="G96" s="507">
        <v>11467.0728962537</v>
      </c>
      <c r="H96" s="509">
        <v>1634.1543200000101</v>
      </c>
      <c r="I96" s="506">
        <v>13932.122729999999</v>
      </c>
      <c r="J96" s="507">
        <v>2465.0498337463</v>
      </c>
      <c r="K96" s="514">
        <v>1.012473050449</v>
      </c>
    </row>
    <row r="97" spans="1:11" ht="14.4" customHeight="1" thickBot="1" x14ac:dyDescent="0.35">
      <c r="A97" s="523" t="s">
        <v>373</v>
      </c>
      <c r="B97" s="501">
        <v>5.6009999999989999</v>
      </c>
      <c r="C97" s="501">
        <v>15.3538</v>
      </c>
      <c r="D97" s="502">
        <v>9.7528000000000006</v>
      </c>
      <c r="E97" s="503">
        <v>2.7412604891979999</v>
      </c>
      <c r="F97" s="501">
        <v>0</v>
      </c>
      <c r="G97" s="502">
        <v>0</v>
      </c>
      <c r="H97" s="504">
        <v>0</v>
      </c>
      <c r="I97" s="501">
        <v>46.745899999999999</v>
      </c>
      <c r="J97" s="502">
        <v>46.745899999999999</v>
      </c>
      <c r="K97" s="512" t="s">
        <v>283</v>
      </c>
    </row>
    <row r="98" spans="1:11" ht="14.4" customHeight="1" thickBot="1" x14ac:dyDescent="0.35">
      <c r="A98" s="523" t="s">
        <v>374</v>
      </c>
      <c r="B98" s="501">
        <v>615.14940208197299</v>
      </c>
      <c r="C98" s="501">
        <v>736.1789</v>
      </c>
      <c r="D98" s="502">
        <v>121.029497918027</v>
      </c>
      <c r="E98" s="503">
        <v>1.196748135507</v>
      </c>
      <c r="F98" s="501">
        <v>778.05698070928997</v>
      </c>
      <c r="G98" s="502">
        <v>648.38081725774202</v>
      </c>
      <c r="H98" s="504">
        <v>83.568730000000002</v>
      </c>
      <c r="I98" s="501">
        <v>823.68208000000197</v>
      </c>
      <c r="J98" s="502">
        <v>175.30126274226001</v>
      </c>
      <c r="K98" s="505">
        <v>1.058639791714</v>
      </c>
    </row>
    <row r="99" spans="1:11" ht="14.4" customHeight="1" thickBot="1" x14ac:dyDescent="0.35">
      <c r="A99" s="523" t="s">
        <v>375</v>
      </c>
      <c r="B99" s="501">
        <v>8</v>
      </c>
      <c r="C99" s="501">
        <v>5.2191299999999998</v>
      </c>
      <c r="D99" s="502">
        <v>-2.7808700000000002</v>
      </c>
      <c r="E99" s="503">
        <v>0.65239124999999998</v>
      </c>
      <c r="F99" s="501">
        <v>14.848851892413</v>
      </c>
      <c r="G99" s="502">
        <v>12.374043243678001</v>
      </c>
      <c r="H99" s="504">
        <v>3.1730499999999999</v>
      </c>
      <c r="I99" s="501">
        <v>4.7560500000000001</v>
      </c>
      <c r="J99" s="502">
        <v>-7.6179932436779998</v>
      </c>
      <c r="K99" s="505">
        <v>0.320297490638</v>
      </c>
    </row>
    <row r="100" spans="1:11" ht="14.4" customHeight="1" thickBot="1" x14ac:dyDescent="0.35">
      <c r="A100" s="523" t="s">
        <v>376</v>
      </c>
      <c r="B100" s="501">
        <v>10.846400107724</v>
      </c>
      <c r="C100" s="501">
        <v>0</v>
      </c>
      <c r="D100" s="502">
        <v>-10.846400107724</v>
      </c>
      <c r="E100" s="503">
        <v>0</v>
      </c>
      <c r="F100" s="501">
        <v>0</v>
      </c>
      <c r="G100" s="502">
        <v>0</v>
      </c>
      <c r="H100" s="504">
        <v>0</v>
      </c>
      <c r="I100" s="501">
        <v>6.2007300000000001</v>
      </c>
      <c r="J100" s="502">
        <v>6.2007300000000001</v>
      </c>
      <c r="K100" s="512" t="s">
        <v>295</v>
      </c>
    </row>
    <row r="101" spans="1:11" ht="14.4" customHeight="1" thickBot="1" x14ac:dyDescent="0.35">
      <c r="A101" s="523" t="s">
        <v>377</v>
      </c>
      <c r="B101" s="501">
        <v>16237.381953930901</v>
      </c>
      <c r="C101" s="501">
        <v>13427.012290000001</v>
      </c>
      <c r="D101" s="502">
        <v>-2810.36966393085</v>
      </c>
      <c r="E101" s="503">
        <v>0.82691977857599996</v>
      </c>
      <c r="F101" s="501">
        <v>12967.5816429028</v>
      </c>
      <c r="G101" s="502">
        <v>10806.3180357523</v>
      </c>
      <c r="H101" s="504">
        <v>1547.41254000001</v>
      </c>
      <c r="I101" s="501">
        <v>13050.73797</v>
      </c>
      <c r="J101" s="502">
        <v>2244.41993424771</v>
      </c>
      <c r="K101" s="505">
        <v>1.0064126318519999</v>
      </c>
    </row>
    <row r="102" spans="1:11" ht="14.4" customHeight="1" thickBot="1" x14ac:dyDescent="0.35">
      <c r="A102" s="523" t="s">
        <v>378</v>
      </c>
      <c r="B102" s="501">
        <v>0</v>
      </c>
      <c r="C102" s="501">
        <v>9.8264099999999992</v>
      </c>
      <c r="D102" s="502">
        <v>9.8264099999999992</v>
      </c>
      <c r="E102" s="511" t="s">
        <v>295</v>
      </c>
      <c r="F102" s="501">
        <v>0</v>
      </c>
      <c r="G102" s="502">
        <v>0</v>
      </c>
      <c r="H102" s="504">
        <v>0</v>
      </c>
      <c r="I102" s="501">
        <v>0</v>
      </c>
      <c r="J102" s="502">
        <v>0</v>
      </c>
      <c r="K102" s="512" t="s">
        <v>283</v>
      </c>
    </row>
    <row r="103" spans="1:11" ht="14.4" customHeight="1" thickBot="1" x14ac:dyDescent="0.35">
      <c r="A103" s="522" t="s">
        <v>379</v>
      </c>
      <c r="B103" s="506">
        <v>0</v>
      </c>
      <c r="C103" s="506">
        <v>4.1390000000000002</v>
      </c>
      <c r="D103" s="507">
        <v>4.1390000000000002</v>
      </c>
      <c r="E103" s="508" t="s">
        <v>283</v>
      </c>
      <c r="F103" s="506">
        <v>0</v>
      </c>
      <c r="G103" s="507">
        <v>0</v>
      </c>
      <c r="H103" s="509">
        <v>0.372</v>
      </c>
      <c r="I103" s="506">
        <v>9.9514999999999993</v>
      </c>
      <c r="J103" s="507">
        <v>9.9514999999999993</v>
      </c>
      <c r="K103" s="510" t="s">
        <v>283</v>
      </c>
    </row>
    <row r="104" spans="1:11" ht="14.4" customHeight="1" thickBot="1" x14ac:dyDescent="0.35">
      <c r="A104" s="523" t="s">
        <v>380</v>
      </c>
      <c r="B104" s="501">
        <v>0</v>
      </c>
      <c r="C104" s="501">
        <v>3.72</v>
      </c>
      <c r="D104" s="502">
        <v>3.72</v>
      </c>
      <c r="E104" s="511" t="s">
        <v>283</v>
      </c>
      <c r="F104" s="501">
        <v>0</v>
      </c>
      <c r="G104" s="502">
        <v>0</v>
      </c>
      <c r="H104" s="504">
        <v>0.372</v>
      </c>
      <c r="I104" s="501">
        <v>3.72</v>
      </c>
      <c r="J104" s="502">
        <v>3.72</v>
      </c>
      <c r="K104" s="512" t="s">
        <v>283</v>
      </c>
    </row>
    <row r="105" spans="1:11" ht="14.4" customHeight="1" thickBot="1" x14ac:dyDescent="0.35">
      <c r="A105" s="523" t="s">
        <v>381</v>
      </c>
      <c r="B105" s="501">
        <v>0</v>
      </c>
      <c r="C105" s="501">
        <v>0.41899999999999998</v>
      </c>
      <c r="D105" s="502">
        <v>0.41899999999999998</v>
      </c>
      <c r="E105" s="511" t="s">
        <v>295</v>
      </c>
      <c r="F105" s="501">
        <v>0</v>
      </c>
      <c r="G105" s="502">
        <v>0</v>
      </c>
      <c r="H105" s="504">
        <v>0</v>
      </c>
      <c r="I105" s="501">
        <v>6.2314999999999996</v>
      </c>
      <c r="J105" s="502">
        <v>6.2314999999999996</v>
      </c>
      <c r="K105" s="512" t="s">
        <v>283</v>
      </c>
    </row>
    <row r="106" spans="1:11" ht="14.4" customHeight="1" thickBot="1" x14ac:dyDescent="0.35">
      <c r="A106" s="520" t="s">
        <v>48</v>
      </c>
      <c r="B106" s="501">
        <v>73878</v>
      </c>
      <c r="C106" s="501">
        <v>80640.139190000002</v>
      </c>
      <c r="D106" s="502">
        <v>6762.1391899999699</v>
      </c>
      <c r="E106" s="503">
        <v>1.0915311620499999</v>
      </c>
      <c r="F106" s="501">
        <v>82858.7849999998</v>
      </c>
      <c r="G106" s="502">
        <v>69048.987499999799</v>
      </c>
      <c r="H106" s="504">
        <v>7333.9492600000403</v>
      </c>
      <c r="I106" s="501">
        <v>73073.882450000106</v>
      </c>
      <c r="J106" s="502">
        <v>4024.89495000026</v>
      </c>
      <c r="K106" s="505">
        <v>0.88190868898200003</v>
      </c>
    </row>
    <row r="107" spans="1:11" ht="14.4" customHeight="1" thickBot="1" x14ac:dyDescent="0.35">
      <c r="A107" s="526" t="s">
        <v>382</v>
      </c>
      <c r="B107" s="506">
        <v>54362</v>
      </c>
      <c r="C107" s="506">
        <v>59393.870999999999</v>
      </c>
      <c r="D107" s="507">
        <v>5031.8709999999601</v>
      </c>
      <c r="E107" s="513">
        <v>1.092562286155</v>
      </c>
      <c r="F107" s="506">
        <v>60963.944999999803</v>
      </c>
      <c r="G107" s="507">
        <v>50803.287499999802</v>
      </c>
      <c r="H107" s="509">
        <v>5393.2260000000297</v>
      </c>
      <c r="I107" s="506">
        <v>53745.6530000001</v>
      </c>
      <c r="J107" s="507">
        <v>2942.36550000025</v>
      </c>
      <c r="K107" s="514">
        <v>0.88159736053799997</v>
      </c>
    </row>
    <row r="108" spans="1:11" ht="14.4" customHeight="1" thickBot="1" x14ac:dyDescent="0.35">
      <c r="A108" s="522" t="s">
        <v>383</v>
      </c>
      <c r="B108" s="506">
        <v>54211</v>
      </c>
      <c r="C108" s="506">
        <v>59184.256999999998</v>
      </c>
      <c r="D108" s="507">
        <v>4973.2569999999596</v>
      </c>
      <c r="E108" s="513">
        <v>1.0917388906309999</v>
      </c>
      <c r="F108" s="506">
        <v>60818.999999999804</v>
      </c>
      <c r="G108" s="507">
        <v>50682.499999999804</v>
      </c>
      <c r="H108" s="509">
        <v>5350.9760000000297</v>
      </c>
      <c r="I108" s="506">
        <v>53525.769000000102</v>
      </c>
      <c r="J108" s="507">
        <v>2843.2690000002299</v>
      </c>
      <c r="K108" s="514">
        <v>0.88008301682000001</v>
      </c>
    </row>
    <row r="109" spans="1:11" ht="14.4" customHeight="1" thickBot="1" x14ac:dyDescent="0.35">
      <c r="A109" s="523" t="s">
        <v>384</v>
      </c>
      <c r="B109" s="501">
        <v>54211</v>
      </c>
      <c r="C109" s="501">
        <v>59184.256999999998</v>
      </c>
      <c r="D109" s="502">
        <v>4973.2569999999596</v>
      </c>
      <c r="E109" s="503">
        <v>1.0917388906309999</v>
      </c>
      <c r="F109" s="501">
        <v>60818.999999999804</v>
      </c>
      <c r="G109" s="502">
        <v>50682.499999999804</v>
      </c>
      <c r="H109" s="504">
        <v>5350.9760000000297</v>
      </c>
      <c r="I109" s="501">
        <v>53525.769000000102</v>
      </c>
      <c r="J109" s="502">
        <v>2843.2690000002299</v>
      </c>
      <c r="K109" s="505">
        <v>0.88008301682000001</v>
      </c>
    </row>
    <row r="110" spans="1:11" ht="14.4" customHeight="1" thickBot="1" x14ac:dyDescent="0.35">
      <c r="A110" s="522" t="s">
        <v>385</v>
      </c>
      <c r="B110" s="506">
        <v>151</v>
      </c>
      <c r="C110" s="506">
        <v>79.864000000000004</v>
      </c>
      <c r="D110" s="507">
        <v>-71.135999999999996</v>
      </c>
      <c r="E110" s="513">
        <v>0.52890066225099996</v>
      </c>
      <c r="F110" s="506">
        <v>144.94499999999999</v>
      </c>
      <c r="G110" s="507">
        <v>120.78749999999999</v>
      </c>
      <c r="H110" s="509">
        <v>0</v>
      </c>
      <c r="I110" s="506">
        <v>49.384</v>
      </c>
      <c r="J110" s="507">
        <v>-71.403499999998999</v>
      </c>
      <c r="K110" s="514">
        <v>0.34070854462</v>
      </c>
    </row>
    <row r="111" spans="1:11" ht="14.4" customHeight="1" thickBot="1" x14ac:dyDescent="0.35">
      <c r="A111" s="523" t="s">
        <v>386</v>
      </c>
      <c r="B111" s="501">
        <v>151</v>
      </c>
      <c r="C111" s="501">
        <v>79.864000000000004</v>
      </c>
      <c r="D111" s="502">
        <v>-71.135999999999996</v>
      </c>
      <c r="E111" s="503">
        <v>0.52890066225099996</v>
      </c>
      <c r="F111" s="501">
        <v>144.94499999999999</v>
      </c>
      <c r="G111" s="502">
        <v>120.78749999999999</v>
      </c>
      <c r="H111" s="504">
        <v>0</v>
      </c>
      <c r="I111" s="501">
        <v>49.384</v>
      </c>
      <c r="J111" s="502">
        <v>-71.403499999998999</v>
      </c>
      <c r="K111" s="505">
        <v>0.34070854462</v>
      </c>
    </row>
    <row r="112" spans="1:11" ht="14.4" customHeight="1" thickBot="1" x14ac:dyDescent="0.35">
      <c r="A112" s="525" t="s">
        <v>387</v>
      </c>
      <c r="B112" s="501">
        <v>0</v>
      </c>
      <c r="C112" s="501">
        <v>129.75</v>
      </c>
      <c r="D112" s="502">
        <v>129.75</v>
      </c>
      <c r="E112" s="511" t="s">
        <v>295</v>
      </c>
      <c r="F112" s="501">
        <v>0</v>
      </c>
      <c r="G112" s="502">
        <v>0</v>
      </c>
      <c r="H112" s="504">
        <v>42.25</v>
      </c>
      <c r="I112" s="501">
        <v>170.5</v>
      </c>
      <c r="J112" s="502">
        <v>170.5</v>
      </c>
      <c r="K112" s="512" t="s">
        <v>283</v>
      </c>
    </row>
    <row r="113" spans="1:11" ht="14.4" customHeight="1" thickBot="1" x14ac:dyDescent="0.35">
      <c r="A113" s="523" t="s">
        <v>388</v>
      </c>
      <c r="B113" s="501">
        <v>0</v>
      </c>
      <c r="C113" s="501">
        <v>129.75</v>
      </c>
      <c r="D113" s="502">
        <v>129.75</v>
      </c>
      <c r="E113" s="511" t="s">
        <v>295</v>
      </c>
      <c r="F113" s="501">
        <v>0</v>
      </c>
      <c r="G113" s="502">
        <v>0</v>
      </c>
      <c r="H113" s="504">
        <v>42.25</v>
      </c>
      <c r="I113" s="501">
        <v>170.5</v>
      </c>
      <c r="J113" s="502">
        <v>170.5</v>
      </c>
      <c r="K113" s="512" t="s">
        <v>283</v>
      </c>
    </row>
    <row r="114" spans="1:11" ht="14.4" customHeight="1" thickBot="1" x14ac:dyDescent="0.35">
      <c r="A114" s="521" t="s">
        <v>389</v>
      </c>
      <c r="B114" s="501">
        <v>18432</v>
      </c>
      <c r="C114" s="501">
        <v>20060.988799999999</v>
      </c>
      <c r="D114" s="502">
        <v>1628.9888000000201</v>
      </c>
      <c r="E114" s="503">
        <v>1.088378298611</v>
      </c>
      <c r="F114" s="501">
        <v>20678.46</v>
      </c>
      <c r="G114" s="502">
        <v>17232.05</v>
      </c>
      <c r="H114" s="504">
        <v>1833.68860000001</v>
      </c>
      <c r="I114" s="501">
        <v>18256.71257</v>
      </c>
      <c r="J114" s="502">
        <v>1024.66257000003</v>
      </c>
      <c r="K114" s="505">
        <v>0.88288550356200002</v>
      </c>
    </row>
    <row r="115" spans="1:11" ht="14.4" customHeight="1" thickBot="1" x14ac:dyDescent="0.35">
      <c r="A115" s="522" t="s">
        <v>390</v>
      </c>
      <c r="B115" s="506">
        <v>4878.99999999998</v>
      </c>
      <c r="C115" s="506">
        <v>5338.2583800000002</v>
      </c>
      <c r="D115" s="507">
        <v>459.25838000002</v>
      </c>
      <c r="E115" s="513">
        <v>1.094129612625</v>
      </c>
      <c r="F115" s="506">
        <v>5473.71000000001</v>
      </c>
      <c r="G115" s="507">
        <v>4561.4250000000102</v>
      </c>
      <c r="H115" s="509">
        <v>485.38210000000203</v>
      </c>
      <c r="I115" s="506">
        <v>4832.6453300000103</v>
      </c>
      <c r="J115" s="507">
        <v>271.22032999999698</v>
      </c>
      <c r="K115" s="514">
        <v>0.882882967859</v>
      </c>
    </row>
    <row r="116" spans="1:11" ht="14.4" customHeight="1" thickBot="1" x14ac:dyDescent="0.35">
      <c r="A116" s="523" t="s">
        <v>391</v>
      </c>
      <c r="B116" s="501">
        <v>4878.99999999998</v>
      </c>
      <c r="C116" s="501">
        <v>5338.2583800000002</v>
      </c>
      <c r="D116" s="502">
        <v>459.25838000002</v>
      </c>
      <c r="E116" s="503">
        <v>1.094129612625</v>
      </c>
      <c r="F116" s="501">
        <v>5473.71000000001</v>
      </c>
      <c r="G116" s="502">
        <v>4561.4250000000102</v>
      </c>
      <c r="H116" s="504">
        <v>485.38210000000203</v>
      </c>
      <c r="I116" s="501">
        <v>4832.6453300000103</v>
      </c>
      <c r="J116" s="502">
        <v>271.22032999999698</v>
      </c>
      <c r="K116" s="505">
        <v>0.882882967859</v>
      </c>
    </row>
    <row r="117" spans="1:11" ht="14.4" customHeight="1" thickBot="1" x14ac:dyDescent="0.35">
      <c r="A117" s="522" t="s">
        <v>392</v>
      </c>
      <c r="B117" s="506">
        <v>13553</v>
      </c>
      <c r="C117" s="506">
        <v>14722.73042</v>
      </c>
      <c r="D117" s="507">
        <v>1169.7304200000001</v>
      </c>
      <c r="E117" s="513">
        <v>1.0863078595140001</v>
      </c>
      <c r="F117" s="506">
        <v>15204.75</v>
      </c>
      <c r="G117" s="507">
        <v>12670.625</v>
      </c>
      <c r="H117" s="509">
        <v>1348.3065000000099</v>
      </c>
      <c r="I117" s="506">
        <v>13424.06724</v>
      </c>
      <c r="J117" s="507">
        <v>753.44224000003703</v>
      </c>
      <c r="K117" s="514">
        <v>0.88288641641499999</v>
      </c>
    </row>
    <row r="118" spans="1:11" ht="14.4" customHeight="1" thickBot="1" x14ac:dyDescent="0.35">
      <c r="A118" s="523" t="s">
        <v>393</v>
      </c>
      <c r="B118" s="501">
        <v>13553</v>
      </c>
      <c r="C118" s="501">
        <v>14722.73042</v>
      </c>
      <c r="D118" s="502">
        <v>1169.7304200000001</v>
      </c>
      <c r="E118" s="503">
        <v>1.0863078595140001</v>
      </c>
      <c r="F118" s="501">
        <v>15204.75</v>
      </c>
      <c r="G118" s="502">
        <v>12670.625</v>
      </c>
      <c r="H118" s="504">
        <v>1348.3065000000099</v>
      </c>
      <c r="I118" s="501">
        <v>13424.06724</v>
      </c>
      <c r="J118" s="502">
        <v>753.44224000003703</v>
      </c>
      <c r="K118" s="505">
        <v>0.88288641641499999</v>
      </c>
    </row>
    <row r="119" spans="1:11" ht="14.4" customHeight="1" thickBot="1" x14ac:dyDescent="0.35">
      <c r="A119" s="521" t="s">
        <v>394</v>
      </c>
      <c r="B119" s="501">
        <v>1084</v>
      </c>
      <c r="C119" s="501">
        <v>1185.2793899999999</v>
      </c>
      <c r="D119" s="502">
        <v>101.279389999999</v>
      </c>
      <c r="E119" s="503">
        <v>1.0934311715859999</v>
      </c>
      <c r="F119" s="501">
        <v>1216.3800000000001</v>
      </c>
      <c r="G119" s="502">
        <v>1013.65</v>
      </c>
      <c r="H119" s="504">
        <v>107.034660000001</v>
      </c>
      <c r="I119" s="501">
        <v>1071.5168799999999</v>
      </c>
      <c r="J119" s="502">
        <v>57.866879999997003</v>
      </c>
      <c r="K119" s="505">
        <v>0.88090636149799995</v>
      </c>
    </row>
    <row r="120" spans="1:11" ht="14.4" customHeight="1" thickBot="1" x14ac:dyDescent="0.35">
      <c r="A120" s="522" t="s">
        <v>395</v>
      </c>
      <c r="B120" s="506">
        <v>1084</v>
      </c>
      <c r="C120" s="506">
        <v>1185.2793899999999</v>
      </c>
      <c r="D120" s="507">
        <v>101.279389999999</v>
      </c>
      <c r="E120" s="513">
        <v>1.0934311715859999</v>
      </c>
      <c r="F120" s="506">
        <v>1216.3800000000001</v>
      </c>
      <c r="G120" s="507">
        <v>1013.65</v>
      </c>
      <c r="H120" s="509">
        <v>107.034660000001</v>
      </c>
      <c r="I120" s="506">
        <v>1071.5168799999999</v>
      </c>
      <c r="J120" s="507">
        <v>57.866879999997003</v>
      </c>
      <c r="K120" s="514">
        <v>0.88090636149799995</v>
      </c>
    </row>
    <row r="121" spans="1:11" ht="14.4" customHeight="1" thickBot="1" x14ac:dyDescent="0.35">
      <c r="A121" s="523" t="s">
        <v>396</v>
      </c>
      <c r="B121" s="501">
        <v>1084</v>
      </c>
      <c r="C121" s="501">
        <v>1185.2793899999999</v>
      </c>
      <c r="D121" s="502">
        <v>101.279389999999</v>
      </c>
      <c r="E121" s="503">
        <v>1.0934311715859999</v>
      </c>
      <c r="F121" s="501">
        <v>1216.3800000000001</v>
      </c>
      <c r="G121" s="502">
        <v>1013.65</v>
      </c>
      <c r="H121" s="504">
        <v>107.034660000001</v>
      </c>
      <c r="I121" s="501">
        <v>1071.5168799999999</v>
      </c>
      <c r="J121" s="502">
        <v>57.866879999997003</v>
      </c>
      <c r="K121" s="505">
        <v>0.88090636149799995</v>
      </c>
    </row>
    <row r="122" spans="1:11" ht="14.4" customHeight="1" thickBot="1" x14ac:dyDescent="0.35">
      <c r="A122" s="520" t="s">
        <v>397</v>
      </c>
      <c r="B122" s="501">
        <v>0</v>
      </c>
      <c r="C122" s="501">
        <v>6</v>
      </c>
      <c r="D122" s="502">
        <v>6</v>
      </c>
      <c r="E122" s="511" t="s">
        <v>295</v>
      </c>
      <c r="F122" s="501">
        <v>0</v>
      </c>
      <c r="G122" s="502">
        <v>0</v>
      </c>
      <c r="H122" s="504">
        <v>0</v>
      </c>
      <c r="I122" s="501">
        <v>0</v>
      </c>
      <c r="J122" s="502">
        <v>0</v>
      </c>
      <c r="K122" s="512" t="s">
        <v>283</v>
      </c>
    </row>
    <row r="123" spans="1:11" ht="14.4" customHeight="1" thickBot="1" x14ac:dyDescent="0.35">
      <c r="A123" s="521" t="s">
        <v>398</v>
      </c>
      <c r="B123" s="501">
        <v>0</v>
      </c>
      <c r="C123" s="501">
        <v>6</v>
      </c>
      <c r="D123" s="502">
        <v>6</v>
      </c>
      <c r="E123" s="511" t="s">
        <v>295</v>
      </c>
      <c r="F123" s="501">
        <v>0</v>
      </c>
      <c r="G123" s="502">
        <v>0</v>
      </c>
      <c r="H123" s="504">
        <v>0</v>
      </c>
      <c r="I123" s="501">
        <v>0</v>
      </c>
      <c r="J123" s="502">
        <v>0</v>
      </c>
      <c r="K123" s="512" t="s">
        <v>283</v>
      </c>
    </row>
    <row r="124" spans="1:11" ht="14.4" customHeight="1" thickBot="1" x14ac:dyDescent="0.35">
      <c r="A124" s="522" t="s">
        <v>399</v>
      </c>
      <c r="B124" s="506">
        <v>0</v>
      </c>
      <c r="C124" s="506">
        <v>6</v>
      </c>
      <c r="D124" s="507">
        <v>6</v>
      </c>
      <c r="E124" s="508" t="s">
        <v>295</v>
      </c>
      <c r="F124" s="506">
        <v>0</v>
      </c>
      <c r="G124" s="507">
        <v>0</v>
      </c>
      <c r="H124" s="509">
        <v>0</v>
      </c>
      <c r="I124" s="506">
        <v>0</v>
      </c>
      <c r="J124" s="507">
        <v>0</v>
      </c>
      <c r="K124" s="510" t="s">
        <v>283</v>
      </c>
    </row>
    <row r="125" spans="1:11" ht="14.4" customHeight="1" thickBot="1" x14ac:dyDescent="0.35">
      <c r="A125" s="523" t="s">
        <v>400</v>
      </c>
      <c r="B125" s="501">
        <v>0</v>
      </c>
      <c r="C125" s="501">
        <v>6</v>
      </c>
      <c r="D125" s="502">
        <v>6</v>
      </c>
      <c r="E125" s="511" t="s">
        <v>295</v>
      </c>
      <c r="F125" s="501">
        <v>0</v>
      </c>
      <c r="G125" s="502">
        <v>0</v>
      </c>
      <c r="H125" s="504">
        <v>0</v>
      </c>
      <c r="I125" s="501">
        <v>0</v>
      </c>
      <c r="J125" s="502">
        <v>0</v>
      </c>
      <c r="K125" s="512" t="s">
        <v>283</v>
      </c>
    </row>
    <row r="126" spans="1:11" ht="14.4" customHeight="1" thickBot="1" x14ac:dyDescent="0.35">
      <c r="A126" s="520" t="s">
        <v>401</v>
      </c>
      <c r="B126" s="501">
        <v>0</v>
      </c>
      <c r="C126" s="501">
        <v>88.8626</v>
      </c>
      <c r="D126" s="502">
        <v>88.8626</v>
      </c>
      <c r="E126" s="511" t="s">
        <v>283</v>
      </c>
      <c r="F126" s="501">
        <v>7.8185897070279999</v>
      </c>
      <c r="G126" s="502">
        <v>6.5154914225229996</v>
      </c>
      <c r="H126" s="504">
        <v>20.521000000000001</v>
      </c>
      <c r="I126" s="501">
        <v>85.720500000000001</v>
      </c>
      <c r="J126" s="502">
        <v>79.205008577475994</v>
      </c>
      <c r="K126" s="505">
        <v>10.963678004863</v>
      </c>
    </row>
    <row r="127" spans="1:11" ht="14.4" customHeight="1" thickBot="1" x14ac:dyDescent="0.35">
      <c r="A127" s="521" t="s">
        <v>402</v>
      </c>
      <c r="B127" s="501">
        <v>0</v>
      </c>
      <c r="C127" s="501">
        <v>88.8626</v>
      </c>
      <c r="D127" s="502">
        <v>88.8626</v>
      </c>
      <c r="E127" s="511" t="s">
        <v>283</v>
      </c>
      <c r="F127" s="501">
        <v>7.8185897070279999</v>
      </c>
      <c r="G127" s="502">
        <v>6.5154914225229996</v>
      </c>
      <c r="H127" s="504">
        <v>20.521000000000001</v>
      </c>
      <c r="I127" s="501">
        <v>85.720500000000001</v>
      </c>
      <c r="J127" s="502">
        <v>79.205008577475994</v>
      </c>
      <c r="K127" s="505">
        <v>10.963678004863</v>
      </c>
    </row>
    <row r="128" spans="1:11" ht="14.4" customHeight="1" thickBot="1" x14ac:dyDescent="0.35">
      <c r="A128" s="522" t="s">
        <v>403</v>
      </c>
      <c r="B128" s="506">
        <v>0</v>
      </c>
      <c r="C128" s="506">
        <v>55.765599999999999</v>
      </c>
      <c r="D128" s="507">
        <v>55.765599999999999</v>
      </c>
      <c r="E128" s="508" t="s">
        <v>283</v>
      </c>
      <c r="F128" s="506">
        <v>0</v>
      </c>
      <c r="G128" s="507">
        <v>0</v>
      </c>
      <c r="H128" s="509">
        <v>21</v>
      </c>
      <c r="I128" s="506">
        <v>56.570500000000003</v>
      </c>
      <c r="J128" s="507">
        <v>56.570500000000003</v>
      </c>
      <c r="K128" s="510" t="s">
        <v>283</v>
      </c>
    </row>
    <row r="129" spans="1:11" ht="14.4" customHeight="1" thickBot="1" x14ac:dyDescent="0.35">
      <c r="A129" s="523" t="s">
        <v>404</v>
      </c>
      <c r="B129" s="501">
        <v>0</v>
      </c>
      <c r="C129" s="501">
        <v>3.8656000000000001</v>
      </c>
      <c r="D129" s="502">
        <v>3.8656000000000001</v>
      </c>
      <c r="E129" s="511" t="s">
        <v>283</v>
      </c>
      <c r="F129" s="501">
        <v>0</v>
      </c>
      <c r="G129" s="502">
        <v>0</v>
      </c>
      <c r="H129" s="504">
        <v>0</v>
      </c>
      <c r="I129" s="501">
        <v>1.1305000000000001</v>
      </c>
      <c r="J129" s="502">
        <v>1.1305000000000001</v>
      </c>
      <c r="K129" s="512" t="s">
        <v>283</v>
      </c>
    </row>
    <row r="130" spans="1:11" ht="14.4" customHeight="1" thickBot="1" x14ac:dyDescent="0.35">
      <c r="A130" s="523" t="s">
        <v>405</v>
      </c>
      <c r="B130" s="501">
        <v>0</v>
      </c>
      <c r="C130" s="501">
        <v>23.6</v>
      </c>
      <c r="D130" s="502">
        <v>23.6</v>
      </c>
      <c r="E130" s="511" t="s">
        <v>283</v>
      </c>
      <c r="F130" s="501">
        <v>0</v>
      </c>
      <c r="G130" s="502">
        <v>0</v>
      </c>
      <c r="H130" s="504">
        <v>0</v>
      </c>
      <c r="I130" s="501">
        <v>0</v>
      </c>
      <c r="J130" s="502">
        <v>0</v>
      </c>
      <c r="K130" s="512" t="s">
        <v>283</v>
      </c>
    </row>
    <row r="131" spans="1:11" ht="14.4" customHeight="1" thickBot="1" x14ac:dyDescent="0.35">
      <c r="A131" s="523" t="s">
        <v>406</v>
      </c>
      <c r="B131" s="501">
        <v>0</v>
      </c>
      <c r="C131" s="501">
        <v>28.3</v>
      </c>
      <c r="D131" s="502">
        <v>28.3</v>
      </c>
      <c r="E131" s="511" t="s">
        <v>283</v>
      </c>
      <c r="F131" s="501">
        <v>0</v>
      </c>
      <c r="G131" s="502">
        <v>0</v>
      </c>
      <c r="H131" s="504">
        <v>21</v>
      </c>
      <c r="I131" s="501">
        <v>55</v>
      </c>
      <c r="J131" s="502">
        <v>55</v>
      </c>
      <c r="K131" s="512" t="s">
        <v>283</v>
      </c>
    </row>
    <row r="132" spans="1:11" ht="14.4" customHeight="1" thickBot="1" x14ac:dyDescent="0.35">
      <c r="A132" s="523" t="s">
        <v>407</v>
      </c>
      <c r="B132" s="501">
        <v>0</v>
      </c>
      <c r="C132" s="501">
        <v>0</v>
      </c>
      <c r="D132" s="502">
        <v>0</v>
      </c>
      <c r="E132" s="511" t="s">
        <v>283</v>
      </c>
      <c r="F132" s="501">
        <v>0</v>
      </c>
      <c r="G132" s="502">
        <v>0</v>
      </c>
      <c r="H132" s="504">
        <v>0</v>
      </c>
      <c r="I132" s="501">
        <v>0.44</v>
      </c>
      <c r="J132" s="502">
        <v>0.44</v>
      </c>
      <c r="K132" s="512" t="s">
        <v>295</v>
      </c>
    </row>
    <row r="133" spans="1:11" ht="14.4" customHeight="1" thickBot="1" x14ac:dyDescent="0.35">
      <c r="A133" s="525" t="s">
        <v>408</v>
      </c>
      <c r="B133" s="501">
        <v>0</v>
      </c>
      <c r="C133" s="501">
        <v>8.5779999999999994</v>
      </c>
      <c r="D133" s="502">
        <v>8.5779999999999994</v>
      </c>
      <c r="E133" s="511" t="s">
        <v>295</v>
      </c>
      <c r="F133" s="501">
        <v>0</v>
      </c>
      <c r="G133" s="502">
        <v>0</v>
      </c>
      <c r="H133" s="504">
        <v>0</v>
      </c>
      <c r="I133" s="501">
        <v>0</v>
      </c>
      <c r="J133" s="502">
        <v>0</v>
      </c>
      <c r="K133" s="512" t="s">
        <v>283</v>
      </c>
    </row>
    <row r="134" spans="1:11" ht="14.4" customHeight="1" thickBot="1" x14ac:dyDescent="0.35">
      <c r="A134" s="523" t="s">
        <v>409</v>
      </c>
      <c r="B134" s="501">
        <v>0</v>
      </c>
      <c r="C134" s="501">
        <v>8.5779999999999994</v>
      </c>
      <c r="D134" s="502">
        <v>8.5779999999999994</v>
      </c>
      <c r="E134" s="511" t="s">
        <v>295</v>
      </c>
      <c r="F134" s="501">
        <v>0</v>
      </c>
      <c r="G134" s="502">
        <v>0</v>
      </c>
      <c r="H134" s="504">
        <v>0</v>
      </c>
      <c r="I134" s="501">
        <v>0</v>
      </c>
      <c r="J134" s="502">
        <v>0</v>
      </c>
      <c r="K134" s="512" t="s">
        <v>283</v>
      </c>
    </row>
    <row r="135" spans="1:11" ht="14.4" customHeight="1" thickBot="1" x14ac:dyDescent="0.35">
      <c r="A135" s="525" t="s">
        <v>410</v>
      </c>
      <c r="B135" s="501">
        <v>0</v>
      </c>
      <c r="C135" s="501">
        <v>10.1</v>
      </c>
      <c r="D135" s="502">
        <v>10.1</v>
      </c>
      <c r="E135" s="511" t="s">
        <v>283</v>
      </c>
      <c r="F135" s="501">
        <v>7.8185897070279999</v>
      </c>
      <c r="G135" s="502">
        <v>6.5154914225229996</v>
      </c>
      <c r="H135" s="504">
        <v>1</v>
      </c>
      <c r="I135" s="501">
        <v>26.15</v>
      </c>
      <c r="J135" s="502">
        <v>19.634508577476002</v>
      </c>
      <c r="K135" s="505">
        <v>3.3445929483280001</v>
      </c>
    </row>
    <row r="136" spans="1:11" ht="14.4" customHeight="1" thickBot="1" x14ac:dyDescent="0.35">
      <c r="A136" s="523" t="s">
        <v>411</v>
      </c>
      <c r="B136" s="501">
        <v>0</v>
      </c>
      <c r="C136" s="501">
        <v>10.1</v>
      </c>
      <c r="D136" s="502">
        <v>10.1</v>
      </c>
      <c r="E136" s="511" t="s">
        <v>283</v>
      </c>
      <c r="F136" s="501">
        <v>7.8185897070279999</v>
      </c>
      <c r="G136" s="502">
        <v>6.5154914225229996</v>
      </c>
      <c r="H136" s="504">
        <v>1</v>
      </c>
      <c r="I136" s="501">
        <v>26.15</v>
      </c>
      <c r="J136" s="502">
        <v>19.634508577476002</v>
      </c>
      <c r="K136" s="505">
        <v>3.3445929483280001</v>
      </c>
    </row>
    <row r="137" spans="1:11" ht="14.4" customHeight="1" thickBot="1" x14ac:dyDescent="0.35">
      <c r="A137" s="525" t="s">
        <v>412</v>
      </c>
      <c r="B137" s="501">
        <v>0</v>
      </c>
      <c r="C137" s="501">
        <v>12.85</v>
      </c>
      <c r="D137" s="502">
        <v>12.85</v>
      </c>
      <c r="E137" s="511" t="s">
        <v>283</v>
      </c>
      <c r="F137" s="501">
        <v>0</v>
      </c>
      <c r="G137" s="502">
        <v>0</v>
      </c>
      <c r="H137" s="504">
        <v>2</v>
      </c>
      <c r="I137" s="501">
        <v>3</v>
      </c>
      <c r="J137" s="502">
        <v>3</v>
      </c>
      <c r="K137" s="512" t="s">
        <v>283</v>
      </c>
    </row>
    <row r="138" spans="1:11" ht="14.4" customHeight="1" thickBot="1" x14ac:dyDescent="0.35">
      <c r="A138" s="523" t="s">
        <v>413</v>
      </c>
      <c r="B138" s="501">
        <v>0</v>
      </c>
      <c r="C138" s="501">
        <v>12.85</v>
      </c>
      <c r="D138" s="502">
        <v>12.85</v>
      </c>
      <c r="E138" s="511" t="s">
        <v>283</v>
      </c>
      <c r="F138" s="501">
        <v>0</v>
      </c>
      <c r="G138" s="502">
        <v>0</v>
      </c>
      <c r="H138" s="504">
        <v>2</v>
      </c>
      <c r="I138" s="501">
        <v>3</v>
      </c>
      <c r="J138" s="502">
        <v>3</v>
      </c>
      <c r="K138" s="512" t="s">
        <v>283</v>
      </c>
    </row>
    <row r="139" spans="1:11" ht="14.4" customHeight="1" thickBot="1" x14ac:dyDescent="0.35">
      <c r="A139" s="525" t="s">
        <v>414</v>
      </c>
      <c r="B139" s="501">
        <v>0</v>
      </c>
      <c r="C139" s="501">
        <v>1.569</v>
      </c>
      <c r="D139" s="502">
        <v>1.569</v>
      </c>
      <c r="E139" s="511" t="s">
        <v>295</v>
      </c>
      <c r="F139" s="501">
        <v>0</v>
      </c>
      <c r="G139" s="502">
        <v>0</v>
      </c>
      <c r="H139" s="504">
        <v>0</v>
      </c>
      <c r="I139" s="501">
        <v>0</v>
      </c>
      <c r="J139" s="502">
        <v>0</v>
      </c>
      <c r="K139" s="512" t="s">
        <v>283</v>
      </c>
    </row>
    <row r="140" spans="1:11" ht="14.4" customHeight="1" thickBot="1" x14ac:dyDescent="0.35">
      <c r="A140" s="523" t="s">
        <v>415</v>
      </c>
      <c r="B140" s="501">
        <v>0</v>
      </c>
      <c r="C140" s="501">
        <v>1.569</v>
      </c>
      <c r="D140" s="502">
        <v>1.569</v>
      </c>
      <c r="E140" s="511" t="s">
        <v>295</v>
      </c>
      <c r="F140" s="501">
        <v>0</v>
      </c>
      <c r="G140" s="502">
        <v>0</v>
      </c>
      <c r="H140" s="504">
        <v>0</v>
      </c>
      <c r="I140" s="501">
        <v>0</v>
      </c>
      <c r="J140" s="502">
        <v>0</v>
      </c>
      <c r="K140" s="512" t="s">
        <v>283</v>
      </c>
    </row>
    <row r="141" spans="1:11" ht="14.4" customHeight="1" thickBot="1" x14ac:dyDescent="0.35">
      <c r="A141" s="520" t="s">
        <v>416</v>
      </c>
      <c r="B141" s="501">
        <v>29428</v>
      </c>
      <c r="C141" s="501">
        <v>29546.872930000001</v>
      </c>
      <c r="D141" s="502">
        <v>118.872929999958</v>
      </c>
      <c r="E141" s="503">
        <v>1.0040394498430001</v>
      </c>
      <c r="F141" s="501">
        <v>30813.825631109801</v>
      </c>
      <c r="G141" s="502">
        <v>25678.188025924901</v>
      </c>
      <c r="H141" s="504">
        <v>2360.5788400000101</v>
      </c>
      <c r="I141" s="501">
        <v>23233.412270000001</v>
      </c>
      <c r="J141" s="502">
        <v>-2444.7757559248298</v>
      </c>
      <c r="K141" s="505">
        <v>0.75399311166799998</v>
      </c>
    </row>
    <row r="142" spans="1:11" ht="14.4" customHeight="1" thickBot="1" x14ac:dyDescent="0.35">
      <c r="A142" s="521" t="s">
        <v>417</v>
      </c>
      <c r="B142" s="501">
        <v>29302</v>
      </c>
      <c r="C142" s="501">
        <v>29119.845000000001</v>
      </c>
      <c r="D142" s="502">
        <v>-182.15500000004599</v>
      </c>
      <c r="E142" s="503">
        <v>0.993783530134</v>
      </c>
      <c r="F142" s="501">
        <v>30805.825631109801</v>
      </c>
      <c r="G142" s="502">
        <v>25671.5213592582</v>
      </c>
      <c r="H142" s="504">
        <v>2327.7830000000099</v>
      </c>
      <c r="I142" s="501">
        <v>22944.643</v>
      </c>
      <c r="J142" s="502">
        <v>-2726.8783592581699</v>
      </c>
      <c r="K142" s="505">
        <v>0.74481506435599998</v>
      </c>
    </row>
    <row r="143" spans="1:11" ht="14.4" customHeight="1" thickBot="1" x14ac:dyDescent="0.35">
      <c r="A143" s="522" t="s">
        <v>418</v>
      </c>
      <c r="B143" s="506">
        <v>29302</v>
      </c>
      <c r="C143" s="506">
        <v>29119.845000000001</v>
      </c>
      <c r="D143" s="507">
        <v>-182.15500000004599</v>
      </c>
      <c r="E143" s="513">
        <v>0.993783530134</v>
      </c>
      <c r="F143" s="506">
        <v>30805.825631109801</v>
      </c>
      <c r="G143" s="507">
        <v>25671.5213592582</v>
      </c>
      <c r="H143" s="509">
        <v>2327.7830000000099</v>
      </c>
      <c r="I143" s="506">
        <v>22918.796999999999</v>
      </c>
      <c r="J143" s="507">
        <v>-2752.7243592581699</v>
      </c>
      <c r="K143" s="514">
        <v>0.74397606720300002</v>
      </c>
    </row>
    <row r="144" spans="1:11" ht="14.4" customHeight="1" thickBot="1" x14ac:dyDescent="0.35">
      <c r="A144" s="523" t="s">
        <v>419</v>
      </c>
      <c r="B144" s="501">
        <v>437.00000000000102</v>
      </c>
      <c r="C144" s="501">
        <v>445.01900000000001</v>
      </c>
      <c r="D144" s="502">
        <v>8.018999999999</v>
      </c>
      <c r="E144" s="503">
        <v>1.0183501144160001</v>
      </c>
      <c r="F144" s="501">
        <v>472.58421490295098</v>
      </c>
      <c r="G144" s="502">
        <v>393.82017908579201</v>
      </c>
      <c r="H144" s="504">
        <v>43.835000000000001</v>
      </c>
      <c r="I144" s="501">
        <v>438.27300000000099</v>
      </c>
      <c r="J144" s="502">
        <v>44.452820914207997</v>
      </c>
      <c r="K144" s="505">
        <v>0.92739661245299998</v>
      </c>
    </row>
    <row r="145" spans="1:11" ht="14.4" customHeight="1" thickBot="1" x14ac:dyDescent="0.35">
      <c r="A145" s="523" t="s">
        <v>420</v>
      </c>
      <c r="B145" s="501">
        <v>6377.00000000001</v>
      </c>
      <c r="C145" s="501">
        <v>6063.4470000000001</v>
      </c>
      <c r="D145" s="502">
        <v>-313.55300000001</v>
      </c>
      <c r="E145" s="503">
        <v>0.95083064136700002</v>
      </c>
      <c r="F145" s="501">
        <v>6401.0219298662596</v>
      </c>
      <c r="G145" s="502">
        <v>5334.1849415552097</v>
      </c>
      <c r="H145" s="504">
        <v>625.80400000000304</v>
      </c>
      <c r="I145" s="501">
        <v>6063.0060000000103</v>
      </c>
      <c r="J145" s="502">
        <v>728.82105844479395</v>
      </c>
      <c r="K145" s="505">
        <v>0.94719344292600005</v>
      </c>
    </row>
    <row r="146" spans="1:11" ht="14.4" customHeight="1" thickBot="1" x14ac:dyDescent="0.35">
      <c r="A146" s="523" t="s">
        <v>421</v>
      </c>
      <c r="B146" s="501">
        <v>460.00000000000102</v>
      </c>
      <c r="C146" s="501">
        <v>460.11599999999999</v>
      </c>
      <c r="D146" s="502">
        <v>0.115999999999</v>
      </c>
      <c r="E146" s="503">
        <v>1.0002521739129999</v>
      </c>
      <c r="F146" s="501">
        <v>488.99104211201399</v>
      </c>
      <c r="G146" s="502">
        <v>407.492535093345</v>
      </c>
      <c r="H146" s="504">
        <v>41.368000000000002</v>
      </c>
      <c r="I146" s="501">
        <v>386.45500000000101</v>
      </c>
      <c r="J146" s="502">
        <v>-21.037535093344001</v>
      </c>
      <c r="K146" s="505">
        <v>0.79031100105800001</v>
      </c>
    </row>
    <row r="147" spans="1:11" ht="14.4" customHeight="1" thickBot="1" x14ac:dyDescent="0.35">
      <c r="A147" s="523" t="s">
        <v>422</v>
      </c>
      <c r="B147" s="501">
        <v>1801</v>
      </c>
      <c r="C147" s="501">
        <v>1801.7449999999999</v>
      </c>
      <c r="D147" s="502">
        <v>0.74499999999599997</v>
      </c>
      <c r="E147" s="503">
        <v>1.000413659078</v>
      </c>
      <c r="F147" s="501">
        <v>1914.7409257603799</v>
      </c>
      <c r="G147" s="502">
        <v>1595.61743813365</v>
      </c>
      <c r="H147" s="504">
        <v>150.894000000001</v>
      </c>
      <c r="I147" s="501">
        <v>1508.9290000000001</v>
      </c>
      <c r="J147" s="502">
        <v>-86.688438133644993</v>
      </c>
      <c r="K147" s="505">
        <v>0.78805909441800004</v>
      </c>
    </row>
    <row r="148" spans="1:11" ht="14.4" customHeight="1" thickBot="1" x14ac:dyDescent="0.35">
      <c r="A148" s="523" t="s">
        <v>423</v>
      </c>
      <c r="B148" s="501">
        <v>20227</v>
      </c>
      <c r="C148" s="501">
        <v>20349.518</v>
      </c>
      <c r="D148" s="502">
        <v>122.517999999971</v>
      </c>
      <c r="E148" s="503">
        <v>1.006057151332</v>
      </c>
      <c r="F148" s="501">
        <v>21528.487518468199</v>
      </c>
      <c r="G148" s="502">
        <v>17940.4062653902</v>
      </c>
      <c r="H148" s="504">
        <v>1465.8820000000101</v>
      </c>
      <c r="I148" s="501">
        <v>14522.134</v>
      </c>
      <c r="J148" s="502">
        <v>-3418.2722653901801</v>
      </c>
      <c r="K148" s="505">
        <v>0.67455430798500005</v>
      </c>
    </row>
    <row r="149" spans="1:11" ht="14.4" customHeight="1" thickBot="1" x14ac:dyDescent="0.35">
      <c r="A149" s="522" t="s">
        <v>424</v>
      </c>
      <c r="B149" s="506">
        <v>0</v>
      </c>
      <c r="C149" s="506">
        <v>0</v>
      </c>
      <c r="D149" s="507">
        <v>0</v>
      </c>
      <c r="E149" s="513">
        <v>1</v>
      </c>
      <c r="F149" s="506">
        <v>0</v>
      </c>
      <c r="G149" s="507">
        <v>0</v>
      </c>
      <c r="H149" s="509">
        <v>0</v>
      </c>
      <c r="I149" s="506">
        <v>25.846</v>
      </c>
      <c r="J149" s="507">
        <v>25.846</v>
      </c>
      <c r="K149" s="510" t="s">
        <v>295</v>
      </c>
    </row>
    <row r="150" spans="1:11" ht="14.4" customHeight="1" thickBot="1" x14ac:dyDescent="0.35">
      <c r="A150" s="523" t="s">
        <v>425</v>
      </c>
      <c r="B150" s="501">
        <v>0</v>
      </c>
      <c r="C150" s="501">
        <v>0</v>
      </c>
      <c r="D150" s="502">
        <v>0</v>
      </c>
      <c r="E150" s="503">
        <v>1</v>
      </c>
      <c r="F150" s="501">
        <v>0</v>
      </c>
      <c r="G150" s="502">
        <v>0</v>
      </c>
      <c r="H150" s="504">
        <v>0</v>
      </c>
      <c r="I150" s="501">
        <v>0.98799999999999999</v>
      </c>
      <c r="J150" s="502">
        <v>0.98799999999999999</v>
      </c>
      <c r="K150" s="512" t="s">
        <v>295</v>
      </c>
    </row>
    <row r="151" spans="1:11" ht="14.4" customHeight="1" thickBot="1" x14ac:dyDescent="0.35">
      <c r="A151" s="523" t="s">
        <v>426</v>
      </c>
      <c r="B151" s="501">
        <v>0</v>
      </c>
      <c r="C151" s="501">
        <v>0</v>
      </c>
      <c r="D151" s="502">
        <v>0</v>
      </c>
      <c r="E151" s="503">
        <v>1</v>
      </c>
      <c r="F151" s="501">
        <v>0</v>
      </c>
      <c r="G151" s="502">
        <v>0</v>
      </c>
      <c r="H151" s="504">
        <v>0</v>
      </c>
      <c r="I151" s="501">
        <v>24.858000000000001</v>
      </c>
      <c r="J151" s="502">
        <v>24.858000000000001</v>
      </c>
      <c r="K151" s="512" t="s">
        <v>295</v>
      </c>
    </row>
    <row r="152" spans="1:11" ht="14.4" customHeight="1" thickBot="1" x14ac:dyDescent="0.35">
      <c r="A152" s="521" t="s">
        <v>427</v>
      </c>
      <c r="B152" s="501">
        <v>126</v>
      </c>
      <c r="C152" s="501">
        <v>427.02793000000003</v>
      </c>
      <c r="D152" s="502">
        <v>301.02793000000003</v>
      </c>
      <c r="E152" s="503">
        <v>3.3891105555549998</v>
      </c>
      <c r="F152" s="501">
        <v>8</v>
      </c>
      <c r="G152" s="502">
        <v>6.6666666666659999</v>
      </c>
      <c r="H152" s="504">
        <v>32.795839999999998</v>
      </c>
      <c r="I152" s="501">
        <v>288.76927000000097</v>
      </c>
      <c r="J152" s="502">
        <v>282.102603333334</v>
      </c>
      <c r="K152" s="505">
        <v>36.096158750000001</v>
      </c>
    </row>
    <row r="153" spans="1:11" ht="14.4" customHeight="1" thickBot="1" x14ac:dyDescent="0.35">
      <c r="A153" s="522" t="s">
        <v>428</v>
      </c>
      <c r="B153" s="506">
        <v>126</v>
      </c>
      <c r="C153" s="506">
        <v>193.35414</v>
      </c>
      <c r="D153" s="507">
        <v>67.354140000000001</v>
      </c>
      <c r="E153" s="513">
        <v>1.534556666666</v>
      </c>
      <c r="F153" s="506">
        <v>8</v>
      </c>
      <c r="G153" s="507">
        <v>6.6666666666659999</v>
      </c>
      <c r="H153" s="509">
        <v>0</v>
      </c>
      <c r="I153" s="506">
        <v>8.3881999999999994</v>
      </c>
      <c r="J153" s="507">
        <v>1.7215333333330001</v>
      </c>
      <c r="K153" s="514">
        <v>1.0485249999999999</v>
      </c>
    </row>
    <row r="154" spans="1:11" ht="14.4" customHeight="1" thickBot="1" x14ac:dyDescent="0.35">
      <c r="A154" s="523" t="s">
        <v>429</v>
      </c>
      <c r="B154" s="501">
        <v>126</v>
      </c>
      <c r="C154" s="501">
        <v>193.35414</v>
      </c>
      <c r="D154" s="502">
        <v>67.354140000000001</v>
      </c>
      <c r="E154" s="503">
        <v>1.534556666666</v>
      </c>
      <c r="F154" s="501">
        <v>8</v>
      </c>
      <c r="G154" s="502">
        <v>6.6666666666659999</v>
      </c>
      <c r="H154" s="504">
        <v>0</v>
      </c>
      <c r="I154" s="501">
        <v>8.3881999999999994</v>
      </c>
      <c r="J154" s="502">
        <v>1.7215333333330001</v>
      </c>
      <c r="K154" s="505">
        <v>1.0485249999999999</v>
      </c>
    </row>
    <row r="155" spans="1:11" ht="14.4" customHeight="1" thickBot="1" x14ac:dyDescent="0.35">
      <c r="A155" s="522" t="s">
        <v>430</v>
      </c>
      <c r="B155" s="506">
        <v>0</v>
      </c>
      <c r="C155" s="506">
        <v>200.18704</v>
      </c>
      <c r="D155" s="507">
        <v>200.18704</v>
      </c>
      <c r="E155" s="508" t="s">
        <v>283</v>
      </c>
      <c r="F155" s="506">
        <v>0</v>
      </c>
      <c r="G155" s="507">
        <v>0</v>
      </c>
      <c r="H155" s="509">
        <v>0</v>
      </c>
      <c r="I155" s="506">
        <v>158.75417999999999</v>
      </c>
      <c r="J155" s="507">
        <v>158.75417999999999</v>
      </c>
      <c r="K155" s="510" t="s">
        <v>283</v>
      </c>
    </row>
    <row r="156" spans="1:11" ht="14.4" customHeight="1" thickBot="1" x14ac:dyDescent="0.35">
      <c r="A156" s="523" t="s">
        <v>431</v>
      </c>
      <c r="B156" s="501">
        <v>0</v>
      </c>
      <c r="C156" s="501">
        <v>10.308999999999999</v>
      </c>
      <c r="D156" s="502">
        <v>10.308999999999999</v>
      </c>
      <c r="E156" s="511" t="s">
        <v>283</v>
      </c>
      <c r="F156" s="501">
        <v>0</v>
      </c>
      <c r="G156" s="502">
        <v>0</v>
      </c>
      <c r="H156" s="504">
        <v>0</v>
      </c>
      <c r="I156" s="501">
        <v>18.384499999999999</v>
      </c>
      <c r="J156" s="502">
        <v>18.384499999999999</v>
      </c>
      <c r="K156" s="512" t="s">
        <v>283</v>
      </c>
    </row>
    <row r="157" spans="1:11" ht="14.4" customHeight="1" thickBot="1" x14ac:dyDescent="0.35">
      <c r="A157" s="523" t="s">
        <v>432</v>
      </c>
      <c r="B157" s="501">
        <v>0</v>
      </c>
      <c r="C157" s="501">
        <v>158.38900000000001</v>
      </c>
      <c r="D157" s="502">
        <v>158.38900000000001</v>
      </c>
      <c r="E157" s="511" t="s">
        <v>283</v>
      </c>
      <c r="F157" s="501">
        <v>0</v>
      </c>
      <c r="G157" s="502">
        <v>0</v>
      </c>
      <c r="H157" s="504">
        <v>0</v>
      </c>
      <c r="I157" s="501">
        <v>136.19517999999999</v>
      </c>
      <c r="J157" s="502">
        <v>136.19517999999999</v>
      </c>
      <c r="K157" s="512" t="s">
        <v>295</v>
      </c>
    </row>
    <row r="158" spans="1:11" ht="14.4" customHeight="1" thickBot="1" x14ac:dyDescent="0.35">
      <c r="A158" s="523" t="s">
        <v>433</v>
      </c>
      <c r="B158" s="501">
        <v>0</v>
      </c>
      <c r="C158" s="501">
        <v>11.040039999999999</v>
      </c>
      <c r="D158" s="502">
        <v>11.040039999999999</v>
      </c>
      <c r="E158" s="511" t="s">
        <v>295</v>
      </c>
      <c r="F158" s="501">
        <v>0</v>
      </c>
      <c r="G158" s="502">
        <v>0</v>
      </c>
      <c r="H158" s="504">
        <v>0</v>
      </c>
      <c r="I158" s="501">
        <v>0</v>
      </c>
      <c r="J158" s="502">
        <v>0</v>
      </c>
      <c r="K158" s="512" t="s">
        <v>283</v>
      </c>
    </row>
    <row r="159" spans="1:11" ht="14.4" customHeight="1" thickBot="1" x14ac:dyDescent="0.35">
      <c r="A159" s="523" t="s">
        <v>434</v>
      </c>
      <c r="B159" s="501">
        <v>0</v>
      </c>
      <c r="C159" s="501">
        <v>20.449000000000002</v>
      </c>
      <c r="D159" s="502">
        <v>20.449000000000002</v>
      </c>
      <c r="E159" s="511" t="s">
        <v>295</v>
      </c>
      <c r="F159" s="501">
        <v>0</v>
      </c>
      <c r="G159" s="502">
        <v>0</v>
      </c>
      <c r="H159" s="504">
        <v>0</v>
      </c>
      <c r="I159" s="501">
        <v>4.1745000000000001</v>
      </c>
      <c r="J159" s="502">
        <v>4.1745000000000001</v>
      </c>
      <c r="K159" s="512" t="s">
        <v>295</v>
      </c>
    </row>
    <row r="160" spans="1:11" ht="14.4" customHeight="1" thickBot="1" x14ac:dyDescent="0.35">
      <c r="A160" s="522" t="s">
        <v>435</v>
      </c>
      <c r="B160" s="506">
        <v>0</v>
      </c>
      <c r="C160" s="506">
        <v>21.392800000000001</v>
      </c>
      <c r="D160" s="507">
        <v>21.392800000000001</v>
      </c>
      <c r="E160" s="508" t="s">
        <v>295</v>
      </c>
      <c r="F160" s="506">
        <v>0</v>
      </c>
      <c r="G160" s="507">
        <v>0</v>
      </c>
      <c r="H160" s="509">
        <v>4.4770000000000003</v>
      </c>
      <c r="I160" s="506">
        <v>65.061700000000002</v>
      </c>
      <c r="J160" s="507">
        <v>65.061700000000002</v>
      </c>
      <c r="K160" s="510" t="s">
        <v>283</v>
      </c>
    </row>
    <row r="161" spans="1:11" ht="14.4" customHeight="1" thickBot="1" x14ac:dyDescent="0.35">
      <c r="A161" s="523" t="s">
        <v>436</v>
      </c>
      <c r="B161" s="501">
        <v>0</v>
      </c>
      <c r="C161" s="501">
        <v>0</v>
      </c>
      <c r="D161" s="502">
        <v>0</v>
      </c>
      <c r="E161" s="503">
        <v>1</v>
      </c>
      <c r="F161" s="501">
        <v>0</v>
      </c>
      <c r="G161" s="502">
        <v>0</v>
      </c>
      <c r="H161" s="504">
        <v>0</v>
      </c>
      <c r="I161" s="501">
        <v>5.4450000000000003</v>
      </c>
      <c r="J161" s="502">
        <v>5.4450000000000003</v>
      </c>
      <c r="K161" s="512" t="s">
        <v>295</v>
      </c>
    </row>
    <row r="162" spans="1:11" ht="14.4" customHeight="1" thickBot="1" x14ac:dyDescent="0.35">
      <c r="A162" s="523" t="s">
        <v>437</v>
      </c>
      <c r="B162" s="501">
        <v>0</v>
      </c>
      <c r="C162" s="501">
        <v>21.392800000000001</v>
      </c>
      <c r="D162" s="502">
        <v>21.392800000000001</v>
      </c>
      <c r="E162" s="511" t="s">
        <v>295</v>
      </c>
      <c r="F162" s="501">
        <v>0</v>
      </c>
      <c r="G162" s="502">
        <v>0</v>
      </c>
      <c r="H162" s="504">
        <v>4.4770000000000003</v>
      </c>
      <c r="I162" s="501">
        <v>59.616700000000002</v>
      </c>
      <c r="J162" s="502">
        <v>59.616700000000002</v>
      </c>
      <c r="K162" s="512" t="s">
        <v>283</v>
      </c>
    </row>
    <row r="163" spans="1:11" ht="14.4" customHeight="1" thickBot="1" x14ac:dyDescent="0.35">
      <c r="A163" s="522" t="s">
        <v>438</v>
      </c>
      <c r="B163" s="506">
        <v>0</v>
      </c>
      <c r="C163" s="506">
        <v>6.7759999999999998</v>
      </c>
      <c r="D163" s="507">
        <v>6.7759999999999998</v>
      </c>
      <c r="E163" s="508" t="s">
        <v>295</v>
      </c>
      <c r="F163" s="506">
        <v>0</v>
      </c>
      <c r="G163" s="507">
        <v>0</v>
      </c>
      <c r="H163" s="509">
        <v>0</v>
      </c>
      <c r="I163" s="506">
        <v>28.24635</v>
      </c>
      <c r="J163" s="507">
        <v>28.24635</v>
      </c>
      <c r="K163" s="510" t="s">
        <v>283</v>
      </c>
    </row>
    <row r="164" spans="1:11" ht="14.4" customHeight="1" thickBot="1" x14ac:dyDescent="0.35">
      <c r="A164" s="523" t="s">
        <v>439</v>
      </c>
      <c r="B164" s="501">
        <v>0</v>
      </c>
      <c r="C164" s="501">
        <v>6.7759999999999998</v>
      </c>
      <c r="D164" s="502">
        <v>6.7759999999999998</v>
      </c>
      <c r="E164" s="511" t="s">
        <v>295</v>
      </c>
      <c r="F164" s="501">
        <v>0</v>
      </c>
      <c r="G164" s="502">
        <v>0</v>
      </c>
      <c r="H164" s="504">
        <v>0</v>
      </c>
      <c r="I164" s="501">
        <v>28.24635</v>
      </c>
      <c r="J164" s="502">
        <v>28.24635</v>
      </c>
      <c r="K164" s="512" t="s">
        <v>283</v>
      </c>
    </row>
    <row r="165" spans="1:11" ht="14.4" customHeight="1" thickBot="1" x14ac:dyDescent="0.35">
      <c r="A165" s="522" t="s">
        <v>440</v>
      </c>
      <c r="B165" s="506">
        <v>0</v>
      </c>
      <c r="C165" s="506">
        <v>5.3179499999999997</v>
      </c>
      <c r="D165" s="507">
        <v>5.3179499999999997</v>
      </c>
      <c r="E165" s="508" t="s">
        <v>295</v>
      </c>
      <c r="F165" s="506">
        <v>0</v>
      </c>
      <c r="G165" s="507">
        <v>0</v>
      </c>
      <c r="H165" s="509">
        <v>28.318840000000002</v>
      </c>
      <c r="I165" s="506">
        <v>28.318840000000002</v>
      </c>
      <c r="J165" s="507">
        <v>28.318840000000002</v>
      </c>
      <c r="K165" s="510" t="s">
        <v>283</v>
      </c>
    </row>
    <row r="166" spans="1:11" ht="14.4" customHeight="1" thickBot="1" x14ac:dyDescent="0.35">
      <c r="A166" s="523" t="s">
        <v>441</v>
      </c>
      <c r="B166" s="501">
        <v>0</v>
      </c>
      <c r="C166" s="501">
        <v>5.3179499999999997</v>
      </c>
      <c r="D166" s="502">
        <v>5.3179499999999997</v>
      </c>
      <c r="E166" s="511" t="s">
        <v>295</v>
      </c>
      <c r="F166" s="501">
        <v>0</v>
      </c>
      <c r="G166" s="502">
        <v>0</v>
      </c>
      <c r="H166" s="504">
        <v>28.318840000000002</v>
      </c>
      <c r="I166" s="501">
        <v>28.318840000000002</v>
      </c>
      <c r="J166" s="502">
        <v>28.318840000000002</v>
      </c>
      <c r="K166" s="512" t="s">
        <v>283</v>
      </c>
    </row>
    <row r="167" spans="1:11" ht="14.4" customHeight="1" thickBot="1" x14ac:dyDescent="0.35">
      <c r="A167" s="520" t="s">
        <v>442</v>
      </c>
      <c r="B167" s="501">
        <v>0</v>
      </c>
      <c r="C167" s="501">
        <v>0</v>
      </c>
      <c r="D167" s="502">
        <v>0</v>
      </c>
      <c r="E167" s="503">
        <v>1</v>
      </c>
      <c r="F167" s="501">
        <v>0</v>
      </c>
      <c r="G167" s="502">
        <v>0</v>
      </c>
      <c r="H167" s="504">
        <v>0</v>
      </c>
      <c r="I167" s="501">
        <v>0.18240000000000001</v>
      </c>
      <c r="J167" s="502">
        <v>0.18240000000000001</v>
      </c>
      <c r="K167" s="512" t="s">
        <v>295</v>
      </c>
    </row>
    <row r="168" spans="1:11" ht="14.4" customHeight="1" thickBot="1" x14ac:dyDescent="0.35">
      <c r="A168" s="521" t="s">
        <v>443</v>
      </c>
      <c r="B168" s="501">
        <v>0</v>
      </c>
      <c r="C168" s="501">
        <v>0</v>
      </c>
      <c r="D168" s="502">
        <v>0</v>
      </c>
      <c r="E168" s="503">
        <v>1</v>
      </c>
      <c r="F168" s="501">
        <v>0</v>
      </c>
      <c r="G168" s="502">
        <v>0</v>
      </c>
      <c r="H168" s="504">
        <v>0</v>
      </c>
      <c r="I168" s="501">
        <v>0.18240000000000001</v>
      </c>
      <c r="J168" s="502">
        <v>0.18240000000000001</v>
      </c>
      <c r="K168" s="512" t="s">
        <v>295</v>
      </c>
    </row>
    <row r="169" spans="1:11" ht="14.4" customHeight="1" thickBot="1" x14ac:dyDescent="0.35">
      <c r="A169" s="522" t="s">
        <v>444</v>
      </c>
      <c r="B169" s="506">
        <v>0</v>
      </c>
      <c r="C169" s="506">
        <v>0</v>
      </c>
      <c r="D169" s="507">
        <v>0</v>
      </c>
      <c r="E169" s="513">
        <v>1</v>
      </c>
      <c r="F169" s="506">
        <v>0</v>
      </c>
      <c r="G169" s="507">
        <v>0</v>
      </c>
      <c r="H169" s="509">
        <v>0</v>
      </c>
      <c r="I169" s="506">
        <v>0.18240000000000001</v>
      </c>
      <c r="J169" s="507">
        <v>0.18240000000000001</v>
      </c>
      <c r="K169" s="510" t="s">
        <v>295</v>
      </c>
    </row>
    <row r="170" spans="1:11" ht="14.4" customHeight="1" thickBot="1" x14ac:dyDescent="0.35">
      <c r="A170" s="523" t="s">
        <v>445</v>
      </c>
      <c r="B170" s="501">
        <v>0</v>
      </c>
      <c r="C170" s="501">
        <v>0</v>
      </c>
      <c r="D170" s="502">
        <v>0</v>
      </c>
      <c r="E170" s="503">
        <v>1</v>
      </c>
      <c r="F170" s="501">
        <v>0</v>
      </c>
      <c r="G170" s="502">
        <v>0</v>
      </c>
      <c r="H170" s="504">
        <v>0</v>
      </c>
      <c r="I170" s="501">
        <v>0.18240000000000001</v>
      </c>
      <c r="J170" s="502">
        <v>0.18240000000000001</v>
      </c>
      <c r="K170" s="512" t="s">
        <v>295</v>
      </c>
    </row>
    <row r="171" spans="1:11" ht="14.4" customHeight="1" thickBot="1" x14ac:dyDescent="0.35">
      <c r="A171" s="519" t="s">
        <v>446</v>
      </c>
      <c r="B171" s="501">
        <v>312703.09050723701</v>
      </c>
      <c r="C171" s="501">
        <v>320222.52162000001</v>
      </c>
      <c r="D171" s="502">
        <v>7519.4311127634101</v>
      </c>
      <c r="E171" s="503">
        <v>1.024046551956</v>
      </c>
      <c r="F171" s="501">
        <v>326001.44686934102</v>
      </c>
      <c r="G171" s="502">
        <v>271667.87239111698</v>
      </c>
      <c r="H171" s="504">
        <v>29213.423849999999</v>
      </c>
      <c r="I171" s="501">
        <v>304817.26860000001</v>
      </c>
      <c r="J171" s="502">
        <v>33149.396208882798</v>
      </c>
      <c r="K171" s="505">
        <v>0.93501814647500003</v>
      </c>
    </row>
    <row r="172" spans="1:11" ht="14.4" customHeight="1" thickBot="1" x14ac:dyDescent="0.35">
      <c r="A172" s="520" t="s">
        <v>447</v>
      </c>
      <c r="B172" s="501">
        <v>312546.535294784</v>
      </c>
      <c r="C172" s="501">
        <v>319374.10973000003</v>
      </c>
      <c r="D172" s="502">
        <v>6827.5744352157899</v>
      </c>
      <c r="E172" s="503">
        <v>1.0218449851910001</v>
      </c>
      <c r="F172" s="501">
        <v>325929.05404837499</v>
      </c>
      <c r="G172" s="502">
        <v>271607.54504031199</v>
      </c>
      <c r="H172" s="504">
        <v>29161.852800000001</v>
      </c>
      <c r="I172" s="501">
        <v>304570.60405000002</v>
      </c>
      <c r="J172" s="502">
        <v>32963.059009687902</v>
      </c>
      <c r="K172" s="505">
        <v>0.934469020993</v>
      </c>
    </row>
    <row r="173" spans="1:11" ht="14.4" customHeight="1" thickBot="1" x14ac:dyDescent="0.35">
      <c r="A173" s="521" t="s">
        <v>448</v>
      </c>
      <c r="B173" s="501">
        <v>312546.535294784</v>
      </c>
      <c r="C173" s="501">
        <v>319374.10973000003</v>
      </c>
      <c r="D173" s="502">
        <v>6827.5744352157899</v>
      </c>
      <c r="E173" s="503">
        <v>1.0218449851910001</v>
      </c>
      <c r="F173" s="501">
        <v>325929.05404837499</v>
      </c>
      <c r="G173" s="502">
        <v>271607.54504031199</v>
      </c>
      <c r="H173" s="504">
        <v>29161.852800000001</v>
      </c>
      <c r="I173" s="501">
        <v>304570.60405000002</v>
      </c>
      <c r="J173" s="502">
        <v>32963.059009687902</v>
      </c>
      <c r="K173" s="505">
        <v>0.934469020993</v>
      </c>
    </row>
    <row r="174" spans="1:11" ht="14.4" customHeight="1" thickBot="1" x14ac:dyDescent="0.35">
      <c r="A174" s="522" t="s">
        <v>449</v>
      </c>
      <c r="B174" s="506">
        <v>800</v>
      </c>
      <c r="C174" s="506">
        <v>728.52364999999998</v>
      </c>
      <c r="D174" s="507">
        <v>-71.476349999999996</v>
      </c>
      <c r="E174" s="513">
        <v>0.91065456249999999</v>
      </c>
      <c r="F174" s="506">
        <v>771.27277164752695</v>
      </c>
      <c r="G174" s="507">
        <v>642.72730970627299</v>
      </c>
      <c r="H174" s="509">
        <v>78.572269999998994</v>
      </c>
      <c r="I174" s="506">
        <v>586.40138000000002</v>
      </c>
      <c r="J174" s="507">
        <v>-56.325929706271999</v>
      </c>
      <c r="K174" s="514">
        <v>0.76030348996599995</v>
      </c>
    </row>
    <row r="175" spans="1:11" ht="14.4" customHeight="1" thickBot="1" x14ac:dyDescent="0.35">
      <c r="A175" s="523" t="s">
        <v>450</v>
      </c>
      <c r="B175" s="501">
        <v>135</v>
      </c>
      <c r="C175" s="501">
        <v>49.4664</v>
      </c>
      <c r="D175" s="502">
        <v>-85.533600000000007</v>
      </c>
      <c r="E175" s="503">
        <v>0.36641777777700002</v>
      </c>
      <c r="F175" s="501">
        <v>53.942548611558998</v>
      </c>
      <c r="G175" s="502">
        <v>44.952123842966003</v>
      </c>
      <c r="H175" s="504">
        <v>5.4823700000000004</v>
      </c>
      <c r="I175" s="501">
        <v>38.944330000000001</v>
      </c>
      <c r="J175" s="502">
        <v>-6.0077938429659996</v>
      </c>
      <c r="K175" s="505">
        <v>0.72195939944200005</v>
      </c>
    </row>
    <row r="176" spans="1:11" ht="14.4" customHeight="1" thickBot="1" x14ac:dyDescent="0.35">
      <c r="A176" s="523" t="s">
        <v>451</v>
      </c>
      <c r="B176" s="501">
        <v>5</v>
      </c>
      <c r="C176" s="501">
        <v>1.58118</v>
      </c>
      <c r="D176" s="502">
        <v>-3.4188200000000002</v>
      </c>
      <c r="E176" s="503">
        <v>0.31623600000000002</v>
      </c>
      <c r="F176" s="501">
        <v>1.9890172454949999</v>
      </c>
      <c r="G176" s="502">
        <v>1.6575143712460001</v>
      </c>
      <c r="H176" s="504">
        <v>0</v>
      </c>
      <c r="I176" s="501">
        <v>12.619199999999999</v>
      </c>
      <c r="J176" s="502">
        <v>10.961685628752999</v>
      </c>
      <c r="K176" s="505">
        <v>6.3444397119109999</v>
      </c>
    </row>
    <row r="177" spans="1:11" ht="14.4" customHeight="1" thickBot="1" x14ac:dyDescent="0.35">
      <c r="A177" s="523" t="s">
        <v>452</v>
      </c>
      <c r="B177" s="501">
        <v>220</v>
      </c>
      <c r="C177" s="501">
        <v>512.2056</v>
      </c>
      <c r="D177" s="502">
        <v>292.2056</v>
      </c>
      <c r="E177" s="503">
        <v>2.328207272727</v>
      </c>
      <c r="F177" s="501">
        <v>535.82781912818803</v>
      </c>
      <c r="G177" s="502">
        <v>446.52318260682398</v>
      </c>
      <c r="H177" s="504">
        <v>53.842299999999</v>
      </c>
      <c r="I177" s="501">
        <v>377.32733999999999</v>
      </c>
      <c r="J177" s="502">
        <v>-69.195842606823007</v>
      </c>
      <c r="K177" s="505">
        <v>0.70419512860199995</v>
      </c>
    </row>
    <row r="178" spans="1:11" ht="14.4" customHeight="1" thickBot="1" x14ac:dyDescent="0.35">
      <c r="A178" s="523" t="s">
        <v>453</v>
      </c>
      <c r="B178" s="501">
        <v>440</v>
      </c>
      <c r="C178" s="501">
        <v>165.27046999999999</v>
      </c>
      <c r="D178" s="502">
        <v>-274.72953000000001</v>
      </c>
      <c r="E178" s="503">
        <v>0.37561470454500001</v>
      </c>
      <c r="F178" s="501">
        <v>179.51338666228301</v>
      </c>
      <c r="G178" s="502">
        <v>149.59448888523599</v>
      </c>
      <c r="H178" s="504">
        <v>19.247599999999998</v>
      </c>
      <c r="I178" s="501">
        <v>157.51051000000001</v>
      </c>
      <c r="J178" s="502">
        <v>7.9160211147629997</v>
      </c>
      <c r="K178" s="505">
        <v>0.87743044086300004</v>
      </c>
    </row>
    <row r="179" spans="1:11" ht="14.4" customHeight="1" thickBot="1" x14ac:dyDescent="0.35">
      <c r="A179" s="522" t="s">
        <v>454</v>
      </c>
      <c r="B179" s="506">
        <v>2916.5760249257501</v>
      </c>
      <c r="C179" s="506">
        <v>1542.3375799999999</v>
      </c>
      <c r="D179" s="507">
        <v>-1374.2384449257499</v>
      </c>
      <c r="E179" s="513">
        <v>0.52881789016199998</v>
      </c>
      <c r="F179" s="506">
        <v>633.45376495715198</v>
      </c>
      <c r="G179" s="507">
        <v>527.87813746429299</v>
      </c>
      <c r="H179" s="509">
        <v>251.1208</v>
      </c>
      <c r="I179" s="506">
        <v>768.03513999999996</v>
      </c>
      <c r="J179" s="507">
        <v>240.157002535706</v>
      </c>
      <c r="K179" s="514">
        <v>1.2124565082530001</v>
      </c>
    </row>
    <row r="180" spans="1:11" ht="14.4" customHeight="1" thickBot="1" x14ac:dyDescent="0.35">
      <c r="A180" s="523" t="s">
        <v>455</v>
      </c>
      <c r="B180" s="501">
        <v>1669.9116563847699</v>
      </c>
      <c r="C180" s="501">
        <v>17.427350000000001</v>
      </c>
      <c r="D180" s="502">
        <v>-1652.48430638477</v>
      </c>
      <c r="E180" s="503">
        <v>1.0436090994999999E-2</v>
      </c>
      <c r="F180" s="501">
        <v>0</v>
      </c>
      <c r="G180" s="502">
        <v>0</v>
      </c>
      <c r="H180" s="504">
        <v>0</v>
      </c>
      <c r="I180" s="501">
        <v>0</v>
      </c>
      <c r="J180" s="502">
        <v>0</v>
      </c>
      <c r="K180" s="512" t="s">
        <v>283</v>
      </c>
    </row>
    <row r="181" spans="1:11" ht="14.4" customHeight="1" thickBot="1" x14ac:dyDescent="0.35">
      <c r="A181" s="523" t="s">
        <v>456</v>
      </c>
      <c r="B181" s="501">
        <v>1195.6643685409899</v>
      </c>
      <c r="C181" s="501">
        <v>1506.5771299999999</v>
      </c>
      <c r="D181" s="502">
        <v>310.91276145901298</v>
      </c>
      <c r="E181" s="503">
        <v>1.260033475647</v>
      </c>
      <c r="F181" s="501">
        <v>616.38900336266295</v>
      </c>
      <c r="G181" s="502">
        <v>513.65750280221903</v>
      </c>
      <c r="H181" s="504">
        <v>249.39376999999999</v>
      </c>
      <c r="I181" s="501">
        <v>757.73991999999998</v>
      </c>
      <c r="J181" s="502">
        <v>244.08241719778101</v>
      </c>
      <c r="K181" s="505">
        <v>1.2293209578140001</v>
      </c>
    </row>
    <row r="182" spans="1:11" ht="14.4" customHeight="1" thickBot="1" x14ac:dyDescent="0.35">
      <c r="A182" s="523" t="s">
        <v>457</v>
      </c>
      <c r="B182" s="501">
        <v>51</v>
      </c>
      <c r="C182" s="501">
        <v>18.333100000000002</v>
      </c>
      <c r="D182" s="502">
        <v>-32.666899999999998</v>
      </c>
      <c r="E182" s="503">
        <v>0.359472549019</v>
      </c>
      <c r="F182" s="501">
        <v>17.064761594488999</v>
      </c>
      <c r="G182" s="502">
        <v>14.220634662074</v>
      </c>
      <c r="H182" s="504">
        <v>1.7270300000000001</v>
      </c>
      <c r="I182" s="501">
        <v>10.29522</v>
      </c>
      <c r="J182" s="502">
        <v>-3.925414662074</v>
      </c>
      <c r="K182" s="505">
        <v>0.60330289075400001</v>
      </c>
    </row>
    <row r="183" spans="1:11" ht="14.4" customHeight="1" thickBot="1" x14ac:dyDescent="0.35">
      <c r="A183" s="522" t="s">
        <v>458</v>
      </c>
      <c r="B183" s="506">
        <v>2191.6923445606199</v>
      </c>
      <c r="C183" s="506">
        <v>1170.4432200000001</v>
      </c>
      <c r="D183" s="507">
        <v>-1021.24912456062</v>
      </c>
      <c r="E183" s="513">
        <v>0.53403627699099998</v>
      </c>
      <c r="F183" s="506">
        <v>1163.94057938478</v>
      </c>
      <c r="G183" s="507">
        <v>969.95048282065</v>
      </c>
      <c r="H183" s="509">
        <v>108.15521</v>
      </c>
      <c r="I183" s="506">
        <v>1051.56005</v>
      </c>
      <c r="J183" s="507">
        <v>81.609567179349</v>
      </c>
      <c r="K183" s="514">
        <v>0.90344822461200003</v>
      </c>
    </row>
    <row r="184" spans="1:11" ht="14.4" customHeight="1" thickBot="1" x14ac:dyDescent="0.35">
      <c r="A184" s="523" t="s">
        <v>459</v>
      </c>
      <c r="B184" s="501">
        <v>767</v>
      </c>
      <c r="C184" s="501">
        <v>75.725309999999993</v>
      </c>
      <c r="D184" s="502">
        <v>-691.27468999999996</v>
      </c>
      <c r="E184" s="503">
        <v>9.8729217731000005E-2</v>
      </c>
      <c r="F184" s="501">
        <v>70.635224078606001</v>
      </c>
      <c r="G184" s="502">
        <v>58.862686732172001</v>
      </c>
      <c r="H184" s="504">
        <v>1.1670400000000001</v>
      </c>
      <c r="I184" s="501">
        <v>58.078429999999997</v>
      </c>
      <c r="J184" s="502">
        <v>-0.784256732171</v>
      </c>
      <c r="K184" s="505">
        <v>0.82223042055200002</v>
      </c>
    </row>
    <row r="185" spans="1:11" ht="14.4" customHeight="1" thickBot="1" x14ac:dyDescent="0.35">
      <c r="A185" s="523" t="s">
        <v>460</v>
      </c>
      <c r="B185" s="501">
        <v>1040.49984263845</v>
      </c>
      <c r="C185" s="501">
        <v>951.43318999999997</v>
      </c>
      <c r="D185" s="502">
        <v>-89.066652638446996</v>
      </c>
      <c r="E185" s="503">
        <v>0.914400128679</v>
      </c>
      <c r="F185" s="501">
        <v>950</v>
      </c>
      <c r="G185" s="502">
        <v>791.66666666666697</v>
      </c>
      <c r="H185" s="504">
        <v>95.483669999998995</v>
      </c>
      <c r="I185" s="501">
        <v>819.03511000000003</v>
      </c>
      <c r="J185" s="502">
        <v>27.368443333333001</v>
      </c>
      <c r="K185" s="505">
        <v>0.862142221052</v>
      </c>
    </row>
    <row r="186" spans="1:11" ht="14.4" customHeight="1" thickBot="1" x14ac:dyDescent="0.35">
      <c r="A186" s="523" t="s">
        <v>461</v>
      </c>
      <c r="B186" s="501">
        <v>384.19250192216799</v>
      </c>
      <c r="C186" s="501">
        <v>143.28471999999999</v>
      </c>
      <c r="D186" s="502">
        <v>-240.907781922168</v>
      </c>
      <c r="E186" s="503">
        <v>0.37295032902199998</v>
      </c>
      <c r="F186" s="501">
        <v>143.30535530617399</v>
      </c>
      <c r="G186" s="502">
        <v>119.421129421812</v>
      </c>
      <c r="H186" s="504">
        <v>11.5045</v>
      </c>
      <c r="I186" s="501">
        <v>174.44650999999999</v>
      </c>
      <c r="J186" s="502">
        <v>55.025380578187999</v>
      </c>
      <c r="K186" s="505">
        <v>1.2173062871739999</v>
      </c>
    </row>
    <row r="187" spans="1:11" ht="14.4" customHeight="1" thickBot="1" x14ac:dyDescent="0.35">
      <c r="A187" s="522" t="s">
        <v>462</v>
      </c>
      <c r="B187" s="506">
        <v>169.26692529789301</v>
      </c>
      <c r="C187" s="506">
        <v>60.3489</v>
      </c>
      <c r="D187" s="507">
        <v>-108.918025297893</v>
      </c>
      <c r="E187" s="513">
        <v>0.35653096370499998</v>
      </c>
      <c r="F187" s="506">
        <v>60.158088723169001</v>
      </c>
      <c r="G187" s="507">
        <v>50.131740602641003</v>
      </c>
      <c r="H187" s="509">
        <v>4.5486000000000004</v>
      </c>
      <c r="I187" s="506">
        <v>51.442459999999997</v>
      </c>
      <c r="J187" s="507">
        <v>1.310719397358</v>
      </c>
      <c r="K187" s="514">
        <v>0.85512124955799995</v>
      </c>
    </row>
    <row r="188" spans="1:11" ht="14.4" customHeight="1" thickBot="1" x14ac:dyDescent="0.35">
      <c r="A188" s="523" t="s">
        <v>463</v>
      </c>
      <c r="B188" s="501">
        <v>169.26692529789301</v>
      </c>
      <c r="C188" s="501">
        <v>60.3489</v>
      </c>
      <c r="D188" s="502">
        <v>-108.918025297893</v>
      </c>
      <c r="E188" s="503">
        <v>0.35653096370499998</v>
      </c>
      <c r="F188" s="501">
        <v>60.158088723169001</v>
      </c>
      <c r="G188" s="502">
        <v>50.131740602641003</v>
      </c>
      <c r="H188" s="504">
        <v>4.5486000000000004</v>
      </c>
      <c r="I188" s="501">
        <v>51.442459999999997</v>
      </c>
      <c r="J188" s="502">
        <v>1.310719397358</v>
      </c>
      <c r="K188" s="505">
        <v>0.85512124955799995</v>
      </c>
    </row>
    <row r="189" spans="1:11" ht="14.4" customHeight="1" thickBot="1" x14ac:dyDescent="0.35">
      <c r="A189" s="522" t="s">
        <v>464</v>
      </c>
      <c r="B189" s="506">
        <v>306469</v>
      </c>
      <c r="C189" s="506">
        <v>309499.94822999998</v>
      </c>
      <c r="D189" s="507">
        <v>3030.94823000004</v>
      </c>
      <c r="E189" s="513">
        <v>1.0098899015230001</v>
      </c>
      <c r="F189" s="506">
        <v>323300.22884366201</v>
      </c>
      <c r="G189" s="507">
        <v>269416.85736971803</v>
      </c>
      <c r="H189" s="509">
        <v>28719.45592</v>
      </c>
      <c r="I189" s="506">
        <v>287518.52308000001</v>
      </c>
      <c r="J189" s="507">
        <v>18101.665710281701</v>
      </c>
      <c r="K189" s="514">
        <v>0.88932359902199998</v>
      </c>
    </row>
    <row r="190" spans="1:11" ht="14.4" customHeight="1" thickBot="1" x14ac:dyDescent="0.35">
      <c r="A190" s="523" t="s">
        <v>465</v>
      </c>
      <c r="B190" s="501">
        <v>139932</v>
      </c>
      <c r="C190" s="501">
        <v>132166.75263</v>
      </c>
      <c r="D190" s="502">
        <v>-7765.24736999997</v>
      </c>
      <c r="E190" s="503">
        <v>0.94450699361099999</v>
      </c>
      <c r="F190" s="501">
        <v>143115.12090176801</v>
      </c>
      <c r="G190" s="502">
        <v>119262.600751474</v>
      </c>
      <c r="H190" s="504">
        <v>11883.844880000001</v>
      </c>
      <c r="I190" s="501">
        <v>121705.53492000001</v>
      </c>
      <c r="J190" s="502">
        <v>2442.9341685264199</v>
      </c>
      <c r="K190" s="505">
        <v>0.85040304723299998</v>
      </c>
    </row>
    <row r="191" spans="1:11" ht="14.4" customHeight="1" thickBot="1" x14ac:dyDescent="0.35">
      <c r="A191" s="523" t="s">
        <v>466</v>
      </c>
      <c r="B191" s="501">
        <v>166537</v>
      </c>
      <c r="C191" s="501">
        <v>177333.19560000001</v>
      </c>
      <c r="D191" s="502">
        <v>10796.195599999999</v>
      </c>
      <c r="E191" s="503">
        <v>1.06482760948</v>
      </c>
      <c r="F191" s="501">
        <v>180185.10794189401</v>
      </c>
      <c r="G191" s="502">
        <v>150154.25661824501</v>
      </c>
      <c r="H191" s="504">
        <v>16835.61104</v>
      </c>
      <c r="I191" s="501">
        <v>165812.98816000001</v>
      </c>
      <c r="J191" s="502">
        <v>15658.7315417553</v>
      </c>
      <c r="K191" s="505">
        <v>0.92023691665700003</v>
      </c>
    </row>
    <row r="192" spans="1:11" ht="14.4" customHeight="1" thickBot="1" x14ac:dyDescent="0.35">
      <c r="A192" s="522" t="s">
        <v>467</v>
      </c>
      <c r="B192" s="506">
        <v>0</v>
      </c>
      <c r="C192" s="506">
        <v>6372.5081499999997</v>
      </c>
      <c r="D192" s="507">
        <v>6372.5081499999997</v>
      </c>
      <c r="E192" s="508" t="s">
        <v>283</v>
      </c>
      <c r="F192" s="506">
        <v>0</v>
      </c>
      <c r="G192" s="507">
        <v>0</v>
      </c>
      <c r="H192" s="509">
        <v>0</v>
      </c>
      <c r="I192" s="506">
        <v>14594.64194</v>
      </c>
      <c r="J192" s="507">
        <v>14594.64194</v>
      </c>
      <c r="K192" s="510" t="s">
        <v>283</v>
      </c>
    </row>
    <row r="193" spans="1:11" ht="14.4" customHeight="1" thickBot="1" x14ac:dyDescent="0.35">
      <c r="A193" s="523" t="s">
        <v>468</v>
      </c>
      <c r="B193" s="501">
        <v>0</v>
      </c>
      <c r="C193" s="501">
        <v>4717.2779200000004</v>
      </c>
      <c r="D193" s="502">
        <v>4717.2779200000004</v>
      </c>
      <c r="E193" s="511" t="s">
        <v>283</v>
      </c>
      <c r="F193" s="501">
        <v>0</v>
      </c>
      <c r="G193" s="502">
        <v>0</v>
      </c>
      <c r="H193" s="504">
        <v>0</v>
      </c>
      <c r="I193" s="501">
        <v>5159.4723700000004</v>
      </c>
      <c r="J193" s="502">
        <v>5159.4723700000004</v>
      </c>
      <c r="K193" s="512" t="s">
        <v>283</v>
      </c>
    </row>
    <row r="194" spans="1:11" ht="14.4" customHeight="1" thickBot="1" x14ac:dyDescent="0.35">
      <c r="A194" s="523" t="s">
        <v>469</v>
      </c>
      <c r="B194" s="501">
        <v>0</v>
      </c>
      <c r="C194" s="501">
        <v>1655.2302299999999</v>
      </c>
      <c r="D194" s="502">
        <v>1655.2302299999999</v>
      </c>
      <c r="E194" s="511" t="s">
        <v>283</v>
      </c>
      <c r="F194" s="501">
        <v>0</v>
      </c>
      <c r="G194" s="502">
        <v>0</v>
      </c>
      <c r="H194" s="504">
        <v>0</v>
      </c>
      <c r="I194" s="501">
        <v>9435.16957</v>
      </c>
      <c r="J194" s="502">
        <v>9435.16957</v>
      </c>
      <c r="K194" s="512" t="s">
        <v>283</v>
      </c>
    </row>
    <row r="195" spans="1:11" ht="14.4" customHeight="1" thickBot="1" x14ac:dyDescent="0.35">
      <c r="A195" s="520" t="s">
        <v>470</v>
      </c>
      <c r="B195" s="501">
        <v>156.55521245234499</v>
      </c>
      <c r="C195" s="501">
        <v>185.96789000000001</v>
      </c>
      <c r="D195" s="502">
        <v>29.412677547653999</v>
      </c>
      <c r="E195" s="503">
        <v>1.187874150511</v>
      </c>
      <c r="F195" s="501">
        <v>72.392820966146999</v>
      </c>
      <c r="G195" s="502">
        <v>60.327350805122997</v>
      </c>
      <c r="H195" s="504">
        <v>51.57105</v>
      </c>
      <c r="I195" s="501">
        <v>246.66454999999999</v>
      </c>
      <c r="J195" s="502">
        <v>186.337199194877</v>
      </c>
      <c r="K195" s="505">
        <v>3.4073067841259999</v>
      </c>
    </row>
    <row r="196" spans="1:11" ht="14.4" customHeight="1" thickBot="1" x14ac:dyDescent="0.35">
      <c r="A196" s="521" t="s">
        <v>471</v>
      </c>
      <c r="B196" s="501">
        <v>0</v>
      </c>
      <c r="C196" s="501">
        <v>129.75</v>
      </c>
      <c r="D196" s="502">
        <v>129.75</v>
      </c>
      <c r="E196" s="511" t="s">
        <v>295</v>
      </c>
      <c r="F196" s="501">
        <v>0</v>
      </c>
      <c r="G196" s="502">
        <v>0</v>
      </c>
      <c r="H196" s="504">
        <v>42.25</v>
      </c>
      <c r="I196" s="501">
        <v>170.5</v>
      </c>
      <c r="J196" s="502">
        <v>170.5</v>
      </c>
      <c r="K196" s="512" t="s">
        <v>283</v>
      </c>
    </row>
    <row r="197" spans="1:11" ht="14.4" customHeight="1" thickBot="1" x14ac:dyDescent="0.35">
      <c r="A197" s="522" t="s">
        <v>472</v>
      </c>
      <c r="B197" s="506">
        <v>0</v>
      </c>
      <c r="C197" s="506">
        <v>129.75</v>
      </c>
      <c r="D197" s="507">
        <v>129.75</v>
      </c>
      <c r="E197" s="508" t="s">
        <v>295</v>
      </c>
      <c r="F197" s="506">
        <v>0</v>
      </c>
      <c r="G197" s="507">
        <v>0</v>
      </c>
      <c r="H197" s="509">
        <v>42.25</v>
      </c>
      <c r="I197" s="506">
        <v>170.5</v>
      </c>
      <c r="J197" s="507">
        <v>170.5</v>
      </c>
      <c r="K197" s="510" t="s">
        <v>283</v>
      </c>
    </row>
    <row r="198" spans="1:11" ht="14.4" customHeight="1" thickBot="1" x14ac:dyDescent="0.35">
      <c r="A198" s="523" t="s">
        <v>473</v>
      </c>
      <c r="B198" s="501">
        <v>0</v>
      </c>
      <c r="C198" s="501">
        <v>129.75</v>
      </c>
      <c r="D198" s="502">
        <v>129.75</v>
      </c>
      <c r="E198" s="511" t="s">
        <v>295</v>
      </c>
      <c r="F198" s="501">
        <v>0</v>
      </c>
      <c r="G198" s="502">
        <v>0</v>
      </c>
      <c r="H198" s="504">
        <v>42.25</v>
      </c>
      <c r="I198" s="501">
        <v>170.5</v>
      </c>
      <c r="J198" s="502">
        <v>170.5</v>
      </c>
      <c r="K198" s="512" t="s">
        <v>283</v>
      </c>
    </row>
    <row r="199" spans="1:11" ht="14.4" customHeight="1" thickBot="1" x14ac:dyDescent="0.35">
      <c r="A199" s="526" t="s">
        <v>474</v>
      </c>
      <c r="B199" s="506">
        <v>156.55521245234499</v>
      </c>
      <c r="C199" s="506">
        <v>56.217889999999997</v>
      </c>
      <c r="D199" s="507">
        <v>-100.33732245234501</v>
      </c>
      <c r="E199" s="513">
        <v>0.35909305809300002</v>
      </c>
      <c r="F199" s="506">
        <v>72.392820966146999</v>
      </c>
      <c r="G199" s="507">
        <v>60.327350805122997</v>
      </c>
      <c r="H199" s="509">
        <v>9.3210499999989995</v>
      </c>
      <c r="I199" s="506">
        <v>76.164550000000006</v>
      </c>
      <c r="J199" s="507">
        <v>15.837199194876</v>
      </c>
      <c r="K199" s="514">
        <v>1.052100871101</v>
      </c>
    </row>
    <row r="200" spans="1:11" ht="14.4" customHeight="1" thickBot="1" x14ac:dyDescent="0.35">
      <c r="A200" s="522" t="s">
        <v>475</v>
      </c>
      <c r="B200" s="506">
        <v>0</v>
      </c>
      <c r="C200" s="506">
        <v>6.6100000000000006E-2</v>
      </c>
      <c r="D200" s="507">
        <v>6.6100000000000006E-2</v>
      </c>
      <c r="E200" s="508" t="s">
        <v>283</v>
      </c>
      <c r="F200" s="506">
        <v>0</v>
      </c>
      <c r="G200" s="507">
        <v>0</v>
      </c>
      <c r="H200" s="509">
        <v>4.0000000000000003E-5</v>
      </c>
      <c r="I200" s="506">
        <v>5.1263199999999998</v>
      </c>
      <c r="J200" s="507">
        <v>5.1263199999999998</v>
      </c>
      <c r="K200" s="510" t="s">
        <v>283</v>
      </c>
    </row>
    <row r="201" spans="1:11" ht="14.4" customHeight="1" thickBot="1" x14ac:dyDescent="0.35">
      <c r="A201" s="523" t="s">
        <v>476</v>
      </c>
      <c r="B201" s="501">
        <v>0</v>
      </c>
      <c r="C201" s="501">
        <v>2.0999999999999999E-3</v>
      </c>
      <c r="D201" s="502">
        <v>2.0999999999999999E-3</v>
      </c>
      <c r="E201" s="511" t="s">
        <v>283</v>
      </c>
      <c r="F201" s="501">
        <v>0</v>
      </c>
      <c r="G201" s="502">
        <v>0</v>
      </c>
      <c r="H201" s="504">
        <v>4.0000000000000003E-5</v>
      </c>
      <c r="I201" s="501">
        <v>-6.8000000000000005E-4</v>
      </c>
      <c r="J201" s="502">
        <v>-6.8000000000000005E-4</v>
      </c>
      <c r="K201" s="512" t="s">
        <v>283</v>
      </c>
    </row>
    <row r="202" spans="1:11" ht="14.4" customHeight="1" thickBot="1" x14ac:dyDescent="0.35">
      <c r="A202" s="523" t="s">
        <v>477</v>
      </c>
      <c r="B202" s="501">
        <v>0</v>
      </c>
      <c r="C202" s="501">
        <v>6.4000000000000001E-2</v>
      </c>
      <c r="D202" s="502">
        <v>6.4000000000000001E-2</v>
      </c>
      <c r="E202" s="511" t="s">
        <v>295</v>
      </c>
      <c r="F202" s="501">
        <v>0</v>
      </c>
      <c r="G202" s="502">
        <v>0</v>
      </c>
      <c r="H202" s="504">
        <v>0</v>
      </c>
      <c r="I202" s="501">
        <v>5.1269999999999998</v>
      </c>
      <c r="J202" s="502">
        <v>5.1269999999999998</v>
      </c>
      <c r="K202" s="512" t="s">
        <v>283</v>
      </c>
    </row>
    <row r="203" spans="1:11" ht="14.4" customHeight="1" thickBot="1" x14ac:dyDescent="0.35">
      <c r="A203" s="522" t="s">
        <v>478</v>
      </c>
      <c r="B203" s="506">
        <v>156.55521245234499</v>
      </c>
      <c r="C203" s="506">
        <v>56.151789999999998</v>
      </c>
      <c r="D203" s="507">
        <v>-100.403422452345</v>
      </c>
      <c r="E203" s="513">
        <v>0.35867084283099998</v>
      </c>
      <c r="F203" s="506">
        <v>72.392820966146999</v>
      </c>
      <c r="G203" s="507">
        <v>60.327350805122997</v>
      </c>
      <c r="H203" s="509">
        <v>9.3210099999989993</v>
      </c>
      <c r="I203" s="506">
        <v>71.038229999999999</v>
      </c>
      <c r="J203" s="507">
        <v>10.710879194876</v>
      </c>
      <c r="K203" s="514">
        <v>0.98128832461399995</v>
      </c>
    </row>
    <row r="204" spans="1:11" ht="14.4" customHeight="1" thickBot="1" x14ac:dyDescent="0.35">
      <c r="A204" s="523" t="s">
        <v>479</v>
      </c>
      <c r="B204" s="501">
        <v>17.559627237762999</v>
      </c>
      <c r="C204" s="501">
        <v>0</v>
      </c>
      <c r="D204" s="502">
        <v>-17.559627237762999</v>
      </c>
      <c r="E204" s="503">
        <v>0</v>
      </c>
      <c r="F204" s="501">
        <v>0</v>
      </c>
      <c r="G204" s="502">
        <v>0</v>
      </c>
      <c r="H204" s="504">
        <v>0</v>
      </c>
      <c r="I204" s="501">
        <v>0</v>
      </c>
      <c r="J204" s="502">
        <v>0</v>
      </c>
      <c r="K204" s="505">
        <v>10</v>
      </c>
    </row>
    <row r="205" spans="1:11" ht="14.4" customHeight="1" thickBot="1" x14ac:dyDescent="0.35">
      <c r="A205" s="523" t="s">
        <v>480</v>
      </c>
      <c r="B205" s="501">
        <v>3.8886255406999998E-2</v>
      </c>
      <c r="C205" s="501">
        <v>0.11017</v>
      </c>
      <c r="D205" s="502">
        <v>7.1283744592000001E-2</v>
      </c>
      <c r="E205" s="503">
        <v>2.833134711629</v>
      </c>
      <c r="F205" s="501">
        <v>0.14662901010400001</v>
      </c>
      <c r="G205" s="502">
        <v>0.122190841753</v>
      </c>
      <c r="H205" s="504">
        <v>9.1299999999000001E-2</v>
      </c>
      <c r="I205" s="501">
        <v>9.1299999999000001E-2</v>
      </c>
      <c r="J205" s="502">
        <v>-3.0890841753000001E-2</v>
      </c>
      <c r="K205" s="505">
        <v>0.62265986747699997</v>
      </c>
    </row>
    <row r="206" spans="1:11" ht="14.4" customHeight="1" thickBot="1" x14ac:dyDescent="0.35">
      <c r="A206" s="523" t="s">
        <v>481</v>
      </c>
      <c r="B206" s="501">
        <v>138.08193124182</v>
      </c>
      <c r="C206" s="501">
        <v>52.934359999999998</v>
      </c>
      <c r="D206" s="502">
        <v>-85.147571241820003</v>
      </c>
      <c r="E206" s="503">
        <v>0.38335471935999998</v>
      </c>
      <c r="F206" s="501">
        <v>68.485512953756</v>
      </c>
      <c r="G206" s="502">
        <v>57.071260794796999</v>
      </c>
      <c r="H206" s="504">
        <v>8.5950299999989994</v>
      </c>
      <c r="I206" s="501">
        <v>66.57029</v>
      </c>
      <c r="J206" s="502">
        <v>9.4990292052029996</v>
      </c>
      <c r="K206" s="505">
        <v>0.97203462643100003</v>
      </c>
    </row>
    <row r="207" spans="1:11" ht="14.4" customHeight="1" thickBot="1" x14ac:dyDescent="0.35">
      <c r="A207" s="523" t="s">
        <v>482</v>
      </c>
      <c r="B207" s="501">
        <v>0.87476771735400005</v>
      </c>
      <c r="C207" s="501">
        <v>3.1072600000000001</v>
      </c>
      <c r="D207" s="502">
        <v>2.232492282645</v>
      </c>
      <c r="E207" s="503">
        <v>3.5520972463380001</v>
      </c>
      <c r="F207" s="501">
        <v>3.760679002287</v>
      </c>
      <c r="G207" s="502">
        <v>3.1338991685719999</v>
      </c>
      <c r="H207" s="504">
        <v>0.63467999999900004</v>
      </c>
      <c r="I207" s="501">
        <v>4.3766400000000001</v>
      </c>
      <c r="J207" s="502">
        <v>1.2427408314270001</v>
      </c>
      <c r="K207" s="505">
        <v>1.1637898361800001</v>
      </c>
    </row>
    <row r="208" spans="1:11" ht="14.4" customHeight="1" thickBot="1" x14ac:dyDescent="0.35">
      <c r="A208" s="520" t="s">
        <v>483</v>
      </c>
      <c r="B208" s="501">
        <v>0</v>
      </c>
      <c r="C208" s="501">
        <v>662.44399999999996</v>
      </c>
      <c r="D208" s="502">
        <v>662.44399999999996</v>
      </c>
      <c r="E208" s="511" t="s">
        <v>295</v>
      </c>
      <c r="F208" s="501">
        <v>0</v>
      </c>
      <c r="G208" s="502">
        <v>0</v>
      </c>
      <c r="H208" s="504">
        <v>0</v>
      </c>
      <c r="I208" s="501">
        <v>0</v>
      </c>
      <c r="J208" s="502">
        <v>0</v>
      </c>
      <c r="K208" s="505">
        <v>10</v>
      </c>
    </row>
    <row r="209" spans="1:11" ht="14.4" customHeight="1" thickBot="1" x14ac:dyDescent="0.35">
      <c r="A209" s="526" t="s">
        <v>484</v>
      </c>
      <c r="B209" s="506">
        <v>0</v>
      </c>
      <c r="C209" s="506">
        <v>662.44399999999996</v>
      </c>
      <c r="D209" s="507">
        <v>662.44399999999996</v>
      </c>
      <c r="E209" s="508" t="s">
        <v>295</v>
      </c>
      <c r="F209" s="506">
        <v>0</v>
      </c>
      <c r="G209" s="507">
        <v>0</v>
      </c>
      <c r="H209" s="509">
        <v>0</v>
      </c>
      <c r="I209" s="506">
        <v>0</v>
      </c>
      <c r="J209" s="507">
        <v>0</v>
      </c>
      <c r="K209" s="514">
        <v>10</v>
      </c>
    </row>
    <row r="210" spans="1:11" ht="14.4" customHeight="1" thickBot="1" x14ac:dyDescent="0.35">
      <c r="A210" s="522" t="s">
        <v>485</v>
      </c>
      <c r="B210" s="506">
        <v>0</v>
      </c>
      <c r="C210" s="506">
        <v>662.44399999999996</v>
      </c>
      <c r="D210" s="507">
        <v>662.44399999999996</v>
      </c>
      <c r="E210" s="508" t="s">
        <v>295</v>
      </c>
      <c r="F210" s="506">
        <v>0</v>
      </c>
      <c r="G210" s="507">
        <v>0</v>
      </c>
      <c r="H210" s="509">
        <v>0</v>
      </c>
      <c r="I210" s="506">
        <v>0</v>
      </c>
      <c r="J210" s="507">
        <v>0</v>
      </c>
      <c r="K210" s="514">
        <v>10</v>
      </c>
    </row>
    <row r="211" spans="1:11" ht="14.4" customHeight="1" thickBot="1" x14ac:dyDescent="0.35">
      <c r="A211" s="523" t="s">
        <v>486</v>
      </c>
      <c r="B211" s="501">
        <v>0</v>
      </c>
      <c r="C211" s="501">
        <v>662.44399999999996</v>
      </c>
      <c r="D211" s="502">
        <v>662.44399999999996</v>
      </c>
      <c r="E211" s="511" t="s">
        <v>295</v>
      </c>
      <c r="F211" s="501">
        <v>0</v>
      </c>
      <c r="G211" s="502">
        <v>0</v>
      </c>
      <c r="H211" s="504">
        <v>0</v>
      </c>
      <c r="I211" s="501">
        <v>0</v>
      </c>
      <c r="J211" s="502">
        <v>0</v>
      </c>
      <c r="K211" s="505">
        <v>10</v>
      </c>
    </row>
    <row r="212" spans="1:11" ht="14.4" customHeight="1" thickBot="1" x14ac:dyDescent="0.35">
      <c r="A212" s="519" t="s">
        <v>487</v>
      </c>
      <c r="B212" s="501">
        <v>9770.3139214928906</v>
      </c>
      <c r="C212" s="501">
        <v>10944.698259999999</v>
      </c>
      <c r="D212" s="502">
        <v>1174.38433850711</v>
      </c>
      <c r="E212" s="503">
        <v>1.1201992431300001</v>
      </c>
      <c r="F212" s="501">
        <v>11408.678998547</v>
      </c>
      <c r="G212" s="502">
        <v>9507.2324987892007</v>
      </c>
      <c r="H212" s="504">
        <v>1078.7131999999999</v>
      </c>
      <c r="I212" s="501">
        <v>9845.5094900000004</v>
      </c>
      <c r="J212" s="502">
        <v>338.27699121080201</v>
      </c>
      <c r="K212" s="505">
        <v>0.86298417996099996</v>
      </c>
    </row>
    <row r="213" spans="1:11" ht="14.4" customHeight="1" thickBot="1" x14ac:dyDescent="0.35">
      <c r="A213" s="524" t="s">
        <v>488</v>
      </c>
      <c r="B213" s="506">
        <v>9770.3139214928906</v>
      </c>
      <c r="C213" s="506">
        <v>10944.698259999999</v>
      </c>
      <c r="D213" s="507">
        <v>1174.38433850711</v>
      </c>
      <c r="E213" s="513">
        <v>1.1201992431300001</v>
      </c>
      <c r="F213" s="506">
        <v>11408.678998547</v>
      </c>
      <c r="G213" s="507">
        <v>9507.2324987892007</v>
      </c>
      <c r="H213" s="509">
        <v>1078.7131999999999</v>
      </c>
      <c r="I213" s="506">
        <v>9845.5094900000004</v>
      </c>
      <c r="J213" s="507">
        <v>338.27699121080201</v>
      </c>
      <c r="K213" s="514">
        <v>0.86298417996099996</v>
      </c>
    </row>
    <row r="214" spans="1:11" ht="14.4" customHeight="1" thickBot="1" x14ac:dyDescent="0.35">
      <c r="A214" s="526" t="s">
        <v>54</v>
      </c>
      <c r="B214" s="506">
        <v>9770.3139214928906</v>
      </c>
      <c r="C214" s="506">
        <v>10944.698259999999</v>
      </c>
      <c r="D214" s="507">
        <v>1174.38433850711</v>
      </c>
      <c r="E214" s="513">
        <v>1.1201992431300001</v>
      </c>
      <c r="F214" s="506">
        <v>11408.678998547</v>
      </c>
      <c r="G214" s="507">
        <v>9507.2324987892007</v>
      </c>
      <c r="H214" s="509">
        <v>1078.7131999999999</v>
      </c>
      <c r="I214" s="506">
        <v>9845.5094900000004</v>
      </c>
      <c r="J214" s="507">
        <v>338.27699121080201</v>
      </c>
      <c r="K214" s="514">
        <v>0.86298417996099996</v>
      </c>
    </row>
    <row r="215" spans="1:11" ht="14.4" customHeight="1" thickBot="1" x14ac:dyDescent="0.35">
      <c r="A215" s="525" t="s">
        <v>489</v>
      </c>
      <c r="B215" s="501">
        <v>94.598924327244006</v>
      </c>
      <c r="C215" s="501">
        <v>74.628680000000003</v>
      </c>
      <c r="D215" s="502">
        <v>-19.970244327244</v>
      </c>
      <c r="E215" s="503">
        <v>0.78889565109399995</v>
      </c>
      <c r="F215" s="501">
        <v>0</v>
      </c>
      <c r="G215" s="502">
        <v>0</v>
      </c>
      <c r="H215" s="504">
        <v>7.7049799999999999</v>
      </c>
      <c r="I215" s="501">
        <v>63.899430000000002</v>
      </c>
      <c r="J215" s="502">
        <v>63.899430000000002</v>
      </c>
      <c r="K215" s="512" t="s">
        <v>295</v>
      </c>
    </row>
    <row r="216" spans="1:11" ht="14.4" customHeight="1" thickBot="1" x14ac:dyDescent="0.35">
      <c r="A216" s="523" t="s">
        <v>490</v>
      </c>
      <c r="B216" s="501">
        <v>94.598924327244006</v>
      </c>
      <c r="C216" s="501">
        <v>74.628680000000003</v>
      </c>
      <c r="D216" s="502">
        <v>-19.970244327244</v>
      </c>
      <c r="E216" s="503">
        <v>0.78889565109399995</v>
      </c>
      <c r="F216" s="501">
        <v>0</v>
      </c>
      <c r="G216" s="502">
        <v>0</v>
      </c>
      <c r="H216" s="504">
        <v>7.7049799999999999</v>
      </c>
      <c r="I216" s="501">
        <v>63.899430000000002</v>
      </c>
      <c r="J216" s="502">
        <v>63.899430000000002</v>
      </c>
      <c r="K216" s="512" t="s">
        <v>295</v>
      </c>
    </row>
    <row r="217" spans="1:11" ht="14.4" customHeight="1" thickBot="1" x14ac:dyDescent="0.35">
      <c r="A217" s="522" t="s">
        <v>491</v>
      </c>
      <c r="B217" s="506">
        <v>53.328177591127996</v>
      </c>
      <c r="C217" s="506">
        <v>46.872</v>
      </c>
      <c r="D217" s="507">
        <v>-6.4561775911280002</v>
      </c>
      <c r="E217" s="513">
        <v>0.87893496678899996</v>
      </c>
      <c r="F217" s="506">
        <v>102.282672701623</v>
      </c>
      <c r="G217" s="507">
        <v>85.235560584685004</v>
      </c>
      <c r="H217" s="509">
        <v>4.7249999999999996</v>
      </c>
      <c r="I217" s="506">
        <v>85.615499999999997</v>
      </c>
      <c r="J217" s="507">
        <v>0.379939415314</v>
      </c>
      <c r="K217" s="514">
        <v>0.83704793528099997</v>
      </c>
    </row>
    <row r="218" spans="1:11" ht="14.4" customHeight="1" thickBot="1" x14ac:dyDescent="0.35">
      <c r="A218" s="523" t="s">
        <v>492</v>
      </c>
      <c r="B218" s="501">
        <v>53.328177591127996</v>
      </c>
      <c r="C218" s="501">
        <v>46.872</v>
      </c>
      <c r="D218" s="502">
        <v>-6.4561775911280002</v>
      </c>
      <c r="E218" s="503">
        <v>0.87893496678899996</v>
      </c>
      <c r="F218" s="501">
        <v>102.282672701623</v>
      </c>
      <c r="G218" s="502">
        <v>85.235560584685004</v>
      </c>
      <c r="H218" s="504">
        <v>4.7249999999999996</v>
      </c>
      <c r="I218" s="501">
        <v>85.615499999999997</v>
      </c>
      <c r="J218" s="502">
        <v>0.379939415314</v>
      </c>
      <c r="K218" s="505">
        <v>0.83704793528099997</v>
      </c>
    </row>
    <row r="219" spans="1:11" ht="14.4" customHeight="1" thickBot="1" x14ac:dyDescent="0.35">
      <c r="A219" s="522" t="s">
        <v>493</v>
      </c>
      <c r="B219" s="506">
        <v>250.03973299726101</v>
      </c>
      <c r="C219" s="506">
        <v>117.63992</v>
      </c>
      <c r="D219" s="507">
        <v>-132.39981299726099</v>
      </c>
      <c r="E219" s="513">
        <v>0.47048490489799999</v>
      </c>
      <c r="F219" s="506">
        <v>249.145659687989</v>
      </c>
      <c r="G219" s="507">
        <v>207.62138307332401</v>
      </c>
      <c r="H219" s="509">
        <v>13.908720000000001</v>
      </c>
      <c r="I219" s="506">
        <v>117.42054</v>
      </c>
      <c r="J219" s="507">
        <v>-90.200843073323</v>
      </c>
      <c r="K219" s="514">
        <v>0.47129273753700002</v>
      </c>
    </row>
    <row r="220" spans="1:11" ht="14.4" customHeight="1" thickBot="1" x14ac:dyDescent="0.35">
      <c r="A220" s="523" t="s">
        <v>494</v>
      </c>
      <c r="B220" s="501">
        <v>33.456763250397998</v>
      </c>
      <c r="C220" s="501">
        <v>32.65</v>
      </c>
      <c r="D220" s="502">
        <v>-0.80676325039800001</v>
      </c>
      <c r="E220" s="503">
        <v>0.97588639270400002</v>
      </c>
      <c r="F220" s="501">
        <v>25.686331204386999</v>
      </c>
      <c r="G220" s="502">
        <v>21.405276003655999</v>
      </c>
      <c r="H220" s="504">
        <v>8.91</v>
      </c>
      <c r="I220" s="501">
        <v>32.896000000000001</v>
      </c>
      <c r="J220" s="502">
        <v>11.490723996344</v>
      </c>
      <c r="K220" s="505">
        <v>1.2806811427539999</v>
      </c>
    </row>
    <row r="221" spans="1:11" ht="14.4" customHeight="1" thickBot="1" x14ac:dyDescent="0.35">
      <c r="A221" s="523" t="s">
        <v>495</v>
      </c>
      <c r="B221" s="501">
        <v>205.63231138051799</v>
      </c>
      <c r="C221" s="501">
        <v>74.044300000000007</v>
      </c>
      <c r="D221" s="502">
        <v>-131.588011380518</v>
      </c>
      <c r="E221" s="503">
        <v>0.36008105682800001</v>
      </c>
      <c r="F221" s="501">
        <v>215.24951365728299</v>
      </c>
      <c r="G221" s="502">
        <v>179.37459471440201</v>
      </c>
      <c r="H221" s="504">
        <v>3.8727</v>
      </c>
      <c r="I221" s="501">
        <v>75.951499999999996</v>
      </c>
      <c r="J221" s="502">
        <v>-103.423094714402</v>
      </c>
      <c r="K221" s="505">
        <v>0.35285329434399998</v>
      </c>
    </row>
    <row r="222" spans="1:11" ht="14.4" customHeight="1" thickBot="1" x14ac:dyDescent="0.35">
      <c r="A222" s="523" t="s">
        <v>496</v>
      </c>
      <c r="B222" s="501">
        <v>10.950658366344999</v>
      </c>
      <c r="C222" s="501">
        <v>10.94562</v>
      </c>
      <c r="D222" s="502">
        <v>-5.0383663449999998E-3</v>
      </c>
      <c r="E222" s="503">
        <v>0.99953990288200001</v>
      </c>
      <c r="F222" s="501">
        <v>8.2098148263180004</v>
      </c>
      <c r="G222" s="502">
        <v>6.8415123552650003</v>
      </c>
      <c r="H222" s="504">
        <v>1.12602</v>
      </c>
      <c r="I222" s="501">
        <v>8.5730400000000007</v>
      </c>
      <c r="J222" s="502">
        <v>1.731527644734</v>
      </c>
      <c r="K222" s="505">
        <v>1.0442427973540001</v>
      </c>
    </row>
    <row r="223" spans="1:11" ht="14.4" customHeight="1" thickBot="1" x14ac:dyDescent="0.35">
      <c r="A223" s="522" t="s">
        <v>497</v>
      </c>
      <c r="B223" s="506">
        <v>294.37884911744601</v>
      </c>
      <c r="C223" s="506">
        <v>305.31159000000002</v>
      </c>
      <c r="D223" s="507">
        <v>10.932740882553</v>
      </c>
      <c r="E223" s="513">
        <v>1.0371383369260001</v>
      </c>
      <c r="F223" s="506">
        <v>282.47118106729198</v>
      </c>
      <c r="G223" s="507">
        <v>235.39265088940999</v>
      </c>
      <c r="H223" s="509">
        <v>28.489909999999998</v>
      </c>
      <c r="I223" s="506">
        <v>253.17364000000001</v>
      </c>
      <c r="J223" s="507">
        <v>17.780989110589001</v>
      </c>
      <c r="K223" s="514">
        <v>0.89628130927600003</v>
      </c>
    </row>
    <row r="224" spans="1:11" ht="14.4" customHeight="1" thickBot="1" x14ac:dyDescent="0.35">
      <c r="A224" s="523" t="s">
        <v>498</v>
      </c>
      <c r="B224" s="501">
        <v>294.37884911744601</v>
      </c>
      <c r="C224" s="501">
        <v>305.31159000000002</v>
      </c>
      <c r="D224" s="502">
        <v>10.932740882553</v>
      </c>
      <c r="E224" s="503">
        <v>1.0371383369260001</v>
      </c>
      <c r="F224" s="501">
        <v>282.47118106729198</v>
      </c>
      <c r="G224" s="502">
        <v>235.39265088940999</v>
      </c>
      <c r="H224" s="504">
        <v>28.489909999999998</v>
      </c>
      <c r="I224" s="501">
        <v>253.17364000000001</v>
      </c>
      <c r="J224" s="502">
        <v>17.780989110589001</v>
      </c>
      <c r="K224" s="505">
        <v>0.89628130927600003</v>
      </c>
    </row>
    <row r="225" spans="1:11" ht="14.4" customHeight="1" thickBot="1" x14ac:dyDescent="0.35">
      <c r="A225" s="522" t="s">
        <v>499</v>
      </c>
      <c r="B225" s="506">
        <v>0</v>
      </c>
      <c r="C225" s="506">
        <v>9.07</v>
      </c>
      <c r="D225" s="507">
        <v>9.07</v>
      </c>
      <c r="E225" s="508" t="s">
        <v>295</v>
      </c>
      <c r="F225" s="506">
        <v>0</v>
      </c>
      <c r="G225" s="507">
        <v>0</v>
      </c>
      <c r="H225" s="509">
        <v>1.4E-2</v>
      </c>
      <c r="I225" s="506">
        <v>1.9570000000000001</v>
      </c>
      <c r="J225" s="507">
        <v>1.9570000000000001</v>
      </c>
      <c r="K225" s="510" t="s">
        <v>295</v>
      </c>
    </row>
    <row r="226" spans="1:11" ht="14.4" customHeight="1" thickBot="1" x14ac:dyDescent="0.35">
      <c r="A226" s="523" t="s">
        <v>500</v>
      </c>
      <c r="B226" s="501">
        <v>0</v>
      </c>
      <c r="C226" s="501">
        <v>9.07</v>
      </c>
      <c r="D226" s="502">
        <v>9.07</v>
      </c>
      <c r="E226" s="511" t="s">
        <v>295</v>
      </c>
      <c r="F226" s="501">
        <v>0</v>
      </c>
      <c r="G226" s="502">
        <v>0</v>
      </c>
      <c r="H226" s="504">
        <v>1.4E-2</v>
      </c>
      <c r="I226" s="501">
        <v>1.9570000000000001</v>
      </c>
      <c r="J226" s="502">
        <v>1.9570000000000001</v>
      </c>
      <c r="K226" s="512" t="s">
        <v>295</v>
      </c>
    </row>
    <row r="227" spans="1:11" ht="14.4" customHeight="1" thickBot="1" x14ac:dyDescent="0.35">
      <c r="A227" s="522" t="s">
        <v>501</v>
      </c>
      <c r="B227" s="506">
        <v>2023.60324360651</v>
      </c>
      <c r="C227" s="506">
        <v>2075.2402499999998</v>
      </c>
      <c r="D227" s="507">
        <v>51.637006393488001</v>
      </c>
      <c r="E227" s="513">
        <v>1.025517357</v>
      </c>
      <c r="F227" s="506">
        <v>2351.4360831200402</v>
      </c>
      <c r="G227" s="507">
        <v>1959.5300692666999</v>
      </c>
      <c r="H227" s="509">
        <v>167.50852</v>
      </c>
      <c r="I227" s="506">
        <v>1637.3918900000001</v>
      </c>
      <c r="J227" s="507">
        <v>-322.13817926669998</v>
      </c>
      <c r="K227" s="514">
        <v>0.69633697541399997</v>
      </c>
    </row>
    <row r="228" spans="1:11" ht="14.4" customHeight="1" thickBot="1" x14ac:dyDescent="0.35">
      <c r="A228" s="523" t="s">
        <v>502</v>
      </c>
      <c r="B228" s="501">
        <v>2023.60324360651</v>
      </c>
      <c r="C228" s="501">
        <v>2075.2402499999998</v>
      </c>
      <c r="D228" s="502">
        <v>51.637006393488001</v>
      </c>
      <c r="E228" s="503">
        <v>1.025517357</v>
      </c>
      <c r="F228" s="501">
        <v>2351.4360831200402</v>
      </c>
      <c r="G228" s="502">
        <v>1959.5300692666999</v>
      </c>
      <c r="H228" s="504">
        <v>167.50852</v>
      </c>
      <c r="I228" s="501">
        <v>1637.3918900000001</v>
      </c>
      <c r="J228" s="502">
        <v>-322.13817926669998</v>
      </c>
      <c r="K228" s="505">
        <v>0.69633697541399997</v>
      </c>
    </row>
    <row r="229" spans="1:11" ht="14.4" customHeight="1" thickBot="1" x14ac:dyDescent="0.35">
      <c r="A229" s="522" t="s">
        <v>503</v>
      </c>
      <c r="B229" s="506">
        <v>7054.3649938532999</v>
      </c>
      <c r="C229" s="506">
        <v>8315.9358200000006</v>
      </c>
      <c r="D229" s="507">
        <v>1261.5708261467</v>
      </c>
      <c r="E229" s="513">
        <v>1.1788354908259999</v>
      </c>
      <c r="F229" s="506">
        <v>8423.3434019700999</v>
      </c>
      <c r="G229" s="507">
        <v>7019.4528349750799</v>
      </c>
      <c r="H229" s="509">
        <v>856.36207000000002</v>
      </c>
      <c r="I229" s="506">
        <v>7686.0514899999998</v>
      </c>
      <c r="J229" s="507">
        <v>666.59865502492096</v>
      </c>
      <c r="K229" s="514">
        <v>0.91247039604199998</v>
      </c>
    </row>
    <row r="230" spans="1:11" ht="14.4" customHeight="1" thickBot="1" x14ac:dyDescent="0.35">
      <c r="A230" s="523" t="s">
        <v>504</v>
      </c>
      <c r="B230" s="501">
        <v>7054.3649938532999</v>
      </c>
      <c r="C230" s="501">
        <v>8315.9358200000006</v>
      </c>
      <c r="D230" s="502">
        <v>1261.5708261467</v>
      </c>
      <c r="E230" s="503">
        <v>1.1788354908259999</v>
      </c>
      <c r="F230" s="501">
        <v>8423.3434019700999</v>
      </c>
      <c r="G230" s="502">
        <v>7019.4528349750799</v>
      </c>
      <c r="H230" s="504">
        <v>856.36207000000002</v>
      </c>
      <c r="I230" s="501">
        <v>7686.0514899999998</v>
      </c>
      <c r="J230" s="502">
        <v>666.59865502492096</v>
      </c>
      <c r="K230" s="505">
        <v>0.91247039604199998</v>
      </c>
    </row>
    <row r="231" spans="1:11" ht="14.4" customHeight="1" thickBot="1" x14ac:dyDescent="0.35">
      <c r="A231" s="519" t="s">
        <v>505</v>
      </c>
      <c r="B231" s="501">
        <v>0</v>
      </c>
      <c r="C231" s="501">
        <v>7342.4153299999998</v>
      </c>
      <c r="D231" s="502">
        <v>7342.4153299999998</v>
      </c>
      <c r="E231" s="511" t="s">
        <v>295</v>
      </c>
      <c r="F231" s="501">
        <v>0</v>
      </c>
      <c r="G231" s="502">
        <v>0</v>
      </c>
      <c r="H231" s="504">
        <v>623.43245000000002</v>
      </c>
      <c r="I231" s="501">
        <v>6812.2974400000003</v>
      </c>
      <c r="J231" s="502">
        <v>6812.2974400000003</v>
      </c>
      <c r="K231" s="512" t="s">
        <v>283</v>
      </c>
    </row>
    <row r="232" spans="1:11" ht="14.4" customHeight="1" thickBot="1" x14ac:dyDescent="0.35">
      <c r="A232" s="524" t="s">
        <v>506</v>
      </c>
      <c r="B232" s="506">
        <v>0</v>
      </c>
      <c r="C232" s="506">
        <v>7342.4153299999998</v>
      </c>
      <c r="D232" s="507">
        <v>7342.4153299999998</v>
      </c>
      <c r="E232" s="508" t="s">
        <v>295</v>
      </c>
      <c r="F232" s="506">
        <v>0</v>
      </c>
      <c r="G232" s="507">
        <v>0</v>
      </c>
      <c r="H232" s="509">
        <v>623.43245000000002</v>
      </c>
      <c r="I232" s="506">
        <v>6812.2974400000003</v>
      </c>
      <c r="J232" s="507">
        <v>6812.2974400000003</v>
      </c>
      <c r="K232" s="510" t="s">
        <v>283</v>
      </c>
    </row>
    <row r="233" spans="1:11" ht="14.4" customHeight="1" thickBot="1" x14ac:dyDescent="0.35">
      <c r="A233" s="526" t="s">
        <v>507</v>
      </c>
      <c r="B233" s="506">
        <v>0</v>
      </c>
      <c r="C233" s="506">
        <v>7342.4153299999998</v>
      </c>
      <c r="D233" s="507">
        <v>7342.4153299999998</v>
      </c>
      <c r="E233" s="508" t="s">
        <v>295</v>
      </c>
      <c r="F233" s="506">
        <v>0</v>
      </c>
      <c r="G233" s="507">
        <v>0</v>
      </c>
      <c r="H233" s="509">
        <v>623.43245000000002</v>
      </c>
      <c r="I233" s="506">
        <v>6812.2974400000003</v>
      </c>
      <c r="J233" s="507">
        <v>6812.2974400000003</v>
      </c>
      <c r="K233" s="510" t="s">
        <v>283</v>
      </c>
    </row>
    <row r="234" spans="1:11" ht="14.4" customHeight="1" thickBot="1" x14ac:dyDescent="0.35">
      <c r="A234" s="522" t="s">
        <v>508</v>
      </c>
      <c r="B234" s="506">
        <v>0</v>
      </c>
      <c r="C234" s="506">
        <v>7342.4153299999998</v>
      </c>
      <c r="D234" s="507">
        <v>7342.4153299999998</v>
      </c>
      <c r="E234" s="508" t="s">
        <v>295</v>
      </c>
      <c r="F234" s="506">
        <v>0</v>
      </c>
      <c r="G234" s="507">
        <v>0</v>
      </c>
      <c r="H234" s="509">
        <v>623.43245000000002</v>
      </c>
      <c r="I234" s="506">
        <v>6812.2974400000003</v>
      </c>
      <c r="J234" s="507">
        <v>6812.2974400000003</v>
      </c>
      <c r="K234" s="510" t="s">
        <v>295</v>
      </c>
    </row>
    <row r="235" spans="1:11" ht="14.4" customHeight="1" thickBot="1" x14ac:dyDescent="0.35">
      <c r="A235" s="523" t="s">
        <v>509</v>
      </c>
      <c r="B235" s="501">
        <v>0</v>
      </c>
      <c r="C235" s="501">
        <v>25.63</v>
      </c>
      <c r="D235" s="502">
        <v>25.63</v>
      </c>
      <c r="E235" s="511" t="s">
        <v>295</v>
      </c>
      <c r="F235" s="501">
        <v>0</v>
      </c>
      <c r="G235" s="502">
        <v>0</v>
      </c>
      <c r="H235" s="504">
        <v>0</v>
      </c>
      <c r="I235" s="501">
        <v>0</v>
      </c>
      <c r="J235" s="502">
        <v>0</v>
      </c>
      <c r="K235" s="505">
        <v>10</v>
      </c>
    </row>
    <row r="236" spans="1:11" ht="14.4" customHeight="1" thickBot="1" x14ac:dyDescent="0.35">
      <c r="A236" s="523" t="s">
        <v>510</v>
      </c>
      <c r="B236" s="501">
        <v>0</v>
      </c>
      <c r="C236" s="501">
        <v>4492.5508399999999</v>
      </c>
      <c r="D236" s="502">
        <v>4492.5508399999999</v>
      </c>
      <c r="E236" s="511" t="s">
        <v>295</v>
      </c>
      <c r="F236" s="501">
        <v>0</v>
      </c>
      <c r="G236" s="502">
        <v>0</v>
      </c>
      <c r="H236" s="504">
        <v>498.06885</v>
      </c>
      <c r="I236" s="501">
        <v>4281.8216199999997</v>
      </c>
      <c r="J236" s="502">
        <v>4281.8216199999997</v>
      </c>
      <c r="K236" s="512" t="s">
        <v>295</v>
      </c>
    </row>
    <row r="237" spans="1:11" ht="14.4" customHeight="1" thickBot="1" x14ac:dyDescent="0.35">
      <c r="A237" s="523" t="s">
        <v>511</v>
      </c>
      <c r="B237" s="501">
        <v>0</v>
      </c>
      <c r="C237" s="501">
        <v>10.50231</v>
      </c>
      <c r="D237" s="502">
        <v>10.50231</v>
      </c>
      <c r="E237" s="511" t="s">
        <v>295</v>
      </c>
      <c r="F237" s="501">
        <v>0</v>
      </c>
      <c r="G237" s="502">
        <v>0</v>
      </c>
      <c r="H237" s="504">
        <v>0</v>
      </c>
      <c r="I237" s="501">
        <v>39.836539999999999</v>
      </c>
      <c r="J237" s="502">
        <v>39.836539999999999</v>
      </c>
      <c r="K237" s="512" t="s">
        <v>295</v>
      </c>
    </row>
    <row r="238" spans="1:11" ht="14.4" customHeight="1" thickBot="1" x14ac:dyDescent="0.35">
      <c r="A238" s="523" t="s">
        <v>512</v>
      </c>
      <c r="B238" s="501">
        <v>0</v>
      </c>
      <c r="C238" s="501">
        <v>2813.73218</v>
      </c>
      <c r="D238" s="502">
        <v>2813.73218</v>
      </c>
      <c r="E238" s="511" t="s">
        <v>295</v>
      </c>
      <c r="F238" s="501">
        <v>0</v>
      </c>
      <c r="G238" s="502">
        <v>0</v>
      </c>
      <c r="H238" s="504">
        <v>125.36360000000001</v>
      </c>
      <c r="I238" s="501">
        <v>2490.6392799999999</v>
      </c>
      <c r="J238" s="502">
        <v>2490.6392799999999</v>
      </c>
      <c r="K238" s="512" t="s">
        <v>295</v>
      </c>
    </row>
    <row r="239" spans="1:11" ht="14.4" customHeight="1" thickBot="1" x14ac:dyDescent="0.35">
      <c r="A239" s="527"/>
      <c r="B239" s="501">
        <v>111204.324115649</v>
      </c>
      <c r="C239" s="501">
        <v>126860.34241</v>
      </c>
      <c r="D239" s="502">
        <v>15656.018294350901</v>
      </c>
      <c r="E239" s="503">
        <v>1.140786056826</v>
      </c>
      <c r="F239" s="501">
        <v>120635.898276583</v>
      </c>
      <c r="G239" s="502">
        <v>100529.915230485</v>
      </c>
      <c r="H239" s="504">
        <v>10219.912829999899</v>
      </c>
      <c r="I239" s="501">
        <v>127279.24778000001</v>
      </c>
      <c r="J239" s="502">
        <v>26749.332549514202</v>
      </c>
      <c r="K239" s="505">
        <v>1.0550694245929999</v>
      </c>
    </row>
    <row r="240" spans="1:11" ht="14.4" customHeight="1" thickBot="1" x14ac:dyDescent="0.35">
      <c r="A240" s="528" t="s">
        <v>66</v>
      </c>
      <c r="B240" s="515">
        <v>111204.324115649</v>
      </c>
      <c r="C240" s="515">
        <v>126860.34241</v>
      </c>
      <c r="D240" s="516">
        <v>15656.018294350901</v>
      </c>
      <c r="E240" s="517" t="s">
        <v>295</v>
      </c>
      <c r="F240" s="515">
        <v>120635.898276583</v>
      </c>
      <c r="G240" s="516">
        <v>100529.915230485</v>
      </c>
      <c r="H240" s="515">
        <v>10219.912829999899</v>
      </c>
      <c r="I240" s="515">
        <v>127279.24778000001</v>
      </c>
      <c r="J240" s="516">
        <v>26749.332549514202</v>
      </c>
      <c r="K240" s="518">
        <v>1.0550694245929999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41" customWidth="1"/>
    <col min="2" max="2" width="61.109375" style="241" customWidth="1"/>
    <col min="3" max="3" width="9.5546875" style="160" hidden="1" customWidth="1" outlineLevel="1"/>
    <col min="4" max="4" width="9.5546875" style="242" customWidth="1" collapsed="1"/>
    <col min="5" max="5" width="2.21875" style="242" customWidth="1"/>
    <col min="6" max="6" width="9.5546875" style="243" customWidth="1"/>
    <col min="7" max="7" width="9.5546875" style="240" customWidth="1"/>
    <col min="8" max="9" width="9.5546875" style="160" customWidth="1"/>
    <col min="10" max="10" width="0" style="160" hidden="1" customWidth="1"/>
    <col min="11" max="16384" width="8.88671875" style="160"/>
  </cols>
  <sheetData>
    <row r="1" spans="1:10" ht="18.600000000000001" customHeight="1" thickBot="1" x14ac:dyDescent="0.4">
      <c r="A1" s="396" t="s">
        <v>149</v>
      </c>
      <c r="B1" s="397"/>
      <c r="C1" s="397"/>
      <c r="D1" s="397"/>
      <c r="E1" s="397"/>
      <c r="F1" s="397"/>
      <c r="G1" s="367"/>
      <c r="H1" s="398"/>
      <c r="I1" s="398"/>
    </row>
    <row r="2" spans="1:10" ht="14.4" customHeight="1" thickBot="1" x14ac:dyDescent="0.35">
      <c r="A2" s="269" t="s">
        <v>282</v>
      </c>
      <c r="B2" s="239"/>
      <c r="C2" s="239"/>
      <c r="D2" s="239"/>
      <c r="E2" s="239"/>
      <c r="F2" s="239"/>
    </row>
    <row r="3" spans="1:10" ht="14.4" customHeight="1" thickBot="1" x14ac:dyDescent="0.35">
      <c r="A3" s="269"/>
      <c r="B3" s="308"/>
      <c r="C3" s="307">
        <v>2015</v>
      </c>
      <c r="D3" s="276">
        <v>2017</v>
      </c>
      <c r="E3" s="7"/>
      <c r="F3" s="375">
        <v>2018</v>
      </c>
      <c r="G3" s="393"/>
      <c r="H3" s="393"/>
      <c r="I3" s="376"/>
    </row>
    <row r="4" spans="1:10" ht="14.4" customHeight="1" thickBot="1" x14ac:dyDescent="0.35">
      <c r="A4" s="280" t="s">
        <v>0</v>
      </c>
      <c r="B4" s="281" t="s">
        <v>207</v>
      </c>
      <c r="C4" s="394" t="s">
        <v>78</v>
      </c>
      <c r="D4" s="395"/>
      <c r="E4" s="282"/>
      <c r="F4" s="277" t="s">
        <v>78</v>
      </c>
      <c r="G4" s="278" t="s">
        <v>79</v>
      </c>
      <c r="H4" s="278" t="s">
        <v>68</v>
      </c>
      <c r="I4" s="279" t="s">
        <v>80</v>
      </c>
    </row>
    <row r="5" spans="1:10" ht="14.4" customHeight="1" x14ac:dyDescent="0.3">
      <c r="A5" s="529" t="s">
        <v>513</v>
      </c>
      <c r="B5" s="530" t="s">
        <v>514</v>
      </c>
      <c r="C5" s="531" t="s">
        <v>515</v>
      </c>
      <c r="D5" s="531" t="s">
        <v>515</v>
      </c>
      <c r="E5" s="531"/>
      <c r="F5" s="531" t="s">
        <v>515</v>
      </c>
      <c r="G5" s="531" t="s">
        <v>515</v>
      </c>
      <c r="H5" s="531" t="s">
        <v>515</v>
      </c>
      <c r="I5" s="532" t="s">
        <v>515</v>
      </c>
      <c r="J5" s="533" t="s">
        <v>69</v>
      </c>
    </row>
    <row r="6" spans="1:10" ht="14.4" customHeight="1" x14ac:dyDescent="0.3">
      <c r="A6" s="529" t="s">
        <v>513</v>
      </c>
      <c r="B6" s="530" t="s">
        <v>516</v>
      </c>
      <c r="C6" s="531">
        <v>251.62640999999999</v>
      </c>
      <c r="D6" s="531">
        <v>257.23196999999993</v>
      </c>
      <c r="E6" s="531"/>
      <c r="F6" s="531">
        <v>305.96693999999979</v>
      </c>
      <c r="G6" s="531">
        <v>266.66667187500002</v>
      </c>
      <c r="H6" s="531">
        <v>39.300268124999775</v>
      </c>
      <c r="I6" s="532">
        <v>1.1473760025903117</v>
      </c>
      <c r="J6" s="533" t="s">
        <v>1</v>
      </c>
    </row>
    <row r="7" spans="1:10" ht="14.4" customHeight="1" x14ac:dyDescent="0.3">
      <c r="A7" s="529" t="s">
        <v>513</v>
      </c>
      <c r="B7" s="530" t="s">
        <v>517</v>
      </c>
      <c r="C7" s="531">
        <v>0.49995000000000006</v>
      </c>
      <c r="D7" s="531">
        <v>1.00732</v>
      </c>
      <c r="E7" s="531"/>
      <c r="F7" s="531">
        <v>1.01736</v>
      </c>
      <c r="G7" s="531">
        <v>0.83333337402343755</v>
      </c>
      <c r="H7" s="531">
        <v>0.1840266259765625</v>
      </c>
      <c r="I7" s="532">
        <v>1.2208319403890653</v>
      </c>
      <c r="J7" s="533" t="s">
        <v>1</v>
      </c>
    </row>
    <row r="8" spans="1:10" ht="14.4" customHeight="1" x14ac:dyDescent="0.3">
      <c r="A8" s="529" t="s">
        <v>513</v>
      </c>
      <c r="B8" s="530" t="s">
        <v>518</v>
      </c>
      <c r="C8" s="531">
        <v>10615.698440000002</v>
      </c>
      <c r="D8" s="531">
        <v>7640.9697899999992</v>
      </c>
      <c r="E8" s="531"/>
      <c r="F8" s="531">
        <v>5862.7413400000014</v>
      </c>
      <c r="G8" s="531">
        <v>5916.9446250000001</v>
      </c>
      <c r="H8" s="531">
        <v>-54.203284999998687</v>
      </c>
      <c r="I8" s="532">
        <v>0.99083931176726214</v>
      </c>
      <c r="J8" s="533" t="s">
        <v>1</v>
      </c>
    </row>
    <row r="9" spans="1:10" ht="14.4" customHeight="1" x14ac:dyDescent="0.3">
      <c r="A9" s="529" t="s">
        <v>513</v>
      </c>
      <c r="B9" s="530" t="s">
        <v>519</v>
      </c>
      <c r="C9" s="531">
        <v>0</v>
      </c>
      <c r="D9" s="531">
        <v>9.8633199999999999</v>
      </c>
      <c r="E9" s="531"/>
      <c r="F9" s="531">
        <v>4.9608500000000006</v>
      </c>
      <c r="G9" s="531">
        <v>0</v>
      </c>
      <c r="H9" s="531">
        <v>4.9608500000000006</v>
      </c>
      <c r="I9" s="532" t="s">
        <v>515</v>
      </c>
      <c r="J9" s="533" t="s">
        <v>1</v>
      </c>
    </row>
    <row r="10" spans="1:10" ht="14.4" customHeight="1" x14ac:dyDescent="0.3">
      <c r="A10" s="529" t="s">
        <v>513</v>
      </c>
      <c r="B10" s="530" t="s">
        <v>520</v>
      </c>
      <c r="C10" s="531">
        <v>0</v>
      </c>
      <c r="D10" s="531">
        <v>0</v>
      </c>
      <c r="E10" s="531"/>
      <c r="F10" s="531">
        <v>0</v>
      </c>
      <c r="G10" s="531">
        <v>0</v>
      </c>
      <c r="H10" s="531">
        <v>0</v>
      </c>
      <c r="I10" s="532" t="s">
        <v>515</v>
      </c>
      <c r="J10" s="533" t="s">
        <v>1</v>
      </c>
    </row>
    <row r="11" spans="1:10" ht="14.4" customHeight="1" x14ac:dyDescent="0.3">
      <c r="A11" s="529" t="s">
        <v>513</v>
      </c>
      <c r="B11" s="530" t="s">
        <v>521</v>
      </c>
      <c r="C11" s="531">
        <v>25.341159999999995</v>
      </c>
      <c r="D11" s="531">
        <v>24.35988</v>
      </c>
      <c r="E11" s="531"/>
      <c r="F11" s="531">
        <v>19.797660000000004</v>
      </c>
      <c r="G11" s="531">
        <v>25</v>
      </c>
      <c r="H11" s="531">
        <v>-5.202339999999996</v>
      </c>
      <c r="I11" s="532">
        <v>0.79190640000000012</v>
      </c>
      <c r="J11" s="533" t="s">
        <v>1</v>
      </c>
    </row>
    <row r="12" spans="1:10" ht="14.4" customHeight="1" x14ac:dyDescent="0.3">
      <c r="A12" s="529" t="s">
        <v>513</v>
      </c>
      <c r="B12" s="530" t="s">
        <v>522</v>
      </c>
      <c r="C12" s="531">
        <v>10893.165960000002</v>
      </c>
      <c r="D12" s="531">
        <v>7933.4322799999991</v>
      </c>
      <c r="E12" s="531"/>
      <c r="F12" s="531">
        <v>6194.484150000002</v>
      </c>
      <c r="G12" s="531">
        <v>6209.4446302490232</v>
      </c>
      <c r="H12" s="531">
        <v>-14.960480249021202</v>
      </c>
      <c r="I12" s="532">
        <v>0.99759068948354224</v>
      </c>
      <c r="J12" s="533" t="s">
        <v>523</v>
      </c>
    </row>
    <row r="14" spans="1:10" ht="14.4" customHeight="1" x14ac:dyDescent="0.3">
      <c r="A14" s="529" t="s">
        <v>513</v>
      </c>
      <c r="B14" s="530" t="s">
        <v>514</v>
      </c>
      <c r="C14" s="531" t="s">
        <v>515</v>
      </c>
      <c r="D14" s="531" t="s">
        <v>515</v>
      </c>
      <c r="E14" s="531"/>
      <c r="F14" s="531" t="s">
        <v>515</v>
      </c>
      <c r="G14" s="531" t="s">
        <v>515</v>
      </c>
      <c r="H14" s="531" t="s">
        <v>515</v>
      </c>
      <c r="I14" s="532" t="s">
        <v>515</v>
      </c>
      <c r="J14" s="533" t="s">
        <v>69</v>
      </c>
    </row>
    <row r="15" spans="1:10" ht="14.4" customHeight="1" x14ac:dyDescent="0.3">
      <c r="A15" s="529" t="s">
        <v>524</v>
      </c>
      <c r="B15" s="530" t="s">
        <v>525</v>
      </c>
      <c r="C15" s="531" t="s">
        <v>515</v>
      </c>
      <c r="D15" s="531" t="s">
        <v>515</v>
      </c>
      <c r="E15" s="531"/>
      <c r="F15" s="531" t="s">
        <v>515</v>
      </c>
      <c r="G15" s="531" t="s">
        <v>515</v>
      </c>
      <c r="H15" s="531" t="s">
        <v>515</v>
      </c>
      <c r="I15" s="532" t="s">
        <v>515</v>
      </c>
      <c r="J15" s="533" t="s">
        <v>0</v>
      </c>
    </row>
    <row r="16" spans="1:10" ht="14.4" customHeight="1" x14ac:dyDescent="0.3">
      <c r="A16" s="529" t="s">
        <v>524</v>
      </c>
      <c r="B16" s="530" t="s">
        <v>516</v>
      </c>
      <c r="C16" s="531">
        <v>0</v>
      </c>
      <c r="D16" s="531">
        <v>0</v>
      </c>
      <c r="E16" s="531"/>
      <c r="F16" s="531">
        <v>0</v>
      </c>
      <c r="G16" s="531">
        <v>0</v>
      </c>
      <c r="H16" s="531">
        <v>0</v>
      </c>
      <c r="I16" s="532" t="s">
        <v>515</v>
      </c>
      <c r="J16" s="533" t="s">
        <v>1</v>
      </c>
    </row>
    <row r="17" spans="1:10" ht="14.4" customHeight="1" x14ac:dyDescent="0.3">
      <c r="A17" s="529" t="s">
        <v>524</v>
      </c>
      <c r="B17" s="530" t="s">
        <v>526</v>
      </c>
      <c r="C17" s="531">
        <v>0</v>
      </c>
      <c r="D17" s="531">
        <v>0</v>
      </c>
      <c r="E17" s="531"/>
      <c r="F17" s="531">
        <v>0</v>
      </c>
      <c r="G17" s="531">
        <v>0</v>
      </c>
      <c r="H17" s="531">
        <v>0</v>
      </c>
      <c r="I17" s="532" t="s">
        <v>515</v>
      </c>
      <c r="J17" s="533" t="s">
        <v>527</v>
      </c>
    </row>
    <row r="18" spans="1:10" ht="14.4" customHeight="1" x14ac:dyDescent="0.3">
      <c r="A18" s="529" t="s">
        <v>515</v>
      </c>
      <c r="B18" s="530" t="s">
        <v>515</v>
      </c>
      <c r="C18" s="531" t="s">
        <v>515</v>
      </c>
      <c r="D18" s="531" t="s">
        <v>515</v>
      </c>
      <c r="E18" s="531"/>
      <c r="F18" s="531" t="s">
        <v>515</v>
      </c>
      <c r="G18" s="531" t="s">
        <v>515</v>
      </c>
      <c r="H18" s="531" t="s">
        <v>515</v>
      </c>
      <c r="I18" s="532" t="s">
        <v>515</v>
      </c>
      <c r="J18" s="533" t="s">
        <v>528</v>
      </c>
    </row>
    <row r="19" spans="1:10" ht="14.4" customHeight="1" x14ac:dyDescent="0.3">
      <c r="A19" s="529" t="s">
        <v>529</v>
      </c>
      <c r="B19" s="530" t="s">
        <v>530</v>
      </c>
      <c r="C19" s="531" t="s">
        <v>515</v>
      </c>
      <c r="D19" s="531" t="s">
        <v>515</v>
      </c>
      <c r="E19" s="531"/>
      <c r="F19" s="531" t="s">
        <v>515</v>
      </c>
      <c r="G19" s="531" t="s">
        <v>515</v>
      </c>
      <c r="H19" s="531" t="s">
        <v>515</v>
      </c>
      <c r="I19" s="532" t="s">
        <v>515</v>
      </c>
      <c r="J19" s="533" t="s">
        <v>0</v>
      </c>
    </row>
    <row r="20" spans="1:10" ht="14.4" customHeight="1" x14ac:dyDescent="0.3">
      <c r="A20" s="529" t="s">
        <v>529</v>
      </c>
      <c r="B20" s="530" t="s">
        <v>516</v>
      </c>
      <c r="C20" s="531">
        <v>124.86887999999992</v>
      </c>
      <c r="D20" s="531">
        <v>137.38576999999995</v>
      </c>
      <c r="E20" s="531"/>
      <c r="F20" s="531">
        <v>155.64002999999983</v>
      </c>
      <c r="G20" s="531">
        <v>141</v>
      </c>
      <c r="H20" s="531">
        <v>14.640029999999825</v>
      </c>
      <c r="I20" s="532">
        <v>1.1038299999999988</v>
      </c>
      <c r="J20" s="533" t="s">
        <v>1</v>
      </c>
    </row>
    <row r="21" spans="1:10" ht="14.4" customHeight="1" x14ac:dyDescent="0.3">
      <c r="A21" s="529" t="s">
        <v>529</v>
      </c>
      <c r="B21" s="530" t="s">
        <v>517</v>
      </c>
      <c r="C21" s="531">
        <v>0.49995000000000006</v>
      </c>
      <c r="D21" s="531">
        <v>1.00732</v>
      </c>
      <c r="E21" s="531"/>
      <c r="F21" s="531">
        <v>1.01736</v>
      </c>
      <c r="G21" s="531">
        <v>1</v>
      </c>
      <c r="H21" s="531">
        <v>1.7360000000000042E-2</v>
      </c>
      <c r="I21" s="532">
        <v>1.01736</v>
      </c>
      <c r="J21" s="533" t="s">
        <v>1</v>
      </c>
    </row>
    <row r="22" spans="1:10" ht="14.4" customHeight="1" x14ac:dyDescent="0.3">
      <c r="A22" s="529" t="s">
        <v>529</v>
      </c>
      <c r="B22" s="530" t="s">
        <v>518</v>
      </c>
      <c r="C22" s="531">
        <v>9254.935260000002</v>
      </c>
      <c r="D22" s="531">
        <v>6209.7744899999989</v>
      </c>
      <c r="E22" s="531"/>
      <c r="F22" s="531">
        <v>4421.2824600000013</v>
      </c>
      <c r="G22" s="531">
        <v>4383</v>
      </c>
      <c r="H22" s="531">
        <v>38.282460000001265</v>
      </c>
      <c r="I22" s="532">
        <v>1.008734305270363</v>
      </c>
      <c r="J22" s="533" t="s">
        <v>1</v>
      </c>
    </row>
    <row r="23" spans="1:10" ht="14.4" customHeight="1" x14ac:dyDescent="0.3">
      <c r="A23" s="529" t="s">
        <v>529</v>
      </c>
      <c r="B23" s="530" t="s">
        <v>520</v>
      </c>
      <c r="C23" s="531">
        <v>0</v>
      </c>
      <c r="D23" s="531">
        <v>0</v>
      </c>
      <c r="E23" s="531"/>
      <c r="F23" s="531">
        <v>0</v>
      </c>
      <c r="G23" s="531">
        <v>0</v>
      </c>
      <c r="H23" s="531">
        <v>0</v>
      </c>
      <c r="I23" s="532" t="s">
        <v>515</v>
      </c>
      <c r="J23" s="533" t="s">
        <v>1</v>
      </c>
    </row>
    <row r="24" spans="1:10" ht="14.4" customHeight="1" x14ac:dyDescent="0.3">
      <c r="A24" s="529" t="s">
        <v>529</v>
      </c>
      <c r="B24" s="530" t="s">
        <v>521</v>
      </c>
      <c r="C24" s="531">
        <v>25.341159999999995</v>
      </c>
      <c r="D24" s="531">
        <v>24.35988</v>
      </c>
      <c r="E24" s="531"/>
      <c r="F24" s="531">
        <v>19.797660000000004</v>
      </c>
      <c r="G24" s="531">
        <v>25</v>
      </c>
      <c r="H24" s="531">
        <v>-5.202339999999996</v>
      </c>
      <c r="I24" s="532">
        <v>0.79190640000000012</v>
      </c>
      <c r="J24" s="533" t="s">
        <v>1</v>
      </c>
    </row>
    <row r="25" spans="1:10" ht="14.4" customHeight="1" x14ac:dyDescent="0.3">
      <c r="A25" s="529" t="s">
        <v>529</v>
      </c>
      <c r="B25" s="530" t="s">
        <v>531</v>
      </c>
      <c r="C25" s="531">
        <v>9405.6452500000014</v>
      </c>
      <c r="D25" s="531">
        <v>6372.5274599999984</v>
      </c>
      <c r="E25" s="531"/>
      <c r="F25" s="531">
        <v>4597.7375100000008</v>
      </c>
      <c r="G25" s="531">
        <v>4550</v>
      </c>
      <c r="H25" s="531">
        <v>47.737510000000839</v>
      </c>
      <c r="I25" s="532">
        <v>1.0104917604395607</v>
      </c>
      <c r="J25" s="533" t="s">
        <v>527</v>
      </c>
    </row>
    <row r="26" spans="1:10" ht="14.4" customHeight="1" x14ac:dyDescent="0.3">
      <c r="A26" s="529" t="s">
        <v>515</v>
      </c>
      <c r="B26" s="530" t="s">
        <v>515</v>
      </c>
      <c r="C26" s="531" t="s">
        <v>515</v>
      </c>
      <c r="D26" s="531" t="s">
        <v>515</v>
      </c>
      <c r="E26" s="531"/>
      <c r="F26" s="531" t="s">
        <v>515</v>
      </c>
      <c r="G26" s="531" t="s">
        <v>515</v>
      </c>
      <c r="H26" s="531" t="s">
        <v>515</v>
      </c>
      <c r="I26" s="532" t="s">
        <v>515</v>
      </c>
      <c r="J26" s="533" t="s">
        <v>528</v>
      </c>
    </row>
    <row r="27" spans="1:10" ht="14.4" customHeight="1" x14ac:dyDescent="0.3">
      <c r="A27" s="529" t="s">
        <v>532</v>
      </c>
      <c r="B27" s="530" t="s">
        <v>533</v>
      </c>
      <c r="C27" s="531" t="s">
        <v>515</v>
      </c>
      <c r="D27" s="531" t="s">
        <v>515</v>
      </c>
      <c r="E27" s="531"/>
      <c r="F27" s="531" t="s">
        <v>515</v>
      </c>
      <c r="G27" s="531" t="s">
        <v>515</v>
      </c>
      <c r="H27" s="531" t="s">
        <v>515</v>
      </c>
      <c r="I27" s="532" t="s">
        <v>515</v>
      </c>
      <c r="J27" s="533" t="s">
        <v>0</v>
      </c>
    </row>
    <row r="28" spans="1:10" ht="14.4" customHeight="1" x14ac:dyDescent="0.3">
      <c r="A28" s="529" t="s">
        <v>532</v>
      </c>
      <c r="B28" s="530" t="s">
        <v>516</v>
      </c>
      <c r="C28" s="531">
        <v>126.75753000000007</v>
      </c>
      <c r="D28" s="531">
        <v>119.84619999999995</v>
      </c>
      <c r="E28" s="531"/>
      <c r="F28" s="531">
        <v>150.32690999999997</v>
      </c>
      <c r="G28" s="531">
        <v>126</v>
      </c>
      <c r="H28" s="531">
        <v>24.32690999999997</v>
      </c>
      <c r="I28" s="532">
        <v>1.193070714285714</v>
      </c>
      <c r="J28" s="533" t="s">
        <v>1</v>
      </c>
    </row>
    <row r="29" spans="1:10" ht="14.4" customHeight="1" x14ac:dyDescent="0.3">
      <c r="A29" s="529" t="s">
        <v>532</v>
      </c>
      <c r="B29" s="530" t="s">
        <v>518</v>
      </c>
      <c r="C29" s="531">
        <v>1360.7631799999999</v>
      </c>
      <c r="D29" s="531">
        <v>1431.1953000000001</v>
      </c>
      <c r="E29" s="531"/>
      <c r="F29" s="531">
        <v>1441.4588799999999</v>
      </c>
      <c r="G29" s="531">
        <v>1534</v>
      </c>
      <c r="H29" s="531">
        <v>-92.541120000000092</v>
      </c>
      <c r="I29" s="532">
        <v>0.93967332464146014</v>
      </c>
      <c r="J29" s="533" t="s">
        <v>1</v>
      </c>
    </row>
    <row r="30" spans="1:10" ht="14.4" customHeight="1" x14ac:dyDescent="0.3">
      <c r="A30" s="529" t="s">
        <v>532</v>
      </c>
      <c r="B30" s="530" t="s">
        <v>519</v>
      </c>
      <c r="C30" s="531">
        <v>0</v>
      </c>
      <c r="D30" s="531">
        <v>9.8633199999999999</v>
      </c>
      <c r="E30" s="531"/>
      <c r="F30" s="531">
        <v>4.9608500000000006</v>
      </c>
      <c r="G30" s="531">
        <v>0</v>
      </c>
      <c r="H30" s="531">
        <v>4.9608500000000006</v>
      </c>
      <c r="I30" s="532" t="s">
        <v>515</v>
      </c>
      <c r="J30" s="533" t="s">
        <v>1</v>
      </c>
    </row>
    <row r="31" spans="1:10" ht="14.4" customHeight="1" x14ac:dyDescent="0.3">
      <c r="A31" s="529" t="s">
        <v>532</v>
      </c>
      <c r="B31" s="530" t="s">
        <v>534</v>
      </c>
      <c r="C31" s="531">
        <v>1487.52071</v>
      </c>
      <c r="D31" s="531">
        <v>1560.90482</v>
      </c>
      <c r="E31" s="531"/>
      <c r="F31" s="531">
        <v>1596.7466399999998</v>
      </c>
      <c r="G31" s="531">
        <v>1660</v>
      </c>
      <c r="H31" s="531">
        <v>-63.253360000000157</v>
      </c>
      <c r="I31" s="532">
        <v>0.96189556626506012</v>
      </c>
      <c r="J31" s="533" t="s">
        <v>527</v>
      </c>
    </row>
    <row r="32" spans="1:10" ht="14.4" customHeight="1" x14ac:dyDescent="0.3">
      <c r="A32" s="529" t="s">
        <v>515</v>
      </c>
      <c r="B32" s="530" t="s">
        <v>515</v>
      </c>
      <c r="C32" s="531" t="s">
        <v>515</v>
      </c>
      <c r="D32" s="531" t="s">
        <v>515</v>
      </c>
      <c r="E32" s="531"/>
      <c r="F32" s="531" t="s">
        <v>515</v>
      </c>
      <c r="G32" s="531" t="s">
        <v>515</v>
      </c>
      <c r="H32" s="531" t="s">
        <v>515</v>
      </c>
      <c r="I32" s="532" t="s">
        <v>515</v>
      </c>
      <c r="J32" s="533" t="s">
        <v>528</v>
      </c>
    </row>
    <row r="33" spans="1:10" ht="14.4" customHeight="1" x14ac:dyDescent="0.3">
      <c r="A33" s="529" t="s">
        <v>513</v>
      </c>
      <c r="B33" s="530" t="s">
        <v>522</v>
      </c>
      <c r="C33" s="531">
        <v>10893.165960000002</v>
      </c>
      <c r="D33" s="531">
        <v>7933.4322799999991</v>
      </c>
      <c r="E33" s="531"/>
      <c r="F33" s="531">
        <v>6194.4841500000011</v>
      </c>
      <c r="G33" s="531">
        <v>6209</v>
      </c>
      <c r="H33" s="531">
        <v>-14.515849999998863</v>
      </c>
      <c r="I33" s="532">
        <v>0.99766212755677264</v>
      </c>
      <c r="J33" s="533" t="s">
        <v>523</v>
      </c>
    </row>
  </sheetData>
  <mergeCells count="3">
    <mergeCell ref="F3:I3"/>
    <mergeCell ref="C4:D4"/>
    <mergeCell ref="A1:I1"/>
  </mergeCells>
  <conditionalFormatting sqref="F13 F34:F65537">
    <cfRule type="cellIs" dxfId="57" priority="18" stopIfTrue="1" operator="greaterThan">
      <formula>1</formula>
    </cfRule>
  </conditionalFormatting>
  <conditionalFormatting sqref="H5:H12">
    <cfRule type="expression" dxfId="56" priority="14">
      <formula>$H5&gt;0</formula>
    </cfRule>
  </conditionalFormatting>
  <conditionalFormatting sqref="I5:I12">
    <cfRule type="expression" dxfId="55" priority="15">
      <formula>$I5&gt;1</formula>
    </cfRule>
  </conditionalFormatting>
  <conditionalFormatting sqref="B5:B12">
    <cfRule type="expression" dxfId="54" priority="11">
      <formula>OR($J5="NS",$J5="SumaNS",$J5="Účet")</formula>
    </cfRule>
  </conditionalFormatting>
  <conditionalFormatting sqref="B5:D12 F5:I12">
    <cfRule type="expression" dxfId="53" priority="17">
      <formula>AND($J5&lt;&gt;"",$J5&lt;&gt;"mezeraKL")</formula>
    </cfRule>
  </conditionalFormatting>
  <conditionalFormatting sqref="B5:D12 F5:I12">
    <cfRule type="expression" dxfId="5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51" priority="13">
      <formula>OR($J5="SumaNS",$J5="NS")</formula>
    </cfRule>
  </conditionalFormatting>
  <conditionalFormatting sqref="A5:A12">
    <cfRule type="expression" dxfId="50" priority="9">
      <formula>AND($J5&lt;&gt;"mezeraKL",$J5&lt;&gt;"")</formula>
    </cfRule>
  </conditionalFormatting>
  <conditionalFormatting sqref="A5:A12">
    <cfRule type="expression" dxfId="49" priority="10">
      <formula>AND($J5&lt;&gt;"",$J5&lt;&gt;"mezeraKL")</formula>
    </cfRule>
  </conditionalFormatting>
  <conditionalFormatting sqref="H14:H33">
    <cfRule type="expression" dxfId="48" priority="5">
      <formula>$H14&gt;0</formula>
    </cfRule>
  </conditionalFormatting>
  <conditionalFormatting sqref="A14:A33">
    <cfRule type="expression" dxfId="47" priority="2">
      <formula>AND($J14&lt;&gt;"mezeraKL",$J14&lt;&gt;"")</formula>
    </cfRule>
  </conditionalFormatting>
  <conditionalFormatting sqref="I14:I33">
    <cfRule type="expression" dxfId="46" priority="6">
      <formula>$I14&gt;1</formula>
    </cfRule>
  </conditionalFormatting>
  <conditionalFormatting sqref="B14:B33">
    <cfRule type="expression" dxfId="45" priority="1">
      <formula>OR($J14="NS",$J14="SumaNS",$J14="Účet")</formula>
    </cfRule>
  </conditionalFormatting>
  <conditionalFormatting sqref="A14:D33 F14:I33">
    <cfRule type="expression" dxfId="44" priority="8">
      <formula>AND($J14&lt;&gt;"",$J14&lt;&gt;"mezeraKL")</formula>
    </cfRule>
  </conditionalFormatting>
  <conditionalFormatting sqref="B14:D33 F14:I33">
    <cfRule type="expression" dxfId="43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33 F14:I33">
    <cfRule type="expression" dxfId="42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1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60" hidden="1" customWidth="1" outlineLevel="1"/>
    <col min="2" max="2" width="28.33203125" style="160" hidden="1" customWidth="1" outlineLevel="1"/>
    <col min="3" max="3" width="5.33203125" style="242" bestFit="1" customWidth="1" collapsed="1"/>
    <col min="4" max="4" width="18.77734375" style="246" customWidth="1"/>
    <col min="5" max="5" width="9" style="312" bestFit="1" customWidth="1"/>
    <col min="6" max="6" width="18.77734375" style="246" customWidth="1"/>
    <col min="7" max="7" width="5" style="242" customWidth="1"/>
    <col min="8" max="8" width="12.44140625" style="242" hidden="1" customWidth="1" outlineLevel="1"/>
    <col min="9" max="9" width="8.5546875" style="242" hidden="1" customWidth="1" outlineLevel="1"/>
    <col min="10" max="10" width="25.77734375" style="242" customWidth="1" collapsed="1"/>
    <col min="11" max="11" width="8.77734375" style="242" customWidth="1"/>
    <col min="12" max="13" width="7.77734375" style="240" customWidth="1"/>
    <col min="14" max="14" width="12.6640625" style="240" customWidth="1"/>
    <col min="15" max="16384" width="8.88671875" style="160"/>
  </cols>
  <sheetData>
    <row r="1" spans="1:14" ht="18.600000000000001" customHeight="1" thickBot="1" x14ac:dyDescent="0.4">
      <c r="A1" s="403" t="s">
        <v>175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</row>
    <row r="2" spans="1:14" ht="14.4" customHeight="1" thickBot="1" x14ac:dyDescent="0.35">
      <c r="A2" s="269" t="s">
        <v>282</v>
      </c>
      <c r="B2" s="62"/>
      <c r="C2" s="244"/>
      <c r="D2" s="244"/>
      <c r="E2" s="311"/>
      <c r="F2" s="244"/>
      <c r="G2" s="244"/>
      <c r="H2" s="244"/>
      <c r="I2" s="244"/>
      <c r="J2" s="244"/>
      <c r="K2" s="244"/>
      <c r="L2" s="245"/>
      <c r="M2" s="245"/>
      <c r="N2" s="245"/>
    </row>
    <row r="3" spans="1:14" ht="14.4" customHeight="1" thickBot="1" x14ac:dyDescent="0.35">
      <c r="A3" s="62"/>
      <c r="B3" s="62"/>
      <c r="C3" s="399"/>
      <c r="D3" s="400"/>
      <c r="E3" s="400"/>
      <c r="F3" s="400"/>
      <c r="G3" s="400"/>
      <c r="H3" s="400"/>
      <c r="I3" s="400"/>
      <c r="J3" s="401" t="s">
        <v>139</v>
      </c>
      <c r="K3" s="402"/>
      <c r="L3" s="127">
        <f>IF(M3&lt;&gt;0,N3/M3,0)</f>
        <v>936.3530317326547</v>
      </c>
      <c r="M3" s="127">
        <f>SUBTOTAL(9,M5:M1048576)</f>
        <v>6594.4</v>
      </c>
      <c r="N3" s="128">
        <f>SUBTOTAL(9,N5:N1048576)</f>
        <v>6174686.4324578177</v>
      </c>
    </row>
    <row r="4" spans="1:14" s="241" customFormat="1" ht="14.4" customHeight="1" thickBot="1" x14ac:dyDescent="0.35">
      <c r="A4" s="534" t="s">
        <v>4</v>
      </c>
      <c r="B4" s="535" t="s">
        <v>5</v>
      </c>
      <c r="C4" s="535" t="s">
        <v>0</v>
      </c>
      <c r="D4" s="535" t="s">
        <v>6</v>
      </c>
      <c r="E4" s="536" t="s">
        <v>7</v>
      </c>
      <c r="F4" s="535" t="s">
        <v>1</v>
      </c>
      <c r="G4" s="535" t="s">
        <v>8</v>
      </c>
      <c r="H4" s="535" t="s">
        <v>9</v>
      </c>
      <c r="I4" s="535" t="s">
        <v>10</v>
      </c>
      <c r="J4" s="537" t="s">
        <v>11</v>
      </c>
      <c r="K4" s="537" t="s">
        <v>12</v>
      </c>
      <c r="L4" s="538" t="s">
        <v>154</v>
      </c>
      <c r="M4" s="538" t="s">
        <v>13</v>
      </c>
      <c r="N4" s="539" t="s">
        <v>171</v>
      </c>
    </row>
    <row r="5" spans="1:14" ht="14.4" customHeight="1" x14ac:dyDescent="0.3">
      <c r="A5" s="540" t="s">
        <v>513</v>
      </c>
      <c r="B5" s="541" t="s">
        <v>514</v>
      </c>
      <c r="C5" s="542" t="s">
        <v>529</v>
      </c>
      <c r="D5" s="543" t="s">
        <v>530</v>
      </c>
      <c r="E5" s="544">
        <v>50113001</v>
      </c>
      <c r="F5" s="543" t="s">
        <v>535</v>
      </c>
      <c r="G5" s="542" t="s">
        <v>536</v>
      </c>
      <c r="H5" s="542">
        <v>196886</v>
      </c>
      <c r="I5" s="542">
        <v>96886</v>
      </c>
      <c r="J5" s="542" t="s">
        <v>537</v>
      </c>
      <c r="K5" s="542" t="s">
        <v>538</v>
      </c>
      <c r="L5" s="545">
        <v>50.16</v>
      </c>
      <c r="M5" s="545">
        <v>5</v>
      </c>
      <c r="N5" s="546">
        <v>250.79999999999998</v>
      </c>
    </row>
    <row r="6" spans="1:14" ht="14.4" customHeight="1" x14ac:dyDescent="0.3">
      <c r="A6" s="547" t="s">
        <v>513</v>
      </c>
      <c r="B6" s="548" t="s">
        <v>514</v>
      </c>
      <c r="C6" s="549" t="s">
        <v>529</v>
      </c>
      <c r="D6" s="550" t="s">
        <v>530</v>
      </c>
      <c r="E6" s="551">
        <v>50113001</v>
      </c>
      <c r="F6" s="550" t="s">
        <v>535</v>
      </c>
      <c r="G6" s="549" t="s">
        <v>536</v>
      </c>
      <c r="H6" s="549">
        <v>196887</v>
      </c>
      <c r="I6" s="549">
        <v>96887</v>
      </c>
      <c r="J6" s="549" t="s">
        <v>537</v>
      </c>
      <c r="K6" s="549" t="s">
        <v>539</v>
      </c>
      <c r="L6" s="552">
        <v>69.378556924266647</v>
      </c>
      <c r="M6" s="552">
        <v>20</v>
      </c>
      <c r="N6" s="553">
        <v>1387.571138485333</v>
      </c>
    </row>
    <row r="7" spans="1:14" ht="14.4" customHeight="1" x14ac:dyDescent="0.3">
      <c r="A7" s="547" t="s">
        <v>513</v>
      </c>
      <c r="B7" s="548" t="s">
        <v>514</v>
      </c>
      <c r="C7" s="549" t="s">
        <v>529</v>
      </c>
      <c r="D7" s="550" t="s">
        <v>530</v>
      </c>
      <c r="E7" s="551">
        <v>50113001</v>
      </c>
      <c r="F7" s="550" t="s">
        <v>535</v>
      </c>
      <c r="G7" s="549" t="s">
        <v>536</v>
      </c>
      <c r="H7" s="549">
        <v>100362</v>
      </c>
      <c r="I7" s="549">
        <v>362</v>
      </c>
      <c r="J7" s="549" t="s">
        <v>540</v>
      </c>
      <c r="K7" s="549" t="s">
        <v>541</v>
      </c>
      <c r="L7" s="552">
        <v>86.435833333333321</v>
      </c>
      <c r="M7" s="552">
        <v>12</v>
      </c>
      <c r="N7" s="553">
        <v>1037.2299999999998</v>
      </c>
    </row>
    <row r="8" spans="1:14" ht="14.4" customHeight="1" x14ac:dyDescent="0.3">
      <c r="A8" s="547" t="s">
        <v>513</v>
      </c>
      <c r="B8" s="548" t="s">
        <v>514</v>
      </c>
      <c r="C8" s="549" t="s">
        <v>529</v>
      </c>
      <c r="D8" s="550" t="s">
        <v>530</v>
      </c>
      <c r="E8" s="551">
        <v>50113001</v>
      </c>
      <c r="F8" s="550" t="s">
        <v>535</v>
      </c>
      <c r="G8" s="549" t="s">
        <v>536</v>
      </c>
      <c r="H8" s="549">
        <v>208456</v>
      </c>
      <c r="I8" s="549">
        <v>208456</v>
      </c>
      <c r="J8" s="549" t="s">
        <v>542</v>
      </c>
      <c r="K8" s="549" t="s">
        <v>543</v>
      </c>
      <c r="L8" s="552">
        <v>738.54000000000008</v>
      </c>
      <c r="M8" s="552">
        <v>0.39999999999999997</v>
      </c>
      <c r="N8" s="553">
        <v>295.416</v>
      </c>
    </row>
    <row r="9" spans="1:14" ht="14.4" customHeight="1" x14ac:dyDescent="0.3">
      <c r="A9" s="547" t="s">
        <v>513</v>
      </c>
      <c r="B9" s="548" t="s">
        <v>514</v>
      </c>
      <c r="C9" s="549" t="s">
        <v>529</v>
      </c>
      <c r="D9" s="550" t="s">
        <v>530</v>
      </c>
      <c r="E9" s="551">
        <v>50113001</v>
      </c>
      <c r="F9" s="550" t="s">
        <v>535</v>
      </c>
      <c r="G9" s="549" t="s">
        <v>536</v>
      </c>
      <c r="H9" s="549">
        <v>100392</v>
      </c>
      <c r="I9" s="549">
        <v>392</v>
      </c>
      <c r="J9" s="549" t="s">
        <v>544</v>
      </c>
      <c r="K9" s="549" t="s">
        <v>545</v>
      </c>
      <c r="L9" s="552">
        <v>57.59</v>
      </c>
      <c r="M9" s="552">
        <v>8</v>
      </c>
      <c r="N9" s="553">
        <v>460.72</v>
      </c>
    </row>
    <row r="10" spans="1:14" ht="14.4" customHeight="1" x14ac:dyDescent="0.3">
      <c r="A10" s="547" t="s">
        <v>513</v>
      </c>
      <c r="B10" s="548" t="s">
        <v>514</v>
      </c>
      <c r="C10" s="549" t="s">
        <v>529</v>
      </c>
      <c r="D10" s="550" t="s">
        <v>530</v>
      </c>
      <c r="E10" s="551">
        <v>50113001</v>
      </c>
      <c r="F10" s="550" t="s">
        <v>535</v>
      </c>
      <c r="G10" s="549" t="s">
        <v>536</v>
      </c>
      <c r="H10" s="549">
        <v>225150</v>
      </c>
      <c r="I10" s="549">
        <v>225150</v>
      </c>
      <c r="J10" s="549" t="s">
        <v>546</v>
      </c>
      <c r="K10" s="549" t="s">
        <v>547</v>
      </c>
      <c r="L10" s="552">
        <v>88.210000000000008</v>
      </c>
      <c r="M10" s="552">
        <v>72</v>
      </c>
      <c r="N10" s="553">
        <v>6351.1200000000008</v>
      </c>
    </row>
    <row r="11" spans="1:14" ht="14.4" customHeight="1" x14ac:dyDescent="0.3">
      <c r="A11" s="547" t="s">
        <v>513</v>
      </c>
      <c r="B11" s="548" t="s">
        <v>514</v>
      </c>
      <c r="C11" s="549" t="s">
        <v>529</v>
      </c>
      <c r="D11" s="550" t="s">
        <v>530</v>
      </c>
      <c r="E11" s="551">
        <v>50113001</v>
      </c>
      <c r="F11" s="550" t="s">
        <v>535</v>
      </c>
      <c r="G11" s="549" t="s">
        <v>536</v>
      </c>
      <c r="H11" s="549">
        <v>198169</v>
      </c>
      <c r="I11" s="549">
        <v>98169</v>
      </c>
      <c r="J11" s="549" t="s">
        <v>548</v>
      </c>
      <c r="K11" s="549" t="s">
        <v>547</v>
      </c>
      <c r="L11" s="552">
        <v>88.220000000000013</v>
      </c>
      <c r="M11" s="552">
        <v>5</v>
      </c>
      <c r="N11" s="553">
        <v>441.10000000000008</v>
      </c>
    </row>
    <row r="12" spans="1:14" ht="14.4" customHeight="1" x14ac:dyDescent="0.3">
      <c r="A12" s="547" t="s">
        <v>513</v>
      </c>
      <c r="B12" s="548" t="s">
        <v>514</v>
      </c>
      <c r="C12" s="549" t="s">
        <v>529</v>
      </c>
      <c r="D12" s="550" t="s">
        <v>530</v>
      </c>
      <c r="E12" s="551">
        <v>50113001</v>
      </c>
      <c r="F12" s="550" t="s">
        <v>535</v>
      </c>
      <c r="G12" s="549" t="s">
        <v>536</v>
      </c>
      <c r="H12" s="549">
        <v>841498</v>
      </c>
      <c r="I12" s="549">
        <v>0</v>
      </c>
      <c r="J12" s="549" t="s">
        <v>549</v>
      </c>
      <c r="K12" s="549" t="s">
        <v>515</v>
      </c>
      <c r="L12" s="552">
        <v>49.473333333333322</v>
      </c>
      <c r="M12" s="552">
        <v>3</v>
      </c>
      <c r="N12" s="553">
        <v>148.41999999999996</v>
      </c>
    </row>
    <row r="13" spans="1:14" ht="14.4" customHeight="1" x14ac:dyDescent="0.3">
      <c r="A13" s="547" t="s">
        <v>513</v>
      </c>
      <c r="B13" s="548" t="s">
        <v>514</v>
      </c>
      <c r="C13" s="549" t="s">
        <v>529</v>
      </c>
      <c r="D13" s="550" t="s">
        <v>530</v>
      </c>
      <c r="E13" s="551">
        <v>50113001</v>
      </c>
      <c r="F13" s="550" t="s">
        <v>535</v>
      </c>
      <c r="G13" s="549" t="s">
        <v>536</v>
      </c>
      <c r="H13" s="549">
        <v>117011</v>
      </c>
      <c r="I13" s="549">
        <v>17011</v>
      </c>
      <c r="J13" s="549" t="s">
        <v>550</v>
      </c>
      <c r="K13" s="549" t="s">
        <v>551</v>
      </c>
      <c r="L13" s="552">
        <v>145.49</v>
      </c>
      <c r="M13" s="552">
        <v>2</v>
      </c>
      <c r="N13" s="553">
        <v>290.98</v>
      </c>
    </row>
    <row r="14" spans="1:14" ht="14.4" customHeight="1" x14ac:dyDescent="0.3">
      <c r="A14" s="547" t="s">
        <v>513</v>
      </c>
      <c r="B14" s="548" t="s">
        <v>514</v>
      </c>
      <c r="C14" s="549" t="s">
        <v>529</v>
      </c>
      <c r="D14" s="550" t="s">
        <v>530</v>
      </c>
      <c r="E14" s="551">
        <v>50113001</v>
      </c>
      <c r="F14" s="550" t="s">
        <v>535</v>
      </c>
      <c r="G14" s="549" t="s">
        <v>552</v>
      </c>
      <c r="H14" s="549">
        <v>215715</v>
      </c>
      <c r="I14" s="549">
        <v>215715</v>
      </c>
      <c r="J14" s="549" t="s">
        <v>553</v>
      </c>
      <c r="K14" s="549" t="s">
        <v>554</v>
      </c>
      <c r="L14" s="552">
        <v>66.34</v>
      </c>
      <c r="M14" s="552">
        <v>8</v>
      </c>
      <c r="N14" s="553">
        <v>530.72</v>
      </c>
    </row>
    <row r="15" spans="1:14" ht="14.4" customHeight="1" x14ac:dyDescent="0.3">
      <c r="A15" s="547" t="s">
        <v>513</v>
      </c>
      <c r="B15" s="548" t="s">
        <v>514</v>
      </c>
      <c r="C15" s="549" t="s">
        <v>529</v>
      </c>
      <c r="D15" s="550" t="s">
        <v>530</v>
      </c>
      <c r="E15" s="551">
        <v>50113001</v>
      </c>
      <c r="F15" s="550" t="s">
        <v>535</v>
      </c>
      <c r="G15" s="549" t="s">
        <v>536</v>
      </c>
      <c r="H15" s="549">
        <v>23987</v>
      </c>
      <c r="I15" s="549">
        <v>23987</v>
      </c>
      <c r="J15" s="549" t="s">
        <v>555</v>
      </c>
      <c r="K15" s="549" t="s">
        <v>556</v>
      </c>
      <c r="L15" s="552">
        <v>175.03000000000003</v>
      </c>
      <c r="M15" s="552">
        <v>5</v>
      </c>
      <c r="N15" s="553">
        <v>875.15000000000009</v>
      </c>
    </row>
    <row r="16" spans="1:14" ht="14.4" customHeight="1" x14ac:dyDescent="0.3">
      <c r="A16" s="547" t="s">
        <v>513</v>
      </c>
      <c r="B16" s="548" t="s">
        <v>514</v>
      </c>
      <c r="C16" s="549" t="s">
        <v>529</v>
      </c>
      <c r="D16" s="550" t="s">
        <v>530</v>
      </c>
      <c r="E16" s="551">
        <v>50113001</v>
      </c>
      <c r="F16" s="550" t="s">
        <v>535</v>
      </c>
      <c r="G16" s="549" t="s">
        <v>536</v>
      </c>
      <c r="H16" s="549">
        <v>900240</v>
      </c>
      <c r="I16" s="549">
        <v>0</v>
      </c>
      <c r="J16" s="549" t="s">
        <v>557</v>
      </c>
      <c r="K16" s="549" t="s">
        <v>515</v>
      </c>
      <c r="L16" s="552">
        <v>70.673076985723881</v>
      </c>
      <c r="M16" s="552">
        <v>24</v>
      </c>
      <c r="N16" s="553">
        <v>1696.153847657373</v>
      </c>
    </row>
    <row r="17" spans="1:14" ht="14.4" customHeight="1" x14ac:dyDescent="0.3">
      <c r="A17" s="547" t="s">
        <v>513</v>
      </c>
      <c r="B17" s="548" t="s">
        <v>514</v>
      </c>
      <c r="C17" s="549" t="s">
        <v>529</v>
      </c>
      <c r="D17" s="550" t="s">
        <v>530</v>
      </c>
      <c r="E17" s="551">
        <v>50113001</v>
      </c>
      <c r="F17" s="550" t="s">
        <v>535</v>
      </c>
      <c r="G17" s="549" t="s">
        <v>536</v>
      </c>
      <c r="H17" s="549">
        <v>849971</v>
      </c>
      <c r="I17" s="549">
        <v>137494</v>
      </c>
      <c r="J17" s="549" t="s">
        <v>558</v>
      </c>
      <c r="K17" s="549" t="s">
        <v>515</v>
      </c>
      <c r="L17" s="552">
        <v>576.42999999999995</v>
      </c>
      <c r="M17" s="552">
        <v>4</v>
      </c>
      <c r="N17" s="553">
        <v>2305.7199999999998</v>
      </c>
    </row>
    <row r="18" spans="1:14" ht="14.4" customHeight="1" x14ac:dyDescent="0.3">
      <c r="A18" s="547" t="s">
        <v>513</v>
      </c>
      <c r="B18" s="548" t="s">
        <v>514</v>
      </c>
      <c r="C18" s="549" t="s">
        <v>529</v>
      </c>
      <c r="D18" s="550" t="s">
        <v>530</v>
      </c>
      <c r="E18" s="551">
        <v>50113001</v>
      </c>
      <c r="F18" s="550" t="s">
        <v>535</v>
      </c>
      <c r="G18" s="549" t="s">
        <v>536</v>
      </c>
      <c r="H18" s="549">
        <v>158827</v>
      </c>
      <c r="I18" s="549">
        <v>58827</v>
      </c>
      <c r="J18" s="549" t="s">
        <v>559</v>
      </c>
      <c r="K18" s="549" t="s">
        <v>560</v>
      </c>
      <c r="L18" s="552">
        <v>162.49</v>
      </c>
      <c r="M18" s="552">
        <v>21</v>
      </c>
      <c r="N18" s="553">
        <v>3412.29</v>
      </c>
    </row>
    <row r="19" spans="1:14" ht="14.4" customHeight="1" x14ac:dyDescent="0.3">
      <c r="A19" s="547" t="s">
        <v>513</v>
      </c>
      <c r="B19" s="548" t="s">
        <v>514</v>
      </c>
      <c r="C19" s="549" t="s">
        <v>529</v>
      </c>
      <c r="D19" s="550" t="s">
        <v>530</v>
      </c>
      <c r="E19" s="551">
        <v>50113001</v>
      </c>
      <c r="F19" s="550" t="s">
        <v>535</v>
      </c>
      <c r="G19" s="549" t="s">
        <v>552</v>
      </c>
      <c r="H19" s="549">
        <v>214036</v>
      </c>
      <c r="I19" s="549">
        <v>214036</v>
      </c>
      <c r="J19" s="549" t="s">
        <v>561</v>
      </c>
      <c r="K19" s="549" t="s">
        <v>562</v>
      </c>
      <c r="L19" s="552">
        <v>40.39</v>
      </c>
      <c r="M19" s="552">
        <v>4</v>
      </c>
      <c r="N19" s="553">
        <v>161.56</v>
      </c>
    </row>
    <row r="20" spans="1:14" ht="14.4" customHeight="1" x14ac:dyDescent="0.3">
      <c r="A20" s="547" t="s">
        <v>513</v>
      </c>
      <c r="B20" s="548" t="s">
        <v>514</v>
      </c>
      <c r="C20" s="549" t="s">
        <v>529</v>
      </c>
      <c r="D20" s="550" t="s">
        <v>530</v>
      </c>
      <c r="E20" s="551">
        <v>50113001</v>
      </c>
      <c r="F20" s="550" t="s">
        <v>535</v>
      </c>
      <c r="G20" s="549" t="s">
        <v>536</v>
      </c>
      <c r="H20" s="549">
        <v>198872</v>
      </c>
      <c r="I20" s="549">
        <v>98872</v>
      </c>
      <c r="J20" s="549" t="s">
        <v>563</v>
      </c>
      <c r="K20" s="549" t="s">
        <v>564</v>
      </c>
      <c r="L20" s="552">
        <v>312.83999999999997</v>
      </c>
      <c r="M20" s="552">
        <v>1</v>
      </c>
      <c r="N20" s="553">
        <v>312.83999999999997</v>
      </c>
    </row>
    <row r="21" spans="1:14" ht="14.4" customHeight="1" x14ac:dyDescent="0.3">
      <c r="A21" s="547" t="s">
        <v>513</v>
      </c>
      <c r="B21" s="548" t="s">
        <v>514</v>
      </c>
      <c r="C21" s="549" t="s">
        <v>529</v>
      </c>
      <c r="D21" s="550" t="s">
        <v>530</v>
      </c>
      <c r="E21" s="551">
        <v>50113001</v>
      </c>
      <c r="F21" s="550" t="s">
        <v>535</v>
      </c>
      <c r="G21" s="549" t="s">
        <v>536</v>
      </c>
      <c r="H21" s="549">
        <v>198876</v>
      </c>
      <c r="I21" s="549">
        <v>98876</v>
      </c>
      <c r="J21" s="549" t="s">
        <v>563</v>
      </c>
      <c r="K21" s="549" t="s">
        <v>565</v>
      </c>
      <c r="L21" s="552">
        <v>255.2</v>
      </c>
      <c r="M21" s="552">
        <v>2</v>
      </c>
      <c r="N21" s="553">
        <v>510.4</v>
      </c>
    </row>
    <row r="22" spans="1:14" ht="14.4" customHeight="1" x14ac:dyDescent="0.3">
      <c r="A22" s="547" t="s">
        <v>513</v>
      </c>
      <c r="B22" s="548" t="s">
        <v>514</v>
      </c>
      <c r="C22" s="549" t="s">
        <v>529</v>
      </c>
      <c r="D22" s="550" t="s">
        <v>530</v>
      </c>
      <c r="E22" s="551">
        <v>50113001</v>
      </c>
      <c r="F22" s="550" t="s">
        <v>535</v>
      </c>
      <c r="G22" s="549" t="s">
        <v>536</v>
      </c>
      <c r="H22" s="549">
        <v>193746</v>
      </c>
      <c r="I22" s="549">
        <v>93746</v>
      </c>
      <c r="J22" s="549" t="s">
        <v>566</v>
      </c>
      <c r="K22" s="549" t="s">
        <v>567</v>
      </c>
      <c r="L22" s="552">
        <v>366.22</v>
      </c>
      <c r="M22" s="552">
        <v>4</v>
      </c>
      <c r="N22" s="553">
        <v>1464.88</v>
      </c>
    </row>
    <row r="23" spans="1:14" ht="14.4" customHeight="1" x14ac:dyDescent="0.3">
      <c r="A23" s="547" t="s">
        <v>513</v>
      </c>
      <c r="B23" s="548" t="s">
        <v>514</v>
      </c>
      <c r="C23" s="549" t="s">
        <v>529</v>
      </c>
      <c r="D23" s="550" t="s">
        <v>530</v>
      </c>
      <c r="E23" s="551">
        <v>50113001</v>
      </c>
      <c r="F23" s="550" t="s">
        <v>535</v>
      </c>
      <c r="G23" s="549" t="s">
        <v>536</v>
      </c>
      <c r="H23" s="549">
        <v>51366</v>
      </c>
      <c r="I23" s="549">
        <v>51366</v>
      </c>
      <c r="J23" s="549" t="s">
        <v>568</v>
      </c>
      <c r="K23" s="549" t="s">
        <v>569</v>
      </c>
      <c r="L23" s="552">
        <v>171.60000000000002</v>
      </c>
      <c r="M23" s="552">
        <v>6</v>
      </c>
      <c r="N23" s="553">
        <v>1029.6000000000001</v>
      </c>
    </row>
    <row r="24" spans="1:14" ht="14.4" customHeight="1" x14ac:dyDescent="0.3">
      <c r="A24" s="547" t="s">
        <v>513</v>
      </c>
      <c r="B24" s="548" t="s">
        <v>514</v>
      </c>
      <c r="C24" s="549" t="s">
        <v>529</v>
      </c>
      <c r="D24" s="550" t="s">
        <v>530</v>
      </c>
      <c r="E24" s="551">
        <v>50113001</v>
      </c>
      <c r="F24" s="550" t="s">
        <v>535</v>
      </c>
      <c r="G24" s="549" t="s">
        <v>536</v>
      </c>
      <c r="H24" s="549">
        <v>51384</v>
      </c>
      <c r="I24" s="549">
        <v>51384</v>
      </c>
      <c r="J24" s="549" t="s">
        <v>568</v>
      </c>
      <c r="K24" s="549" t="s">
        <v>570</v>
      </c>
      <c r="L24" s="552">
        <v>192.5</v>
      </c>
      <c r="M24" s="552">
        <v>38</v>
      </c>
      <c r="N24" s="553">
        <v>7315</v>
      </c>
    </row>
    <row r="25" spans="1:14" ht="14.4" customHeight="1" x14ac:dyDescent="0.3">
      <c r="A25" s="547" t="s">
        <v>513</v>
      </c>
      <c r="B25" s="548" t="s">
        <v>514</v>
      </c>
      <c r="C25" s="549" t="s">
        <v>529</v>
      </c>
      <c r="D25" s="550" t="s">
        <v>530</v>
      </c>
      <c r="E25" s="551">
        <v>50113001</v>
      </c>
      <c r="F25" s="550" t="s">
        <v>535</v>
      </c>
      <c r="G25" s="549" t="s">
        <v>536</v>
      </c>
      <c r="H25" s="549">
        <v>51367</v>
      </c>
      <c r="I25" s="549">
        <v>51367</v>
      </c>
      <c r="J25" s="549" t="s">
        <v>568</v>
      </c>
      <c r="K25" s="549" t="s">
        <v>571</v>
      </c>
      <c r="L25" s="552">
        <v>92.94999999999996</v>
      </c>
      <c r="M25" s="552">
        <v>58</v>
      </c>
      <c r="N25" s="553">
        <v>5391.0999999999976</v>
      </c>
    </row>
    <row r="26" spans="1:14" ht="14.4" customHeight="1" x14ac:dyDescent="0.3">
      <c r="A26" s="547" t="s">
        <v>513</v>
      </c>
      <c r="B26" s="548" t="s">
        <v>514</v>
      </c>
      <c r="C26" s="549" t="s">
        <v>529</v>
      </c>
      <c r="D26" s="550" t="s">
        <v>530</v>
      </c>
      <c r="E26" s="551">
        <v>50113001</v>
      </c>
      <c r="F26" s="550" t="s">
        <v>535</v>
      </c>
      <c r="G26" s="549" t="s">
        <v>536</v>
      </c>
      <c r="H26" s="549">
        <v>51383</v>
      </c>
      <c r="I26" s="549">
        <v>51383</v>
      </c>
      <c r="J26" s="549" t="s">
        <v>568</v>
      </c>
      <c r="K26" s="549" t="s">
        <v>572</v>
      </c>
      <c r="L26" s="552">
        <v>93.5</v>
      </c>
      <c r="M26" s="552">
        <v>58</v>
      </c>
      <c r="N26" s="553">
        <v>5423</v>
      </c>
    </row>
    <row r="27" spans="1:14" ht="14.4" customHeight="1" x14ac:dyDescent="0.3">
      <c r="A27" s="547" t="s">
        <v>513</v>
      </c>
      <c r="B27" s="548" t="s">
        <v>514</v>
      </c>
      <c r="C27" s="549" t="s">
        <v>529</v>
      </c>
      <c r="D27" s="550" t="s">
        <v>530</v>
      </c>
      <c r="E27" s="551">
        <v>50113001</v>
      </c>
      <c r="F27" s="550" t="s">
        <v>535</v>
      </c>
      <c r="G27" s="549" t="s">
        <v>536</v>
      </c>
      <c r="H27" s="549">
        <v>55919</v>
      </c>
      <c r="I27" s="549">
        <v>55919</v>
      </c>
      <c r="J27" s="549" t="s">
        <v>573</v>
      </c>
      <c r="K27" s="549" t="s">
        <v>574</v>
      </c>
      <c r="L27" s="552">
        <v>142.59998187557801</v>
      </c>
      <c r="M27" s="552">
        <v>-2</v>
      </c>
      <c r="N27" s="553">
        <v>-285.19996375115602</v>
      </c>
    </row>
    <row r="28" spans="1:14" ht="14.4" customHeight="1" x14ac:dyDescent="0.3">
      <c r="A28" s="547" t="s">
        <v>513</v>
      </c>
      <c r="B28" s="548" t="s">
        <v>514</v>
      </c>
      <c r="C28" s="549" t="s">
        <v>529</v>
      </c>
      <c r="D28" s="550" t="s">
        <v>530</v>
      </c>
      <c r="E28" s="551">
        <v>50113001</v>
      </c>
      <c r="F28" s="550" t="s">
        <v>535</v>
      </c>
      <c r="G28" s="549" t="s">
        <v>536</v>
      </c>
      <c r="H28" s="549">
        <v>501068</v>
      </c>
      <c r="I28" s="549">
        <v>160185</v>
      </c>
      <c r="J28" s="549" t="s">
        <v>575</v>
      </c>
      <c r="K28" s="549" t="s">
        <v>576</v>
      </c>
      <c r="L28" s="552">
        <v>800.42000000000007</v>
      </c>
      <c r="M28" s="552">
        <v>9</v>
      </c>
      <c r="N28" s="553">
        <v>7203.7800000000007</v>
      </c>
    </row>
    <row r="29" spans="1:14" ht="14.4" customHeight="1" x14ac:dyDescent="0.3">
      <c r="A29" s="547" t="s">
        <v>513</v>
      </c>
      <c r="B29" s="548" t="s">
        <v>514</v>
      </c>
      <c r="C29" s="549" t="s">
        <v>529</v>
      </c>
      <c r="D29" s="550" t="s">
        <v>530</v>
      </c>
      <c r="E29" s="551">
        <v>50113001</v>
      </c>
      <c r="F29" s="550" t="s">
        <v>535</v>
      </c>
      <c r="G29" s="549" t="s">
        <v>536</v>
      </c>
      <c r="H29" s="549">
        <v>498425</v>
      </c>
      <c r="I29" s="549">
        <v>0</v>
      </c>
      <c r="J29" s="549" t="s">
        <v>577</v>
      </c>
      <c r="K29" s="549" t="s">
        <v>578</v>
      </c>
      <c r="L29" s="552">
        <v>43.187571847944227</v>
      </c>
      <c r="M29" s="552">
        <v>160</v>
      </c>
      <c r="N29" s="553">
        <v>6910.0114956710768</v>
      </c>
    </row>
    <row r="30" spans="1:14" ht="14.4" customHeight="1" x14ac:dyDescent="0.3">
      <c r="A30" s="547" t="s">
        <v>513</v>
      </c>
      <c r="B30" s="548" t="s">
        <v>514</v>
      </c>
      <c r="C30" s="549" t="s">
        <v>529</v>
      </c>
      <c r="D30" s="550" t="s">
        <v>530</v>
      </c>
      <c r="E30" s="551">
        <v>50113001</v>
      </c>
      <c r="F30" s="550" t="s">
        <v>535</v>
      </c>
      <c r="G30" s="549" t="s">
        <v>536</v>
      </c>
      <c r="H30" s="549">
        <v>100802</v>
      </c>
      <c r="I30" s="549">
        <v>0</v>
      </c>
      <c r="J30" s="549" t="s">
        <v>579</v>
      </c>
      <c r="K30" s="549" t="s">
        <v>580</v>
      </c>
      <c r="L30" s="552">
        <v>88.10210267854535</v>
      </c>
      <c r="M30" s="552">
        <v>22</v>
      </c>
      <c r="N30" s="553">
        <v>1938.2462589279978</v>
      </c>
    </row>
    <row r="31" spans="1:14" ht="14.4" customHeight="1" x14ac:dyDescent="0.3">
      <c r="A31" s="547" t="s">
        <v>513</v>
      </c>
      <c r="B31" s="548" t="s">
        <v>514</v>
      </c>
      <c r="C31" s="549" t="s">
        <v>529</v>
      </c>
      <c r="D31" s="550" t="s">
        <v>530</v>
      </c>
      <c r="E31" s="551">
        <v>50113001</v>
      </c>
      <c r="F31" s="550" t="s">
        <v>535</v>
      </c>
      <c r="G31" s="549" t="s">
        <v>536</v>
      </c>
      <c r="H31" s="549">
        <v>902054</v>
      </c>
      <c r="I31" s="549">
        <v>0</v>
      </c>
      <c r="J31" s="549" t="s">
        <v>581</v>
      </c>
      <c r="K31" s="549" t="s">
        <v>582</v>
      </c>
      <c r="L31" s="552">
        <v>205.61885914163986</v>
      </c>
      <c r="M31" s="552">
        <v>16</v>
      </c>
      <c r="N31" s="553">
        <v>3289.9017462662378</v>
      </c>
    </row>
    <row r="32" spans="1:14" ht="14.4" customHeight="1" x14ac:dyDescent="0.3">
      <c r="A32" s="547" t="s">
        <v>513</v>
      </c>
      <c r="B32" s="548" t="s">
        <v>514</v>
      </c>
      <c r="C32" s="549" t="s">
        <v>529</v>
      </c>
      <c r="D32" s="550" t="s">
        <v>530</v>
      </c>
      <c r="E32" s="551">
        <v>50113001</v>
      </c>
      <c r="F32" s="550" t="s">
        <v>535</v>
      </c>
      <c r="G32" s="549" t="s">
        <v>536</v>
      </c>
      <c r="H32" s="549">
        <v>911952</v>
      </c>
      <c r="I32" s="549">
        <v>0</v>
      </c>
      <c r="J32" s="549" t="s">
        <v>583</v>
      </c>
      <c r="K32" s="549" t="s">
        <v>515</v>
      </c>
      <c r="L32" s="552">
        <v>60.397475273966101</v>
      </c>
      <c r="M32" s="552">
        <v>405</v>
      </c>
      <c r="N32" s="553">
        <v>24460.977485956271</v>
      </c>
    </row>
    <row r="33" spans="1:14" ht="14.4" customHeight="1" x14ac:dyDescent="0.3">
      <c r="A33" s="547" t="s">
        <v>513</v>
      </c>
      <c r="B33" s="548" t="s">
        <v>514</v>
      </c>
      <c r="C33" s="549" t="s">
        <v>529</v>
      </c>
      <c r="D33" s="550" t="s">
        <v>530</v>
      </c>
      <c r="E33" s="551">
        <v>50113001</v>
      </c>
      <c r="F33" s="550" t="s">
        <v>535</v>
      </c>
      <c r="G33" s="549" t="s">
        <v>536</v>
      </c>
      <c r="H33" s="549">
        <v>930589</v>
      </c>
      <c r="I33" s="549">
        <v>0</v>
      </c>
      <c r="J33" s="549" t="s">
        <v>584</v>
      </c>
      <c r="K33" s="549" t="s">
        <v>515</v>
      </c>
      <c r="L33" s="552">
        <v>104.75993913796053</v>
      </c>
      <c r="M33" s="552">
        <v>1</v>
      </c>
      <c r="N33" s="553">
        <v>104.75993913796053</v>
      </c>
    </row>
    <row r="34" spans="1:14" ht="14.4" customHeight="1" x14ac:dyDescent="0.3">
      <c r="A34" s="547" t="s">
        <v>513</v>
      </c>
      <c r="B34" s="548" t="s">
        <v>514</v>
      </c>
      <c r="C34" s="549" t="s">
        <v>529</v>
      </c>
      <c r="D34" s="550" t="s">
        <v>530</v>
      </c>
      <c r="E34" s="551">
        <v>50113001</v>
      </c>
      <c r="F34" s="550" t="s">
        <v>535</v>
      </c>
      <c r="G34" s="549" t="s">
        <v>536</v>
      </c>
      <c r="H34" s="549">
        <v>500989</v>
      </c>
      <c r="I34" s="549">
        <v>0</v>
      </c>
      <c r="J34" s="549" t="s">
        <v>585</v>
      </c>
      <c r="K34" s="549" t="s">
        <v>515</v>
      </c>
      <c r="L34" s="552">
        <v>64.429073086532725</v>
      </c>
      <c r="M34" s="552">
        <v>17</v>
      </c>
      <c r="N34" s="553">
        <v>1095.2942424710564</v>
      </c>
    </row>
    <row r="35" spans="1:14" ht="14.4" customHeight="1" x14ac:dyDescent="0.3">
      <c r="A35" s="547" t="s">
        <v>513</v>
      </c>
      <c r="B35" s="548" t="s">
        <v>514</v>
      </c>
      <c r="C35" s="549" t="s">
        <v>529</v>
      </c>
      <c r="D35" s="550" t="s">
        <v>530</v>
      </c>
      <c r="E35" s="551">
        <v>50113001</v>
      </c>
      <c r="F35" s="550" t="s">
        <v>535</v>
      </c>
      <c r="G35" s="549" t="s">
        <v>536</v>
      </c>
      <c r="H35" s="549">
        <v>900321</v>
      </c>
      <c r="I35" s="549">
        <v>0</v>
      </c>
      <c r="J35" s="549" t="s">
        <v>586</v>
      </c>
      <c r="K35" s="549" t="s">
        <v>515</v>
      </c>
      <c r="L35" s="552">
        <v>65.186591430046349</v>
      </c>
      <c r="M35" s="552">
        <v>549</v>
      </c>
      <c r="N35" s="553">
        <v>35787.438695095443</v>
      </c>
    </row>
    <row r="36" spans="1:14" ht="14.4" customHeight="1" x14ac:dyDescent="0.3">
      <c r="A36" s="547" t="s">
        <v>513</v>
      </c>
      <c r="B36" s="548" t="s">
        <v>514</v>
      </c>
      <c r="C36" s="549" t="s">
        <v>529</v>
      </c>
      <c r="D36" s="550" t="s">
        <v>530</v>
      </c>
      <c r="E36" s="551">
        <v>50113001</v>
      </c>
      <c r="F36" s="550" t="s">
        <v>535</v>
      </c>
      <c r="G36" s="549" t="s">
        <v>536</v>
      </c>
      <c r="H36" s="549">
        <v>920117</v>
      </c>
      <c r="I36" s="549">
        <v>0</v>
      </c>
      <c r="J36" s="549" t="s">
        <v>587</v>
      </c>
      <c r="K36" s="549" t="s">
        <v>588</v>
      </c>
      <c r="L36" s="552">
        <v>68.712000000000003</v>
      </c>
      <c r="M36" s="552">
        <v>1</v>
      </c>
      <c r="N36" s="553">
        <v>68.712000000000003</v>
      </c>
    </row>
    <row r="37" spans="1:14" ht="14.4" customHeight="1" x14ac:dyDescent="0.3">
      <c r="A37" s="547" t="s">
        <v>513</v>
      </c>
      <c r="B37" s="548" t="s">
        <v>514</v>
      </c>
      <c r="C37" s="549" t="s">
        <v>529</v>
      </c>
      <c r="D37" s="550" t="s">
        <v>530</v>
      </c>
      <c r="E37" s="551">
        <v>50113001</v>
      </c>
      <c r="F37" s="550" t="s">
        <v>535</v>
      </c>
      <c r="G37" s="549" t="s">
        <v>536</v>
      </c>
      <c r="H37" s="549">
        <v>921249</v>
      </c>
      <c r="I37" s="549">
        <v>0</v>
      </c>
      <c r="J37" s="549" t="s">
        <v>589</v>
      </c>
      <c r="K37" s="549" t="s">
        <v>515</v>
      </c>
      <c r="L37" s="552">
        <v>79.391119351739846</v>
      </c>
      <c r="M37" s="552">
        <v>19</v>
      </c>
      <c r="N37" s="553">
        <v>1508.4312676830571</v>
      </c>
    </row>
    <row r="38" spans="1:14" ht="14.4" customHeight="1" x14ac:dyDescent="0.3">
      <c r="A38" s="547" t="s">
        <v>513</v>
      </c>
      <c r="B38" s="548" t="s">
        <v>514</v>
      </c>
      <c r="C38" s="549" t="s">
        <v>529</v>
      </c>
      <c r="D38" s="550" t="s">
        <v>530</v>
      </c>
      <c r="E38" s="551">
        <v>50113001</v>
      </c>
      <c r="F38" s="550" t="s">
        <v>535</v>
      </c>
      <c r="G38" s="549" t="s">
        <v>536</v>
      </c>
      <c r="H38" s="549">
        <v>900435</v>
      </c>
      <c r="I38" s="549">
        <v>0</v>
      </c>
      <c r="J38" s="549" t="s">
        <v>590</v>
      </c>
      <c r="K38" s="549" t="s">
        <v>515</v>
      </c>
      <c r="L38" s="552">
        <v>106.67802669393194</v>
      </c>
      <c r="M38" s="552">
        <v>9</v>
      </c>
      <c r="N38" s="553">
        <v>960.10224024538752</v>
      </c>
    </row>
    <row r="39" spans="1:14" ht="14.4" customHeight="1" x14ac:dyDescent="0.3">
      <c r="A39" s="547" t="s">
        <v>513</v>
      </c>
      <c r="B39" s="548" t="s">
        <v>514</v>
      </c>
      <c r="C39" s="549" t="s">
        <v>529</v>
      </c>
      <c r="D39" s="550" t="s">
        <v>530</v>
      </c>
      <c r="E39" s="551">
        <v>50113001</v>
      </c>
      <c r="F39" s="550" t="s">
        <v>535</v>
      </c>
      <c r="G39" s="549" t="s">
        <v>536</v>
      </c>
      <c r="H39" s="549">
        <v>900823</v>
      </c>
      <c r="I39" s="549">
        <v>0</v>
      </c>
      <c r="J39" s="549" t="s">
        <v>591</v>
      </c>
      <c r="K39" s="549" t="s">
        <v>515</v>
      </c>
      <c r="L39" s="552">
        <v>90.334707529579845</v>
      </c>
      <c r="M39" s="552">
        <v>5</v>
      </c>
      <c r="N39" s="553">
        <v>451.67353764789925</v>
      </c>
    </row>
    <row r="40" spans="1:14" ht="14.4" customHeight="1" x14ac:dyDescent="0.3">
      <c r="A40" s="547" t="s">
        <v>513</v>
      </c>
      <c r="B40" s="548" t="s">
        <v>514</v>
      </c>
      <c r="C40" s="549" t="s">
        <v>529</v>
      </c>
      <c r="D40" s="550" t="s">
        <v>530</v>
      </c>
      <c r="E40" s="551">
        <v>50113001</v>
      </c>
      <c r="F40" s="550" t="s">
        <v>535</v>
      </c>
      <c r="G40" s="549" t="s">
        <v>536</v>
      </c>
      <c r="H40" s="549">
        <v>900438</v>
      </c>
      <c r="I40" s="549">
        <v>0</v>
      </c>
      <c r="J40" s="549" t="s">
        <v>592</v>
      </c>
      <c r="K40" s="549" t="s">
        <v>515</v>
      </c>
      <c r="L40" s="552">
        <v>121.03797952306661</v>
      </c>
      <c r="M40" s="552">
        <v>10</v>
      </c>
      <c r="N40" s="553">
        <v>1210.3797952306661</v>
      </c>
    </row>
    <row r="41" spans="1:14" ht="14.4" customHeight="1" x14ac:dyDescent="0.3">
      <c r="A41" s="547" t="s">
        <v>513</v>
      </c>
      <c r="B41" s="548" t="s">
        <v>514</v>
      </c>
      <c r="C41" s="549" t="s">
        <v>529</v>
      </c>
      <c r="D41" s="550" t="s">
        <v>530</v>
      </c>
      <c r="E41" s="551">
        <v>50113001</v>
      </c>
      <c r="F41" s="550" t="s">
        <v>535</v>
      </c>
      <c r="G41" s="549" t="s">
        <v>536</v>
      </c>
      <c r="H41" s="549">
        <v>203092</v>
      </c>
      <c r="I41" s="549">
        <v>203092</v>
      </c>
      <c r="J41" s="549" t="s">
        <v>593</v>
      </c>
      <c r="K41" s="549" t="s">
        <v>594</v>
      </c>
      <c r="L41" s="552">
        <v>150.50999999999993</v>
      </c>
      <c r="M41" s="552">
        <v>1</v>
      </c>
      <c r="N41" s="553">
        <v>150.50999999999993</v>
      </c>
    </row>
    <row r="42" spans="1:14" ht="14.4" customHeight="1" x14ac:dyDescent="0.3">
      <c r="A42" s="547" t="s">
        <v>513</v>
      </c>
      <c r="B42" s="548" t="s">
        <v>514</v>
      </c>
      <c r="C42" s="549" t="s">
        <v>529</v>
      </c>
      <c r="D42" s="550" t="s">
        <v>530</v>
      </c>
      <c r="E42" s="551">
        <v>50113001</v>
      </c>
      <c r="F42" s="550" t="s">
        <v>535</v>
      </c>
      <c r="G42" s="549" t="s">
        <v>536</v>
      </c>
      <c r="H42" s="549">
        <v>102439</v>
      </c>
      <c r="I42" s="549">
        <v>2439</v>
      </c>
      <c r="J42" s="549" t="s">
        <v>595</v>
      </c>
      <c r="K42" s="549" t="s">
        <v>596</v>
      </c>
      <c r="L42" s="552">
        <v>285.08</v>
      </c>
      <c r="M42" s="552">
        <v>32</v>
      </c>
      <c r="N42" s="553">
        <v>9122.56</v>
      </c>
    </row>
    <row r="43" spans="1:14" ht="14.4" customHeight="1" x14ac:dyDescent="0.3">
      <c r="A43" s="547" t="s">
        <v>513</v>
      </c>
      <c r="B43" s="548" t="s">
        <v>514</v>
      </c>
      <c r="C43" s="549" t="s">
        <v>529</v>
      </c>
      <c r="D43" s="550" t="s">
        <v>530</v>
      </c>
      <c r="E43" s="551">
        <v>50113001</v>
      </c>
      <c r="F43" s="550" t="s">
        <v>535</v>
      </c>
      <c r="G43" s="549" t="s">
        <v>536</v>
      </c>
      <c r="H43" s="549">
        <v>102684</v>
      </c>
      <c r="I43" s="549">
        <v>2684</v>
      </c>
      <c r="J43" s="549" t="s">
        <v>597</v>
      </c>
      <c r="K43" s="549" t="s">
        <v>598</v>
      </c>
      <c r="L43" s="552">
        <v>80.817937499999999</v>
      </c>
      <c r="M43" s="552">
        <v>160</v>
      </c>
      <c r="N43" s="553">
        <v>12930.87</v>
      </c>
    </row>
    <row r="44" spans="1:14" ht="14.4" customHeight="1" x14ac:dyDescent="0.3">
      <c r="A44" s="547" t="s">
        <v>513</v>
      </c>
      <c r="B44" s="548" t="s">
        <v>514</v>
      </c>
      <c r="C44" s="549" t="s">
        <v>529</v>
      </c>
      <c r="D44" s="550" t="s">
        <v>530</v>
      </c>
      <c r="E44" s="551">
        <v>50113001</v>
      </c>
      <c r="F44" s="550" t="s">
        <v>535</v>
      </c>
      <c r="G44" s="549" t="s">
        <v>536</v>
      </c>
      <c r="H44" s="549">
        <v>100502</v>
      </c>
      <c r="I44" s="549">
        <v>502</v>
      </c>
      <c r="J44" s="549" t="s">
        <v>597</v>
      </c>
      <c r="K44" s="549" t="s">
        <v>599</v>
      </c>
      <c r="L44" s="552">
        <v>238.67111111111112</v>
      </c>
      <c r="M44" s="552">
        <v>18</v>
      </c>
      <c r="N44" s="553">
        <v>4296.08</v>
      </c>
    </row>
    <row r="45" spans="1:14" ht="14.4" customHeight="1" x14ac:dyDescent="0.3">
      <c r="A45" s="547" t="s">
        <v>513</v>
      </c>
      <c r="B45" s="548" t="s">
        <v>514</v>
      </c>
      <c r="C45" s="549" t="s">
        <v>529</v>
      </c>
      <c r="D45" s="550" t="s">
        <v>530</v>
      </c>
      <c r="E45" s="551">
        <v>50113001</v>
      </c>
      <c r="F45" s="550" t="s">
        <v>535</v>
      </c>
      <c r="G45" s="549" t="s">
        <v>536</v>
      </c>
      <c r="H45" s="549">
        <v>200863</v>
      </c>
      <c r="I45" s="549">
        <v>200863</v>
      </c>
      <c r="J45" s="549" t="s">
        <v>600</v>
      </c>
      <c r="K45" s="549" t="s">
        <v>601</v>
      </c>
      <c r="L45" s="552">
        <v>85.606363636363625</v>
      </c>
      <c r="M45" s="552">
        <v>11</v>
      </c>
      <c r="N45" s="553">
        <v>941.66999999999985</v>
      </c>
    </row>
    <row r="46" spans="1:14" ht="14.4" customHeight="1" x14ac:dyDescent="0.3">
      <c r="A46" s="547" t="s">
        <v>513</v>
      </c>
      <c r="B46" s="548" t="s">
        <v>514</v>
      </c>
      <c r="C46" s="549" t="s">
        <v>529</v>
      </c>
      <c r="D46" s="550" t="s">
        <v>530</v>
      </c>
      <c r="E46" s="551">
        <v>50113001</v>
      </c>
      <c r="F46" s="550" t="s">
        <v>535</v>
      </c>
      <c r="G46" s="549" t="s">
        <v>536</v>
      </c>
      <c r="H46" s="549">
        <v>848950</v>
      </c>
      <c r="I46" s="549">
        <v>155148</v>
      </c>
      <c r="J46" s="549" t="s">
        <v>602</v>
      </c>
      <c r="K46" s="549" t="s">
        <v>603</v>
      </c>
      <c r="L46" s="552">
        <v>20.029999999999998</v>
      </c>
      <c r="M46" s="552">
        <v>1</v>
      </c>
      <c r="N46" s="553">
        <v>20.029999999999998</v>
      </c>
    </row>
    <row r="47" spans="1:14" ht="14.4" customHeight="1" x14ac:dyDescent="0.3">
      <c r="A47" s="547" t="s">
        <v>513</v>
      </c>
      <c r="B47" s="548" t="s">
        <v>514</v>
      </c>
      <c r="C47" s="549" t="s">
        <v>529</v>
      </c>
      <c r="D47" s="550" t="s">
        <v>530</v>
      </c>
      <c r="E47" s="551">
        <v>50113001</v>
      </c>
      <c r="F47" s="550" t="s">
        <v>535</v>
      </c>
      <c r="G47" s="549" t="s">
        <v>536</v>
      </c>
      <c r="H47" s="549">
        <v>192414</v>
      </c>
      <c r="I47" s="549">
        <v>92414</v>
      </c>
      <c r="J47" s="549" t="s">
        <v>604</v>
      </c>
      <c r="K47" s="549" t="s">
        <v>605</v>
      </c>
      <c r="L47" s="552">
        <v>63.21</v>
      </c>
      <c r="M47" s="552">
        <v>1</v>
      </c>
      <c r="N47" s="553">
        <v>63.21</v>
      </c>
    </row>
    <row r="48" spans="1:14" ht="14.4" customHeight="1" x14ac:dyDescent="0.3">
      <c r="A48" s="547" t="s">
        <v>513</v>
      </c>
      <c r="B48" s="548" t="s">
        <v>514</v>
      </c>
      <c r="C48" s="549" t="s">
        <v>529</v>
      </c>
      <c r="D48" s="550" t="s">
        <v>530</v>
      </c>
      <c r="E48" s="551">
        <v>50113001</v>
      </c>
      <c r="F48" s="550" t="s">
        <v>535</v>
      </c>
      <c r="G48" s="549" t="s">
        <v>552</v>
      </c>
      <c r="H48" s="549">
        <v>109709</v>
      </c>
      <c r="I48" s="549">
        <v>9709</v>
      </c>
      <c r="J48" s="549" t="s">
        <v>606</v>
      </c>
      <c r="K48" s="549" t="s">
        <v>607</v>
      </c>
      <c r="L48" s="552">
        <v>73.010000000000005</v>
      </c>
      <c r="M48" s="552">
        <v>26</v>
      </c>
      <c r="N48" s="553">
        <v>1898.26</v>
      </c>
    </row>
    <row r="49" spans="1:14" ht="14.4" customHeight="1" x14ac:dyDescent="0.3">
      <c r="A49" s="547" t="s">
        <v>513</v>
      </c>
      <c r="B49" s="548" t="s">
        <v>514</v>
      </c>
      <c r="C49" s="549" t="s">
        <v>529</v>
      </c>
      <c r="D49" s="550" t="s">
        <v>530</v>
      </c>
      <c r="E49" s="551">
        <v>50113001</v>
      </c>
      <c r="F49" s="550" t="s">
        <v>535</v>
      </c>
      <c r="G49" s="549" t="s">
        <v>552</v>
      </c>
      <c r="H49" s="549">
        <v>214628</v>
      </c>
      <c r="I49" s="549">
        <v>214628</v>
      </c>
      <c r="J49" s="549" t="s">
        <v>608</v>
      </c>
      <c r="K49" s="549" t="s">
        <v>609</v>
      </c>
      <c r="L49" s="552">
        <v>71.800000000000011</v>
      </c>
      <c r="M49" s="552">
        <v>1</v>
      </c>
      <c r="N49" s="553">
        <v>71.800000000000011</v>
      </c>
    </row>
    <row r="50" spans="1:14" ht="14.4" customHeight="1" x14ac:dyDescent="0.3">
      <c r="A50" s="547" t="s">
        <v>513</v>
      </c>
      <c r="B50" s="548" t="s">
        <v>514</v>
      </c>
      <c r="C50" s="549" t="s">
        <v>529</v>
      </c>
      <c r="D50" s="550" t="s">
        <v>530</v>
      </c>
      <c r="E50" s="551">
        <v>50113001</v>
      </c>
      <c r="F50" s="550" t="s">
        <v>535</v>
      </c>
      <c r="G50" s="549" t="s">
        <v>552</v>
      </c>
      <c r="H50" s="549">
        <v>131934</v>
      </c>
      <c r="I50" s="549">
        <v>31934</v>
      </c>
      <c r="J50" s="549" t="s">
        <v>610</v>
      </c>
      <c r="K50" s="549" t="s">
        <v>611</v>
      </c>
      <c r="L50" s="552">
        <v>49.82</v>
      </c>
      <c r="M50" s="552">
        <v>7</v>
      </c>
      <c r="N50" s="553">
        <v>348.74</v>
      </c>
    </row>
    <row r="51" spans="1:14" ht="14.4" customHeight="1" x14ac:dyDescent="0.3">
      <c r="A51" s="547" t="s">
        <v>513</v>
      </c>
      <c r="B51" s="548" t="s">
        <v>514</v>
      </c>
      <c r="C51" s="549" t="s">
        <v>529</v>
      </c>
      <c r="D51" s="550" t="s">
        <v>530</v>
      </c>
      <c r="E51" s="551">
        <v>50113006</v>
      </c>
      <c r="F51" s="550" t="s">
        <v>612</v>
      </c>
      <c r="G51" s="549" t="s">
        <v>552</v>
      </c>
      <c r="H51" s="549">
        <v>217112</v>
      </c>
      <c r="I51" s="549">
        <v>217112</v>
      </c>
      <c r="J51" s="549" t="s">
        <v>613</v>
      </c>
      <c r="K51" s="549" t="s">
        <v>614</v>
      </c>
      <c r="L51" s="552">
        <v>169.56000000000003</v>
      </c>
      <c r="M51" s="552">
        <v>6</v>
      </c>
      <c r="N51" s="553">
        <v>1017.3600000000001</v>
      </c>
    </row>
    <row r="52" spans="1:14" ht="14.4" customHeight="1" x14ac:dyDescent="0.3">
      <c r="A52" s="547" t="s">
        <v>513</v>
      </c>
      <c r="B52" s="548" t="s">
        <v>514</v>
      </c>
      <c r="C52" s="549" t="s">
        <v>529</v>
      </c>
      <c r="D52" s="550" t="s">
        <v>530</v>
      </c>
      <c r="E52" s="551">
        <v>50113009</v>
      </c>
      <c r="F52" s="550" t="s">
        <v>615</v>
      </c>
      <c r="G52" s="549" t="s">
        <v>552</v>
      </c>
      <c r="H52" s="549">
        <v>165978</v>
      </c>
      <c r="I52" s="549">
        <v>65978</v>
      </c>
      <c r="J52" s="549" t="s">
        <v>616</v>
      </c>
      <c r="K52" s="549" t="s">
        <v>617</v>
      </c>
      <c r="L52" s="552">
        <v>745.14866343490303</v>
      </c>
      <c r="M52" s="552">
        <v>1444</v>
      </c>
      <c r="N52" s="553">
        <v>1075994.67</v>
      </c>
    </row>
    <row r="53" spans="1:14" ht="14.4" customHeight="1" x14ac:dyDescent="0.3">
      <c r="A53" s="547" t="s">
        <v>513</v>
      </c>
      <c r="B53" s="548" t="s">
        <v>514</v>
      </c>
      <c r="C53" s="549" t="s">
        <v>529</v>
      </c>
      <c r="D53" s="550" t="s">
        <v>530</v>
      </c>
      <c r="E53" s="551">
        <v>50113009</v>
      </c>
      <c r="F53" s="550" t="s">
        <v>615</v>
      </c>
      <c r="G53" s="549" t="s">
        <v>515</v>
      </c>
      <c r="H53" s="549">
        <v>207734</v>
      </c>
      <c r="I53" s="549">
        <v>207734</v>
      </c>
      <c r="J53" s="549" t="s">
        <v>618</v>
      </c>
      <c r="K53" s="549" t="s">
        <v>619</v>
      </c>
      <c r="L53" s="552">
        <v>2913.327990544261</v>
      </c>
      <c r="M53" s="552">
        <v>40</v>
      </c>
      <c r="N53" s="553">
        <v>116533.11962177044</v>
      </c>
    </row>
    <row r="54" spans="1:14" ht="14.4" customHeight="1" x14ac:dyDescent="0.3">
      <c r="A54" s="547" t="s">
        <v>513</v>
      </c>
      <c r="B54" s="548" t="s">
        <v>514</v>
      </c>
      <c r="C54" s="549" t="s">
        <v>529</v>
      </c>
      <c r="D54" s="550" t="s">
        <v>530</v>
      </c>
      <c r="E54" s="551">
        <v>50113009</v>
      </c>
      <c r="F54" s="550" t="s">
        <v>615</v>
      </c>
      <c r="G54" s="549" t="s">
        <v>552</v>
      </c>
      <c r="H54" s="549">
        <v>103132</v>
      </c>
      <c r="I54" s="549">
        <v>3132</v>
      </c>
      <c r="J54" s="549" t="s">
        <v>620</v>
      </c>
      <c r="K54" s="549" t="s">
        <v>621</v>
      </c>
      <c r="L54" s="552">
        <v>1456.5759976165377</v>
      </c>
      <c r="M54" s="552">
        <v>208</v>
      </c>
      <c r="N54" s="553">
        <v>302967.80750423984</v>
      </c>
    </row>
    <row r="55" spans="1:14" ht="14.4" customHeight="1" x14ac:dyDescent="0.3">
      <c r="A55" s="547" t="s">
        <v>513</v>
      </c>
      <c r="B55" s="548" t="s">
        <v>514</v>
      </c>
      <c r="C55" s="549" t="s">
        <v>529</v>
      </c>
      <c r="D55" s="550" t="s">
        <v>530</v>
      </c>
      <c r="E55" s="551">
        <v>50113009</v>
      </c>
      <c r="F55" s="550" t="s">
        <v>615</v>
      </c>
      <c r="G55" s="549" t="s">
        <v>552</v>
      </c>
      <c r="H55" s="549">
        <v>103134</v>
      </c>
      <c r="I55" s="549">
        <v>3134</v>
      </c>
      <c r="J55" s="549" t="s">
        <v>620</v>
      </c>
      <c r="K55" s="549" t="s">
        <v>622</v>
      </c>
      <c r="L55" s="552">
        <v>3641.0659637696776</v>
      </c>
      <c r="M55" s="552">
        <v>16</v>
      </c>
      <c r="N55" s="553">
        <v>58257.055420314842</v>
      </c>
    </row>
    <row r="56" spans="1:14" ht="14.4" customHeight="1" x14ac:dyDescent="0.3">
      <c r="A56" s="547" t="s">
        <v>513</v>
      </c>
      <c r="B56" s="548" t="s">
        <v>514</v>
      </c>
      <c r="C56" s="549" t="s">
        <v>529</v>
      </c>
      <c r="D56" s="550" t="s">
        <v>530</v>
      </c>
      <c r="E56" s="551">
        <v>50113009</v>
      </c>
      <c r="F56" s="550" t="s">
        <v>615</v>
      </c>
      <c r="G56" s="549" t="s">
        <v>515</v>
      </c>
      <c r="H56" s="549">
        <v>207745</v>
      </c>
      <c r="I56" s="549">
        <v>207745</v>
      </c>
      <c r="J56" s="549" t="s">
        <v>623</v>
      </c>
      <c r="K56" s="549" t="s">
        <v>624</v>
      </c>
      <c r="L56" s="552">
        <v>3641.0659348206605</v>
      </c>
      <c r="M56" s="552">
        <v>42</v>
      </c>
      <c r="N56" s="553">
        <v>152924.76926246774</v>
      </c>
    </row>
    <row r="57" spans="1:14" ht="14.4" customHeight="1" x14ac:dyDescent="0.3">
      <c r="A57" s="547" t="s">
        <v>513</v>
      </c>
      <c r="B57" s="548" t="s">
        <v>514</v>
      </c>
      <c r="C57" s="549" t="s">
        <v>529</v>
      </c>
      <c r="D57" s="550" t="s">
        <v>530</v>
      </c>
      <c r="E57" s="551">
        <v>50113009</v>
      </c>
      <c r="F57" s="550" t="s">
        <v>615</v>
      </c>
      <c r="G57" s="549" t="s">
        <v>515</v>
      </c>
      <c r="H57" s="549">
        <v>207733</v>
      </c>
      <c r="I57" s="549">
        <v>207733</v>
      </c>
      <c r="J57" s="549" t="s">
        <v>623</v>
      </c>
      <c r="K57" s="549" t="s">
        <v>621</v>
      </c>
      <c r="L57" s="552">
        <v>1456.5759838865713</v>
      </c>
      <c r="M57" s="552">
        <v>362</v>
      </c>
      <c r="N57" s="553">
        <v>527280.50616693881</v>
      </c>
    </row>
    <row r="58" spans="1:14" ht="14.4" customHeight="1" x14ac:dyDescent="0.3">
      <c r="A58" s="547" t="s">
        <v>513</v>
      </c>
      <c r="B58" s="548" t="s">
        <v>514</v>
      </c>
      <c r="C58" s="549" t="s">
        <v>529</v>
      </c>
      <c r="D58" s="550" t="s">
        <v>530</v>
      </c>
      <c r="E58" s="551">
        <v>50113009</v>
      </c>
      <c r="F58" s="550" t="s">
        <v>615</v>
      </c>
      <c r="G58" s="549" t="s">
        <v>536</v>
      </c>
      <c r="H58" s="549">
        <v>195607</v>
      </c>
      <c r="I58" s="549">
        <v>95607</v>
      </c>
      <c r="J58" s="549" t="s">
        <v>625</v>
      </c>
      <c r="K58" s="549" t="s">
        <v>626</v>
      </c>
      <c r="L58" s="552">
        <v>395.92999999999995</v>
      </c>
      <c r="M58" s="552">
        <v>50</v>
      </c>
      <c r="N58" s="553">
        <v>19796.499999999996</v>
      </c>
    </row>
    <row r="59" spans="1:14" ht="14.4" customHeight="1" x14ac:dyDescent="0.3">
      <c r="A59" s="547" t="s">
        <v>513</v>
      </c>
      <c r="B59" s="548" t="s">
        <v>514</v>
      </c>
      <c r="C59" s="549" t="s">
        <v>529</v>
      </c>
      <c r="D59" s="550" t="s">
        <v>530</v>
      </c>
      <c r="E59" s="551">
        <v>50113009</v>
      </c>
      <c r="F59" s="550" t="s">
        <v>615</v>
      </c>
      <c r="G59" s="549" t="s">
        <v>536</v>
      </c>
      <c r="H59" s="549">
        <v>195609</v>
      </c>
      <c r="I59" s="549">
        <v>95609</v>
      </c>
      <c r="J59" s="549" t="s">
        <v>627</v>
      </c>
      <c r="K59" s="549" t="s">
        <v>628</v>
      </c>
      <c r="L59" s="552">
        <v>718.83</v>
      </c>
      <c r="M59" s="552">
        <v>159</v>
      </c>
      <c r="N59" s="553">
        <v>114293.97</v>
      </c>
    </row>
    <row r="60" spans="1:14" ht="14.4" customHeight="1" x14ac:dyDescent="0.3">
      <c r="A60" s="547" t="s">
        <v>513</v>
      </c>
      <c r="B60" s="548" t="s">
        <v>514</v>
      </c>
      <c r="C60" s="549" t="s">
        <v>529</v>
      </c>
      <c r="D60" s="550" t="s">
        <v>530</v>
      </c>
      <c r="E60" s="551">
        <v>50113009</v>
      </c>
      <c r="F60" s="550" t="s">
        <v>615</v>
      </c>
      <c r="G60" s="549" t="s">
        <v>552</v>
      </c>
      <c r="H60" s="549">
        <v>102920</v>
      </c>
      <c r="I60" s="549">
        <v>2920</v>
      </c>
      <c r="J60" s="549" t="s">
        <v>629</v>
      </c>
      <c r="K60" s="549" t="s">
        <v>630</v>
      </c>
      <c r="L60" s="552">
        <v>1630.0020000000004</v>
      </c>
      <c r="M60" s="552">
        <v>10</v>
      </c>
      <c r="N60" s="553">
        <v>16300.020000000004</v>
      </c>
    </row>
    <row r="61" spans="1:14" ht="14.4" customHeight="1" x14ac:dyDescent="0.3">
      <c r="A61" s="547" t="s">
        <v>513</v>
      </c>
      <c r="B61" s="548" t="s">
        <v>514</v>
      </c>
      <c r="C61" s="549" t="s">
        <v>529</v>
      </c>
      <c r="D61" s="550" t="s">
        <v>530</v>
      </c>
      <c r="E61" s="551">
        <v>50113009</v>
      </c>
      <c r="F61" s="550" t="s">
        <v>615</v>
      </c>
      <c r="G61" s="549" t="s">
        <v>536</v>
      </c>
      <c r="H61" s="549">
        <v>224709</v>
      </c>
      <c r="I61" s="549">
        <v>224709</v>
      </c>
      <c r="J61" s="549" t="s">
        <v>631</v>
      </c>
      <c r="K61" s="549" t="s">
        <v>632</v>
      </c>
      <c r="L61" s="552">
        <v>1639.4506507257786</v>
      </c>
      <c r="M61" s="552">
        <v>18</v>
      </c>
      <c r="N61" s="553">
        <v>29510.111713064016</v>
      </c>
    </row>
    <row r="62" spans="1:14" ht="14.4" customHeight="1" x14ac:dyDescent="0.3">
      <c r="A62" s="547" t="s">
        <v>513</v>
      </c>
      <c r="B62" s="548" t="s">
        <v>514</v>
      </c>
      <c r="C62" s="549" t="s">
        <v>529</v>
      </c>
      <c r="D62" s="550" t="s">
        <v>530</v>
      </c>
      <c r="E62" s="551">
        <v>50113009</v>
      </c>
      <c r="F62" s="550" t="s">
        <v>615</v>
      </c>
      <c r="G62" s="549" t="s">
        <v>536</v>
      </c>
      <c r="H62" s="549">
        <v>224716</v>
      </c>
      <c r="I62" s="549">
        <v>224716</v>
      </c>
      <c r="J62" s="549" t="s">
        <v>631</v>
      </c>
      <c r="K62" s="549" t="s">
        <v>633</v>
      </c>
      <c r="L62" s="552">
        <v>13111.614955096744</v>
      </c>
      <c r="M62" s="552">
        <v>50</v>
      </c>
      <c r="N62" s="553">
        <v>655580.74775483715</v>
      </c>
    </row>
    <row r="63" spans="1:14" ht="14.4" customHeight="1" x14ac:dyDescent="0.3">
      <c r="A63" s="547" t="s">
        <v>513</v>
      </c>
      <c r="B63" s="548" t="s">
        <v>514</v>
      </c>
      <c r="C63" s="549" t="s">
        <v>529</v>
      </c>
      <c r="D63" s="550" t="s">
        <v>530</v>
      </c>
      <c r="E63" s="551">
        <v>50113009</v>
      </c>
      <c r="F63" s="550" t="s">
        <v>615</v>
      </c>
      <c r="G63" s="549" t="s">
        <v>552</v>
      </c>
      <c r="H63" s="549">
        <v>151208</v>
      </c>
      <c r="I63" s="549">
        <v>151208</v>
      </c>
      <c r="J63" s="549" t="s">
        <v>631</v>
      </c>
      <c r="K63" s="549" t="s">
        <v>633</v>
      </c>
      <c r="L63" s="552">
        <v>13111.615043606656</v>
      </c>
      <c r="M63" s="552">
        <v>35</v>
      </c>
      <c r="N63" s="553">
        <v>458906.52652623295</v>
      </c>
    </row>
    <row r="64" spans="1:14" ht="14.4" customHeight="1" x14ac:dyDescent="0.3">
      <c r="A64" s="547" t="s">
        <v>513</v>
      </c>
      <c r="B64" s="548" t="s">
        <v>514</v>
      </c>
      <c r="C64" s="549" t="s">
        <v>529</v>
      </c>
      <c r="D64" s="550" t="s">
        <v>530</v>
      </c>
      <c r="E64" s="551">
        <v>50113009</v>
      </c>
      <c r="F64" s="550" t="s">
        <v>615</v>
      </c>
      <c r="G64" s="549" t="s">
        <v>634</v>
      </c>
      <c r="H64" s="549">
        <v>193626</v>
      </c>
      <c r="I64" s="549">
        <v>93626</v>
      </c>
      <c r="J64" s="549" t="s">
        <v>631</v>
      </c>
      <c r="K64" s="549" t="s">
        <v>635</v>
      </c>
      <c r="L64" s="552">
        <v>655.52299482546437</v>
      </c>
      <c r="M64" s="552">
        <v>600</v>
      </c>
      <c r="N64" s="553">
        <v>393313.79689527862</v>
      </c>
    </row>
    <row r="65" spans="1:14" ht="14.4" customHeight="1" x14ac:dyDescent="0.3">
      <c r="A65" s="547" t="s">
        <v>513</v>
      </c>
      <c r="B65" s="548" t="s">
        <v>514</v>
      </c>
      <c r="C65" s="549" t="s">
        <v>529</v>
      </c>
      <c r="D65" s="550" t="s">
        <v>530</v>
      </c>
      <c r="E65" s="551">
        <v>50113009</v>
      </c>
      <c r="F65" s="550" t="s">
        <v>615</v>
      </c>
      <c r="G65" s="549" t="s">
        <v>536</v>
      </c>
      <c r="H65" s="549">
        <v>224707</v>
      </c>
      <c r="I65" s="549">
        <v>224707</v>
      </c>
      <c r="J65" s="549" t="s">
        <v>631</v>
      </c>
      <c r="K65" s="549" t="s">
        <v>635</v>
      </c>
      <c r="L65" s="552">
        <v>655.52297220272897</v>
      </c>
      <c r="M65" s="552">
        <v>720</v>
      </c>
      <c r="N65" s="553">
        <v>471976.53998596489</v>
      </c>
    </row>
    <row r="66" spans="1:14" ht="14.4" customHeight="1" x14ac:dyDescent="0.3">
      <c r="A66" s="547" t="s">
        <v>513</v>
      </c>
      <c r="B66" s="548" t="s">
        <v>514</v>
      </c>
      <c r="C66" s="549" t="s">
        <v>529</v>
      </c>
      <c r="D66" s="550" t="s">
        <v>530</v>
      </c>
      <c r="E66" s="551">
        <v>50113009</v>
      </c>
      <c r="F66" s="550" t="s">
        <v>615</v>
      </c>
      <c r="G66" s="549" t="s">
        <v>552</v>
      </c>
      <c r="H66" s="549">
        <v>177018</v>
      </c>
      <c r="I66" s="549">
        <v>77018</v>
      </c>
      <c r="J66" s="549" t="s">
        <v>631</v>
      </c>
      <c r="K66" s="549" t="s">
        <v>632</v>
      </c>
      <c r="L66" s="552">
        <v>1639.4504927766816</v>
      </c>
      <c r="M66" s="552">
        <v>4</v>
      </c>
      <c r="N66" s="553">
        <v>6557.8019711067263</v>
      </c>
    </row>
    <row r="67" spans="1:14" ht="14.4" customHeight="1" x14ac:dyDescent="0.3">
      <c r="A67" s="547" t="s">
        <v>513</v>
      </c>
      <c r="B67" s="548" t="s">
        <v>514</v>
      </c>
      <c r="C67" s="549" t="s">
        <v>529</v>
      </c>
      <c r="D67" s="550" t="s">
        <v>530</v>
      </c>
      <c r="E67" s="551">
        <v>50113009</v>
      </c>
      <c r="F67" s="550" t="s">
        <v>615</v>
      </c>
      <c r="G67" s="549" t="s">
        <v>552</v>
      </c>
      <c r="H67" s="549">
        <v>177019</v>
      </c>
      <c r="I67" s="549">
        <v>77019</v>
      </c>
      <c r="J67" s="549" t="s">
        <v>631</v>
      </c>
      <c r="K67" s="549" t="s">
        <v>636</v>
      </c>
      <c r="L67" s="552">
        <v>3275.9211401271605</v>
      </c>
      <c r="M67" s="552">
        <v>4</v>
      </c>
      <c r="N67" s="553">
        <v>13103.684560508642</v>
      </c>
    </row>
    <row r="68" spans="1:14" ht="14.4" customHeight="1" x14ac:dyDescent="0.3">
      <c r="A68" s="547" t="s">
        <v>513</v>
      </c>
      <c r="B68" s="548" t="s">
        <v>514</v>
      </c>
      <c r="C68" s="549" t="s">
        <v>529</v>
      </c>
      <c r="D68" s="550" t="s">
        <v>530</v>
      </c>
      <c r="E68" s="551">
        <v>50113009</v>
      </c>
      <c r="F68" s="550" t="s">
        <v>615</v>
      </c>
      <c r="G68" s="549" t="s">
        <v>536</v>
      </c>
      <c r="H68" s="549">
        <v>224696</v>
      </c>
      <c r="I68" s="549">
        <v>224696</v>
      </c>
      <c r="J68" s="549" t="s">
        <v>637</v>
      </c>
      <c r="K68" s="549" t="s">
        <v>638</v>
      </c>
      <c r="L68" s="552">
        <v>532.322</v>
      </c>
      <c r="M68" s="552">
        <v>5</v>
      </c>
      <c r="N68" s="553">
        <v>2661.61</v>
      </c>
    </row>
    <row r="69" spans="1:14" ht="14.4" customHeight="1" x14ac:dyDescent="0.3">
      <c r="A69" s="547" t="s">
        <v>513</v>
      </c>
      <c r="B69" s="548" t="s">
        <v>514</v>
      </c>
      <c r="C69" s="549" t="s">
        <v>529</v>
      </c>
      <c r="D69" s="550" t="s">
        <v>530</v>
      </c>
      <c r="E69" s="551">
        <v>50113009</v>
      </c>
      <c r="F69" s="550" t="s">
        <v>615</v>
      </c>
      <c r="G69" s="549" t="s">
        <v>634</v>
      </c>
      <c r="H69" s="549">
        <v>177024</v>
      </c>
      <c r="I69" s="549">
        <v>77024</v>
      </c>
      <c r="J69" s="549" t="s">
        <v>637</v>
      </c>
      <c r="K69" s="549" t="s">
        <v>638</v>
      </c>
      <c r="L69" s="552">
        <v>532.32250243690726</v>
      </c>
      <c r="M69" s="552">
        <v>10</v>
      </c>
      <c r="N69" s="553">
        <v>5323.2250243690723</v>
      </c>
    </row>
    <row r="70" spans="1:14" ht="14.4" customHeight="1" x14ac:dyDescent="0.3">
      <c r="A70" s="547" t="s">
        <v>513</v>
      </c>
      <c r="B70" s="548" t="s">
        <v>514</v>
      </c>
      <c r="C70" s="549" t="s">
        <v>532</v>
      </c>
      <c r="D70" s="550" t="s">
        <v>533</v>
      </c>
      <c r="E70" s="551">
        <v>50113001</v>
      </c>
      <c r="F70" s="550" t="s">
        <v>535</v>
      </c>
      <c r="G70" s="549" t="s">
        <v>536</v>
      </c>
      <c r="H70" s="549">
        <v>846758</v>
      </c>
      <c r="I70" s="549">
        <v>103387</v>
      </c>
      <c r="J70" s="549" t="s">
        <v>639</v>
      </c>
      <c r="K70" s="549" t="s">
        <v>640</v>
      </c>
      <c r="L70" s="552">
        <v>72.250000000000014</v>
      </c>
      <c r="M70" s="552">
        <v>1</v>
      </c>
      <c r="N70" s="553">
        <v>72.250000000000014</v>
      </c>
    </row>
    <row r="71" spans="1:14" ht="14.4" customHeight="1" x14ac:dyDescent="0.3">
      <c r="A71" s="547" t="s">
        <v>513</v>
      </c>
      <c r="B71" s="548" t="s">
        <v>514</v>
      </c>
      <c r="C71" s="549" t="s">
        <v>532</v>
      </c>
      <c r="D71" s="550" t="s">
        <v>533</v>
      </c>
      <c r="E71" s="551">
        <v>50113001</v>
      </c>
      <c r="F71" s="550" t="s">
        <v>535</v>
      </c>
      <c r="G71" s="549" t="s">
        <v>536</v>
      </c>
      <c r="H71" s="549">
        <v>100362</v>
      </c>
      <c r="I71" s="549">
        <v>362</v>
      </c>
      <c r="J71" s="549" t="s">
        <v>540</v>
      </c>
      <c r="K71" s="549" t="s">
        <v>541</v>
      </c>
      <c r="L71" s="552">
        <v>86.433333333333337</v>
      </c>
      <c r="M71" s="552">
        <v>6</v>
      </c>
      <c r="N71" s="553">
        <v>518.6</v>
      </c>
    </row>
    <row r="72" spans="1:14" ht="14.4" customHeight="1" x14ac:dyDescent="0.3">
      <c r="A72" s="547" t="s">
        <v>513</v>
      </c>
      <c r="B72" s="548" t="s">
        <v>514</v>
      </c>
      <c r="C72" s="549" t="s">
        <v>532</v>
      </c>
      <c r="D72" s="550" t="s">
        <v>533</v>
      </c>
      <c r="E72" s="551">
        <v>50113001</v>
      </c>
      <c r="F72" s="550" t="s">
        <v>535</v>
      </c>
      <c r="G72" s="549" t="s">
        <v>536</v>
      </c>
      <c r="H72" s="549">
        <v>102529</v>
      </c>
      <c r="I72" s="549">
        <v>2529</v>
      </c>
      <c r="J72" s="549" t="s">
        <v>641</v>
      </c>
      <c r="K72" s="549" t="s">
        <v>642</v>
      </c>
      <c r="L72" s="552">
        <v>576.8599999999999</v>
      </c>
      <c r="M72" s="552">
        <v>1</v>
      </c>
      <c r="N72" s="553">
        <v>576.8599999999999</v>
      </c>
    </row>
    <row r="73" spans="1:14" ht="14.4" customHeight="1" x14ac:dyDescent="0.3">
      <c r="A73" s="547" t="s">
        <v>513</v>
      </c>
      <c r="B73" s="548" t="s">
        <v>514</v>
      </c>
      <c r="C73" s="549" t="s">
        <v>532</v>
      </c>
      <c r="D73" s="550" t="s">
        <v>533</v>
      </c>
      <c r="E73" s="551">
        <v>50113001</v>
      </c>
      <c r="F73" s="550" t="s">
        <v>535</v>
      </c>
      <c r="G73" s="549" t="s">
        <v>536</v>
      </c>
      <c r="H73" s="549">
        <v>208460</v>
      </c>
      <c r="I73" s="549">
        <v>208460</v>
      </c>
      <c r="J73" s="549" t="s">
        <v>643</v>
      </c>
      <c r="K73" s="549" t="s">
        <v>644</v>
      </c>
      <c r="L73" s="552">
        <v>353.54</v>
      </c>
      <c r="M73" s="552">
        <v>1</v>
      </c>
      <c r="N73" s="553">
        <v>353.54</v>
      </c>
    </row>
    <row r="74" spans="1:14" ht="14.4" customHeight="1" x14ac:dyDescent="0.3">
      <c r="A74" s="547" t="s">
        <v>513</v>
      </c>
      <c r="B74" s="548" t="s">
        <v>514</v>
      </c>
      <c r="C74" s="549" t="s">
        <v>532</v>
      </c>
      <c r="D74" s="550" t="s">
        <v>533</v>
      </c>
      <c r="E74" s="551">
        <v>50113001</v>
      </c>
      <c r="F74" s="550" t="s">
        <v>535</v>
      </c>
      <c r="G74" s="549" t="s">
        <v>536</v>
      </c>
      <c r="H74" s="549">
        <v>100392</v>
      </c>
      <c r="I74" s="549">
        <v>392</v>
      </c>
      <c r="J74" s="549" t="s">
        <v>544</v>
      </c>
      <c r="K74" s="549" t="s">
        <v>545</v>
      </c>
      <c r="L74" s="552">
        <v>57.590000000000011</v>
      </c>
      <c r="M74" s="552">
        <v>1</v>
      </c>
      <c r="N74" s="553">
        <v>57.590000000000011</v>
      </c>
    </row>
    <row r="75" spans="1:14" ht="14.4" customHeight="1" x14ac:dyDescent="0.3">
      <c r="A75" s="547" t="s">
        <v>513</v>
      </c>
      <c r="B75" s="548" t="s">
        <v>514</v>
      </c>
      <c r="C75" s="549" t="s">
        <v>532</v>
      </c>
      <c r="D75" s="550" t="s">
        <v>533</v>
      </c>
      <c r="E75" s="551">
        <v>50113001</v>
      </c>
      <c r="F75" s="550" t="s">
        <v>535</v>
      </c>
      <c r="G75" s="549" t="s">
        <v>536</v>
      </c>
      <c r="H75" s="549">
        <v>100394</v>
      </c>
      <c r="I75" s="549">
        <v>394</v>
      </c>
      <c r="J75" s="549" t="s">
        <v>645</v>
      </c>
      <c r="K75" s="549" t="s">
        <v>646</v>
      </c>
      <c r="L75" s="552">
        <v>65.72999999999999</v>
      </c>
      <c r="M75" s="552">
        <v>2</v>
      </c>
      <c r="N75" s="553">
        <v>131.45999999999998</v>
      </c>
    </row>
    <row r="76" spans="1:14" ht="14.4" customHeight="1" x14ac:dyDescent="0.3">
      <c r="A76" s="547" t="s">
        <v>513</v>
      </c>
      <c r="B76" s="548" t="s">
        <v>514</v>
      </c>
      <c r="C76" s="549" t="s">
        <v>532</v>
      </c>
      <c r="D76" s="550" t="s">
        <v>533</v>
      </c>
      <c r="E76" s="551">
        <v>50113001</v>
      </c>
      <c r="F76" s="550" t="s">
        <v>535</v>
      </c>
      <c r="G76" s="549" t="s">
        <v>536</v>
      </c>
      <c r="H76" s="549">
        <v>920200</v>
      </c>
      <c r="I76" s="549">
        <v>15877</v>
      </c>
      <c r="J76" s="549" t="s">
        <v>647</v>
      </c>
      <c r="K76" s="549" t="s">
        <v>515</v>
      </c>
      <c r="L76" s="552">
        <v>252.97798173269851</v>
      </c>
      <c r="M76" s="552">
        <v>11</v>
      </c>
      <c r="N76" s="553">
        <v>2782.7577990596837</v>
      </c>
    </row>
    <row r="77" spans="1:14" ht="14.4" customHeight="1" x14ac:dyDescent="0.3">
      <c r="A77" s="547" t="s">
        <v>513</v>
      </c>
      <c r="B77" s="548" t="s">
        <v>514</v>
      </c>
      <c r="C77" s="549" t="s">
        <v>532</v>
      </c>
      <c r="D77" s="550" t="s">
        <v>533</v>
      </c>
      <c r="E77" s="551">
        <v>50113001</v>
      </c>
      <c r="F77" s="550" t="s">
        <v>535</v>
      </c>
      <c r="G77" s="549" t="s">
        <v>536</v>
      </c>
      <c r="H77" s="549">
        <v>905097</v>
      </c>
      <c r="I77" s="549">
        <v>158767</v>
      </c>
      <c r="J77" s="549" t="s">
        <v>648</v>
      </c>
      <c r="K77" s="549" t="s">
        <v>649</v>
      </c>
      <c r="L77" s="552">
        <v>175.03903703738968</v>
      </c>
      <c r="M77" s="552">
        <v>2</v>
      </c>
      <c r="N77" s="553">
        <v>350.07807407477935</v>
      </c>
    </row>
    <row r="78" spans="1:14" ht="14.4" customHeight="1" x14ac:dyDescent="0.3">
      <c r="A78" s="547" t="s">
        <v>513</v>
      </c>
      <c r="B78" s="548" t="s">
        <v>514</v>
      </c>
      <c r="C78" s="549" t="s">
        <v>532</v>
      </c>
      <c r="D78" s="550" t="s">
        <v>533</v>
      </c>
      <c r="E78" s="551">
        <v>50113001</v>
      </c>
      <c r="F78" s="550" t="s">
        <v>535</v>
      </c>
      <c r="G78" s="549" t="s">
        <v>536</v>
      </c>
      <c r="H78" s="549">
        <v>149990</v>
      </c>
      <c r="I78" s="549">
        <v>49990</v>
      </c>
      <c r="J78" s="549" t="s">
        <v>650</v>
      </c>
      <c r="K78" s="549" t="s">
        <v>651</v>
      </c>
      <c r="L78" s="552">
        <v>123.93000000000002</v>
      </c>
      <c r="M78" s="552">
        <v>1</v>
      </c>
      <c r="N78" s="553">
        <v>123.93000000000002</v>
      </c>
    </row>
    <row r="79" spans="1:14" ht="14.4" customHeight="1" x14ac:dyDescent="0.3">
      <c r="A79" s="547" t="s">
        <v>513</v>
      </c>
      <c r="B79" s="548" t="s">
        <v>514</v>
      </c>
      <c r="C79" s="549" t="s">
        <v>532</v>
      </c>
      <c r="D79" s="550" t="s">
        <v>533</v>
      </c>
      <c r="E79" s="551">
        <v>50113001</v>
      </c>
      <c r="F79" s="550" t="s">
        <v>535</v>
      </c>
      <c r="G79" s="549" t="s">
        <v>536</v>
      </c>
      <c r="H79" s="549">
        <v>198872</v>
      </c>
      <c r="I79" s="549">
        <v>98872</v>
      </c>
      <c r="J79" s="549" t="s">
        <v>563</v>
      </c>
      <c r="K79" s="549" t="s">
        <v>564</v>
      </c>
      <c r="L79" s="552">
        <v>312.84000000000009</v>
      </c>
      <c r="M79" s="552">
        <v>27</v>
      </c>
      <c r="N79" s="553">
        <v>8446.6800000000021</v>
      </c>
    </row>
    <row r="80" spans="1:14" ht="14.4" customHeight="1" x14ac:dyDescent="0.3">
      <c r="A80" s="547" t="s">
        <v>513</v>
      </c>
      <c r="B80" s="548" t="s">
        <v>514</v>
      </c>
      <c r="C80" s="549" t="s">
        <v>532</v>
      </c>
      <c r="D80" s="550" t="s">
        <v>533</v>
      </c>
      <c r="E80" s="551">
        <v>50113001</v>
      </c>
      <c r="F80" s="550" t="s">
        <v>535</v>
      </c>
      <c r="G80" s="549" t="s">
        <v>536</v>
      </c>
      <c r="H80" s="549">
        <v>198864</v>
      </c>
      <c r="I80" s="549">
        <v>98864</v>
      </c>
      <c r="J80" s="549" t="s">
        <v>563</v>
      </c>
      <c r="K80" s="549" t="s">
        <v>652</v>
      </c>
      <c r="L80" s="552">
        <v>537.87</v>
      </c>
      <c r="M80" s="552">
        <v>1</v>
      </c>
      <c r="N80" s="553">
        <v>537.87</v>
      </c>
    </row>
    <row r="81" spans="1:14" ht="14.4" customHeight="1" x14ac:dyDescent="0.3">
      <c r="A81" s="547" t="s">
        <v>513</v>
      </c>
      <c r="B81" s="548" t="s">
        <v>514</v>
      </c>
      <c r="C81" s="549" t="s">
        <v>532</v>
      </c>
      <c r="D81" s="550" t="s">
        <v>533</v>
      </c>
      <c r="E81" s="551">
        <v>50113001</v>
      </c>
      <c r="F81" s="550" t="s">
        <v>535</v>
      </c>
      <c r="G81" s="549" t="s">
        <v>536</v>
      </c>
      <c r="H81" s="549">
        <v>198876</v>
      </c>
      <c r="I81" s="549">
        <v>98876</v>
      </c>
      <c r="J81" s="549" t="s">
        <v>563</v>
      </c>
      <c r="K81" s="549" t="s">
        <v>565</v>
      </c>
      <c r="L81" s="552">
        <v>255.19999999999996</v>
      </c>
      <c r="M81" s="552">
        <v>45</v>
      </c>
      <c r="N81" s="553">
        <v>11483.999999999998</v>
      </c>
    </row>
    <row r="82" spans="1:14" ht="14.4" customHeight="1" x14ac:dyDescent="0.3">
      <c r="A82" s="547" t="s">
        <v>513</v>
      </c>
      <c r="B82" s="548" t="s">
        <v>514</v>
      </c>
      <c r="C82" s="549" t="s">
        <v>532</v>
      </c>
      <c r="D82" s="550" t="s">
        <v>533</v>
      </c>
      <c r="E82" s="551">
        <v>50113001</v>
      </c>
      <c r="F82" s="550" t="s">
        <v>535</v>
      </c>
      <c r="G82" s="549" t="s">
        <v>536</v>
      </c>
      <c r="H82" s="549">
        <v>31915</v>
      </c>
      <c r="I82" s="549">
        <v>31915</v>
      </c>
      <c r="J82" s="549" t="s">
        <v>653</v>
      </c>
      <c r="K82" s="549" t="s">
        <v>654</v>
      </c>
      <c r="L82" s="552">
        <v>173.69</v>
      </c>
      <c r="M82" s="552">
        <v>1</v>
      </c>
      <c r="N82" s="553">
        <v>173.69</v>
      </c>
    </row>
    <row r="83" spans="1:14" ht="14.4" customHeight="1" x14ac:dyDescent="0.3">
      <c r="A83" s="547" t="s">
        <v>513</v>
      </c>
      <c r="B83" s="548" t="s">
        <v>514</v>
      </c>
      <c r="C83" s="549" t="s">
        <v>532</v>
      </c>
      <c r="D83" s="550" t="s">
        <v>533</v>
      </c>
      <c r="E83" s="551">
        <v>50113001</v>
      </c>
      <c r="F83" s="550" t="s">
        <v>535</v>
      </c>
      <c r="G83" s="549" t="s">
        <v>536</v>
      </c>
      <c r="H83" s="549">
        <v>193746</v>
      </c>
      <c r="I83" s="549">
        <v>93746</v>
      </c>
      <c r="J83" s="549" t="s">
        <v>566</v>
      </c>
      <c r="K83" s="549" t="s">
        <v>567</v>
      </c>
      <c r="L83" s="552">
        <v>367.45519999999999</v>
      </c>
      <c r="M83" s="552">
        <v>100</v>
      </c>
      <c r="N83" s="553">
        <v>36745.519999999997</v>
      </c>
    </row>
    <row r="84" spans="1:14" ht="14.4" customHeight="1" x14ac:dyDescent="0.3">
      <c r="A84" s="547" t="s">
        <v>513</v>
      </c>
      <c r="B84" s="548" t="s">
        <v>514</v>
      </c>
      <c r="C84" s="549" t="s">
        <v>532</v>
      </c>
      <c r="D84" s="550" t="s">
        <v>533</v>
      </c>
      <c r="E84" s="551">
        <v>50113001</v>
      </c>
      <c r="F84" s="550" t="s">
        <v>535</v>
      </c>
      <c r="G84" s="549" t="s">
        <v>536</v>
      </c>
      <c r="H84" s="549">
        <v>51383</v>
      </c>
      <c r="I84" s="549">
        <v>51383</v>
      </c>
      <c r="J84" s="549" t="s">
        <v>568</v>
      </c>
      <c r="K84" s="549" t="s">
        <v>572</v>
      </c>
      <c r="L84" s="552">
        <v>93.5</v>
      </c>
      <c r="M84" s="552">
        <v>49</v>
      </c>
      <c r="N84" s="553">
        <v>4581.5</v>
      </c>
    </row>
    <row r="85" spans="1:14" ht="14.4" customHeight="1" x14ac:dyDescent="0.3">
      <c r="A85" s="547" t="s">
        <v>513</v>
      </c>
      <c r="B85" s="548" t="s">
        <v>514</v>
      </c>
      <c r="C85" s="549" t="s">
        <v>532</v>
      </c>
      <c r="D85" s="550" t="s">
        <v>533</v>
      </c>
      <c r="E85" s="551">
        <v>50113001</v>
      </c>
      <c r="F85" s="550" t="s">
        <v>535</v>
      </c>
      <c r="G85" s="549" t="s">
        <v>536</v>
      </c>
      <c r="H85" s="549">
        <v>51366</v>
      </c>
      <c r="I85" s="549">
        <v>51366</v>
      </c>
      <c r="J85" s="549" t="s">
        <v>568</v>
      </c>
      <c r="K85" s="549" t="s">
        <v>569</v>
      </c>
      <c r="L85" s="552">
        <v>171.6</v>
      </c>
      <c r="M85" s="552">
        <v>3</v>
      </c>
      <c r="N85" s="553">
        <v>514.79999999999995</v>
      </c>
    </row>
    <row r="86" spans="1:14" ht="14.4" customHeight="1" x14ac:dyDescent="0.3">
      <c r="A86" s="547" t="s">
        <v>513</v>
      </c>
      <c r="B86" s="548" t="s">
        <v>514</v>
      </c>
      <c r="C86" s="549" t="s">
        <v>532</v>
      </c>
      <c r="D86" s="550" t="s">
        <v>533</v>
      </c>
      <c r="E86" s="551">
        <v>50113001</v>
      </c>
      <c r="F86" s="550" t="s">
        <v>535</v>
      </c>
      <c r="G86" s="549" t="s">
        <v>536</v>
      </c>
      <c r="H86" s="549">
        <v>51367</v>
      </c>
      <c r="I86" s="549">
        <v>51367</v>
      </c>
      <c r="J86" s="549" t="s">
        <v>568</v>
      </c>
      <c r="K86" s="549" t="s">
        <v>571</v>
      </c>
      <c r="L86" s="552">
        <v>92.949999999999989</v>
      </c>
      <c r="M86" s="552">
        <v>8</v>
      </c>
      <c r="N86" s="553">
        <v>743.59999999999991</v>
      </c>
    </row>
    <row r="87" spans="1:14" ht="14.4" customHeight="1" x14ac:dyDescent="0.3">
      <c r="A87" s="547" t="s">
        <v>513</v>
      </c>
      <c r="B87" s="548" t="s">
        <v>514</v>
      </c>
      <c r="C87" s="549" t="s">
        <v>532</v>
      </c>
      <c r="D87" s="550" t="s">
        <v>533</v>
      </c>
      <c r="E87" s="551">
        <v>50113001</v>
      </c>
      <c r="F87" s="550" t="s">
        <v>535</v>
      </c>
      <c r="G87" s="549" t="s">
        <v>552</v>
      </c>
      <c r="H87" s="549">
        <v>125745</v>
      </c>
      <c r="I87" s="549">
        <v>25745</v>
      </c>
      <c r="J87" s="549" t="s">
        <v>655</v>
      </c>
      <c r="K87" s="549" t="s">
        <v>656</v>
      </c>
      <c r="L87" s="552">
        <v>482.7299999999999</v>
      </c>
      <c r="M87" s="552">
        <v>4</v>
      </c>
      <c r="N87" s="553">
        <v>1930.9199999999996</v>
      </c>
    </row>
    <row r="88" spans="1:14" ht="14.4" customHeight="1" x14ac:dyDescent="0.3">
      <c r="A88" s="547" t="s">
        <v>513</v>
      </c>
      <c r="B88" s="548" t="s">
        <v>514</v>
      </c>
      <c r="C88" s="549" t="s">
        <v>532</v>
      </c>
      <c r="D88" s="550" t="s">
        <v>533</v>
      </c>
      <c r="E88" s="551">
        <v>50113001</v>
      </c>
      <c r="F88" s="550" t="s">
        <v>535</v>
      </c>
      <c r="G88" s="549" t="s">
        <v>536</v>
      </c>
      <c r="H88" s="549">
        <v>902055</v>
      </c>
      <c r="I88" s="549">
        <v>0</v>
      </c>
      <c r="J88" s="549" t="s">
        <v>657</v>
      </c>
      <c r="K88" s="549" t="s">
        <v>658</v>
      </c>
      <c r="L88" s="552">
        <v>73.965909058865535</v>
      </c>
      <c r="M88" s="552">
        <v>40</v>
      </c>
      <c r="N88" s="553">
        <v>2958.6363623546213</v>
      </c>
    </row>
    <row r="89" spans="1:14" ht="14.4" customHeight="1" x14ac:dyDescent="0.3">
      <c r="A89" s="547" t="s">
        <v>513</v>
      </c>
      <c r="B89" s="548" t="s">
        <v>514</v>
      </c>
      <c r="C89" s="549" t="s">
        <v>532</v>
      </c>
      <c r="D89" s="550" t="s">
        <v>533</v>
      </c>
      <c r="E89" s="551">
        <v>50113001</v>
      </c>
      <c r="F89" s="550" t="s">
        <v>535</v>
      </c>
      <c r="G89" s="549" t="s">
        <v>536</v>
      </c>
      <c r="H89" s="549">
        <v>100802</v>
      </c>
      <c r="I89" s="549">
        <v>0</v>
      </c>
      <c r="J89" s="549" t="s">
        <v>579</v>
      </c>
      <c r="K89" s="549" t="s">
        <v>580</v>
      </c>
      <c r="L89" s="552">
        <v>91.028174667256053</v>
      </c>
      <c r="M89" s="552">
        <v>12</v>
      </c>
      <c r="N89" s="553">
        <v>1092.3380960070726</v>
      </c>
    </row>
    <row r="90" spans="1:14" ht="14.4" customHeight="1" x14ac:dyDescent="0.3">
      <c r="A90" s="547" t="s">
        <v>513</v>
      </c>
      <c r="B90" s="548" t="s">
        <v>514</v>
      </c>
      <c r="C90" s="549" t="s">
        <v>532</v>
      </c>
      <c r="D90" s="550" t="s">
        <v>533</v>
      </c>
      <c r="E90" s="551">
        <v>50113001</v>
      </c>
      <c r="F90" s="550" t="s">
        <v>535</v>
      </c>
      <c r="G90" s="549" t="s">
        <v>536</v>
      </c>
      <c r="H90" s="549">
        <v>158746</v>
      </c>
      <c r="I90" s="549">
        <v>58746</v>
      </c>
      <c r="J90" s="549" t="s">
        <v>659</v>
      </c>
      <c r="K90" s="549" t="s">
        <v>660</v>
      </c>
      <c r="L90" s="552">
        <v>566.46</v>
      </c>
      <c r="M90" s="552">
        <v>2</v>
      </c>
      <c r="N90" s="553">
        <v>1132.92</v>
      </c>
    </row>
    <row r="91" spans="1:14" ht="14.4" customHeight="1" x14ac:dyDescent="0.3">
      <c r="A91" s="547" t="s">
        <v>513</v>
      </c>
      <c r="B91" s="548" t="s">
        <v>514</v>
      </c>
      <c r="C91" s="549" t="s">
        <v>532</v>
      </c>
      <c r="D91" s="550" t="s">
        <v>533</v>
      </c>
      <c r="E91" s="551">
        <v>50113001</v>
      </c>
      <c r="F91" s="550" t="s">
        <v>535</v>
      </c>
      <c r="G91" s="549" t="s">
        <v>536</v>
      </c>
      <c r="H91" s="549">
        <v>500989</v>
      </c>
      <c r="I91" s="549">
        <v>0</v>
      </c>
      <c r="J91" s="549" t="s">
        <v>585</v>
      </c>
      <c r="K91" s="549" t="s">
        <v>515</v>
      </c>
      <c r="L91" s="552">
        <v>72.336842072394219</v>
      </c>
      <c r="M91" s="552">
        <v>228</v>
      </c>
      <c r="N91" s="553">
        <v>16492.799992505883</v>
      </c>
    </row>
    <row r="92" spans="1:14" ht="14.4" customHeight="1" x14ac:dyDescent="0.3">
      <c r="A92" s="547" t="s">
        <v>513</v>
      </c>
      <c r="B92" s="548" t="s">
        <v>514</v>
      </c>
      <c r="C92" s="549" t="s">
        <v>532</v>
      </c>
      <c r="D92" s="550" t="s">
        <v>533</v>
      </c>
      <c r="E92" s="551">
        <v>50113001</v>
      </c>
      <c r="F92" s="550" t="s">
        <v>535</v>
      </c>
      <c r="G92" s="549" t="s">
        <v>536</v>
      </c>
      <c r="H92" s="549">
        <v>203092</v>
      </c>
      <c r="I92" s="549">
        <v>203092</v>
      </c>
      <c r="J92" s="549" t="s">
        <v>593</v>
      </c>
      <c r="K92" s="549" t="s">
        <v>594</v>
      </c>
      <c r="L92" s="552">
        <v>150.50999999999993</v>
      </c>
      <c r="M92" s="552">
        <v>1</v>
      </c>
      <c r="N92" s="553">
        <v>150.50999999999993</v>
      </c>
    </row>
    <row r="93" spans="1:14" ht="14.4" customHeight="1" x14ac:dyDescent="0.3">
      <c r="A93" s="547" t="s">
        <v>513</v>
      </c>
      <c r="B93" s="548" t="s">
        <v>514</v>
      </c>
      <c r="C93" s="549" t="s">
        <v>532</v>
      </c>
      <c r="D93" s="550" t="s">
        <v>533</v>
      </c>
      <c r="E93" s="551">
        <v>50113001</v>
      </c>
      <c r="F93" s="550" t="s">
        <v>535</v>
      </c>
      <c r="G93" s="549" t="s">
        <v>536</v>
      </c>
      <c r="H93" s="549">
        <v>102439</v>
      </c>
      <c r="I93" s="549">
        <v>2439</v>
      </c>
      <c r="J93" s="549" t="s">
        <v>595</v>
      </c>
      <c r="K93" s="549" t="s">
        <v>596</v>
      </c>
      <c r="L93" s="552">
        <v>285.08</v>
      </c>
      <c r="M93" s="552">
        <v>98</v>
      </c>
      <c r="N93" s="553">
        <v>27937.84</v>
      </c>
    </row>
    <row r="94" spans="1:14" ht="14.4" customHeight="1" x14ac:dyDescent="0.3">
      <c r="A94" s="547" t="s">
        <v>513</v>
      </c>
      <c r="B94" s="548" t="s">
        <v>514</v>
      </c>
      <c r="C94" s="549" t="s">
        <v>532</v>
      </c>
      <c r="D94" s="550" t="s">
        <v>533</v>
      </c>
      <c r="E94" s="551">
        <v>50113001</v>
      </c>
      <c r="F94" s="550" t="s">
        <v>535</v>
      </c>
      <c r="G94" s="549" t="s">
        <v>536</v>
      </c>
      <c r="H94" s="549">
        <v>102684</v>
      </c>
      <c r="I94" s="549">
        <v>2684</v>
      </c>
      <c r="J94" s="549" t="s">
        <v>597</v>
      </c>
      <c r="K94" s="549" t="s">
        <v>598</v>
      </c>
      <c r="L94" s="552">
        <v>82.452857142857141</v>
      </c>
      <c r="M94" s="552">
        <v>7</v>
      </c>
      <c r="N94" s="553">
        <v>577.16999999999996</v>
      </c>
    </row>
    <row r="95" spans="1:14" ht="14.4" customHeight="1" x14ac:dyDescent="0.3">
      <c r="A95" s="547" t="s">
        <v>513</v>
      </c>
      <c r="B95" s="548" t="s">
        <v>514</v>
      </c>
      <c r="C95" s="549" t="s">
        <v>532</v>
      </c>
      <c r="D95" s="550" t="s">
        <v>533</v>
      </c>
      <c r="E95" s="551">
        <v>50113001</v>
      </c>
      <c r="F95" s="550" t="s">
        <v>535</v>
      </c>
      <c r="G95" s="549" t="s">
        <v>536</v>
      </c>
      <c r="H95" s="549">
        <v>100502</v>
      </c>
      <c r="I95" s="549">
        <v>502</v>
      </c>
      <c r="J95" s="549" t="s">
        <v>597</v>
      </c>
      <c r="K95" s="549" t="s">
        <v>599</v>
      </c>
      <c r="L95" s="552">
        <v>238.66186046511621</v>
      </c>
      <c r="M95" s="552">
        <v>86</v>
      </c>
      <c r="N95" s="553">
        <v>20524.919999999995</v>
      </c>
    </row>
    <row r="96" spans="1:14" ht="14.4" customHeight="1" x14ac:dyDescent="0.3">
      <c r="A96" s="547" t="s">
        <v>513</v>
      </c>
      <c r="B96" s="548" t="s">
        <v>514</v>
      </c>
      <c r="C96" s="549" t="s">
        <v>532</v>
      </c>
      <c r="D96" s="550" t="s">
        <v>533</v>
      </c>
      <c r="E96" s="551">
        <v>50113001</v>
      </c>
      <c r="F96" s="550" t="s">
        <v>535</v>
      </c>
      <c r="G96" s="549" t="s">
        <v>552</v>
      </c>
      <c r="H96" s="549">
        <v>127737</v>
      </c>
      <c r="I96" s="549">
        <v>127737</v>
      </c>
      <c r="J96" s="549" t="s">
        <v>661</v>
      </c>
      <c r="K96" s="549" t="s">
        <v>662</v>
      </c>
      <c r="L96" s="552">
        <v>67.320000000000007</v>
      </c>
      <c r="M96" s="552">
        <v>1</v>
      </c>
      <c r="N96" s="553">
        <v>67.320000000000007</v>
      </c>
    </row>
    <row r="97" spans="1:14" ht="14.4" customHeight="1" x14ac:dyDescent="0.3">
      <c r="A97" s="547" t="s">
        <v>513</v>
      </c>
      <c r="B97" s="548" t="s">
        <v>514</v>
      </c>
      <c r="C97" s="549" t="s">
        <v>532</v>
      </c>
      <c r="D97" s="550" t="s">
        <v>533</v>
      </c>
      <c r="E97" s="551">
        <v>50113001</v>
      </c>
      <c r="F97" s="550" t="s">
        <v>535</v>
      </c>
      <c r="G97" s="549" t="s">
        <v>536</v>
      </c>
      <c r="H97" s="549">
        <v>216574</v>
      </c>
      <c r="I97" s="549">
        <v>216589</v>
      </c>
      <c r="J97" s="549" t="s">
        <v>663</v>
      </c>
      <c r="K97" s="549" t="s">
        <v>664</v>
      </c>
      <c r="L97" s="552">
        <v>75.72</v>
      </c>
      <c r="M97" s="552">
        <v>2</v>
      </c>
      <c r="N97" s="553">
        <v>151.44</v>
      </c>
    </row>
    <row r="98" spans="1:14" ht="14.4" customHeight="1" x14ac:dyDescent="0.3">
      <c r="A98" s="547" t="s">
        <v>513</v>
      </c>
      <c r="B98" s="548" t="s">
        <v>514</v>
      </c>
      <c r="C98" s="549" t="s">
        <v>532</v>
      </c>
      <c r="D98" s="550" t="s">
        <v>533</v>
      </c>
      <c r="E98" s="551">
        <v>50113001</v>
      </c>
      <c r="F98" s="550" t="s">
        <v>535</v>
      </c>
      <c r="G98" s="549" t="s">
        <v>536</v>
      </c>
      <c r="H98" s="549">
        <v>100536</v>
      </c>
      <c r="I98" s="549">
        <v>536</v>
      </c>
      <c r="J98" s="549" t="s">
        <v>665</v>
      </c>
      <c r="K98" s="549" t="s">
        <v>541</v>
      </c>
      <c r="L98" s="552">
        <v>140.24000000000004</v>
      </c>
      <c r="M98" s="552">
        <v>2</v>
      </c>
      <c r="N98" s="553">
        <v>280.48000000000008</v>
      </c>
    </row>
    <row r="99" spans="1:14" ht="14.4" customHeight="1" x14ac:dyDescent="0.3">
      <c r="A99" s="547" t="s">
        <v>513</v>
      </c>
      <c r="B99" s="548" t="s">
        <v>514</v>
      </c>
      <c r="C99" s="549" t="s">
        <v>532</v>
      </c>
      <c r="D99" s="550" t="s">
        <v>533</v>
      </c>
      <c r="E99" s="551">
        <v>50113001</v>
      </c>
      <c r="F99" s="550" t="s">
        <v>535</v>
      </c>
      <c r="G99" s="549" t="s">
        <v>552</v>
      </c>
      <c r="H99" s="549">
        <v>107981</v>
      </c>
      <c r="I99" s="549">
        <v>7981</v>
      </c>
      <c r="J99" s="549" t="s">
        <v>666</v>
      </c>
      <c r="K99" s="549" t="s">
        <v>667</v>
      </c>
      <c r="L99" s="552">
        <v>50.940000000000019</v>
      </c>
      <c r="M99" s="552">
        <v>1</v>
      </c>
      <c r="N99" s="553">
        <v>50.940000000000019</v>
      </c>
    </row>
    <row r="100" spans="1:14" ht="14.4" customHeight="1" x14ac:dyDescent="0.3">
      <c r="A100" s="547" t="s">
        <v>513</v>
      </c>
      <c r="B100" s="548" t="s">
        <v>514</v>
      </c>
      <c r="C100" s="549" t="s">
        <v>532</v>
      </c>
      <c r="D100" s="550" t="s">
        <v>533</v>
      </c>
      <c r="E100" s="551">
        <v>50113001</v>
      </c>
      <c r="F100" s="550" t="s">
        <v>535</v>
      </c>
      <c r="G100" s="549" t="s">
        <v>536</v>
      </c>
      <c r="H100" s="549">
        <v>200863</v>
      </c>
      <c r="I100" s="549">
        <v>200863</v>
      </c>
      <c r="J100" s="549" t="s">
        <v>600</v>
      </c>
      <c r="K100" s="549" t="s">
        <v>601</v>
      </c>
      <c r="L100" s="552">
        <v>85.731111111111105</v>
      </c>
      <c r="M100" s="552">
        <v>9</v>
      </c>
      <c r="N100" s="553">
        <v>771.57999999999993</v>
      </c>
    </row>
    <row r="101" spans="1:14" ht="14.4" customHeight="1" x14ac:dyDescent="0.3">
      <c r="A101" s="547" t="s">
        <v>513</v>
      </c>
      <c r="B101" s="548" t="s">
        <v>514</v>
      </c>
      <c r="C101" s="549" t="s">
        <v>532</v>
      </c>
      <c r="D101" s="550" t="s">
        <v>533</v>
      </c>
      <c r="E101" s="551">
        <v>50113001</v>
      </c>
      <c r="F101" s="550" t="s">
        <v>535</v>
      </c>
      <c r="G101" s="549" t="s">
        <v>536</v>
      </c>
      <c r="H101" s="549">
        <v>147671</v>
      </c>
      <c r="I101" s="549">
        <v>47671</v>
      </c>
      <c r="J101" s="549" t="s">
        <v>668</v>
      </c>
      <c r="K101" s="549" t="s">
        <v>669</v>
      </c>
      <c r="L101" s="552">
        <v>351.15999999999997</v>
      </c>
      <c r="M101" s="552">
        <v>4</v>
      </c>
      <c r="N101" s="553">
        <v>1404.6399999999999</v>
      </c>
    </row>
    <row r="102" spans="1:14" ht="14.4" customHeight="1" x14ac:dyDescent="0.3">
      <c r="A102" s="547" t="s">
        <v>513</v>
      </c>
      <c r="B102" s="548" t="s">
        <v>514</v>
      </c>
      <c r="C102" s="549" t="s">
        <v>532</v>
      </c>
      <c r="D102" s="550" t="s">
        <v>533</v>
      </c>
      <c r="E102" s="551">
        <v>50113001</v>
      </c>
      <c r="F102" s="550" t="s">
        <v>535</v>
      </c>
      <c r="G102" s="549" t="s">
        <v>536</v>
      </c>
      <c r="H102" s="549">
        <v>113373</v>
      </c>
      <c r="I102" s="549">
        <v>154858</v>
      </c>
      <c r="J102" s="549" t="s">
        <v>670</v>
      </c>
      <c r="K102" s="549" t="s">
        <v>671</v>
      </c>
      <c r="L102" s="552">
        <v>257.89999999999998</v>
      </c>
      <c r="M102" s="552">
        <v>2</v>
      </c>
      <c r="N102" s="553">
        <v>515.79999999999995</v>
      </c>
    </row>
    <row r="103" spans="1:14" ht="14.4" customHeight="1" x14ac:dyDescent="0.3">
      <c r="A103" s="547" t="s">
        <v>513</v>
      </c>
      <c r="B103" s="548" t="s">
        <v>514</v>
      </c>
      <c r="C103" s="549" t="s">
        <v>532</v>
      </c>
      <c r="D103" s="550" t="s">
        <v>533</v>
      </c>
      <c r="E103" s="551">
        <v>50113001</v>
      </c>
      <c r="F103" s="550" t="s">
        <v>535</v>
      </c>
      <c r="G103" s="549" t="s">
        <v>536</v>
      </c>
      <c r="H103" s="549">
        <v>192414</v>
      </c>
      <c r="I103" s="549">
        <v>92414</v>
      </c>
      <c r="J103" s="549" t="s">
        <v>604</v>
      </c>
      <c r="K103" s="549" t="s">
        <v>605</v>
      </c>
      <c r="L103" s="552">
        <v>64.58</v>
      </c>
      <c r="M103" s="552">
        <v>1</v>
      </c>
      <c r="N103" s="553">
        <v>64.58</v>
      </c>
    </row>
    <row r="104" spans="1:14" ht="14.4" customHeight="1" x14ac:dyDescent="0.3">
      <c r="A104" s="547" t="s">
        <v>513</v>
      </c>
      <c r="B104" s="548" t="s">
        <v>514</v>
      </c>
      <c r="C104" s="549" t="s">
        <v>532</v>
      </c>
      <c r="D104" s="550" t="s">
        <v>533</v>
      </c>
      <c r="E104" s="551">
        <v>50113001</v>
      </c>
      <c r="F104" s="550" t="s">
        <v>535</v>
      </c>
      <c r="G104" s="549" t="s">
        <v>552</v>
      </c>
      <c r="H104" s="549">
        <v>109709</v>
      </c>
      <c r="I104" s="549">
        <v>9709</v>
      </c>
      <c r="J104" s="549" t="s">
        <v>606</v>
      </c>
      <c r="K104" s="549" t="s">
        <v>607</v>
      </c>
      <c r="L104" s="552">
        <v>80.657499999999985</v>
      </c>
      <c r="M104" s="552">
        <v>16</v>
      </c>
      <c r="N104" s="553">
        <v>1290.5199999999998</v>
      </c>
    </row>
    <row r="105" spans="1:14" ht="14.4" customHeight="1" x14ac:dyDescent="0.3">
      <c r="A105" s="547" t="s">
        <v>513</v>
      </c>
      <c r="B105" s="548" t="s">
        <v>514</v>
      </c>
      <c r="C105" s="549" t="s">
        <v>532</v>
      </c>
      <c r="D105" s="550" t="s">
        <v>533</v>
      </c>
      <c r="E105" s="551">
        <v>50113001</v>
      </c>
      <c r="F105" s="550" t="s">
        <v>535</v>
      </c>
      <c r="G105" s="549" t="s">
        <v>536</v>
      </c>
      <c r="H105" s="549">
        <v>850153</v>
      </c>
      <c r="I105" s="549">
        <v>153350</v>
      </c>
      <c r="J105" s="549" t="s">
        <v>672</v>
      </c>
      <c r="K105" s="549" t="s">
        <v>515</v>
      </c>
      <c r="L105" s="552">
        <v>4537.5</v>
      </c>
      <c r="M105" s="552">
        <v>1</v>
      </c>
      <c r="N105" s="553">
        <v>4537.5</v>
      </c>
    </row>
    <row r="106" spans="1:14" ht="14.4" customHeight="1" x14ac:dyDescent="0.3">
      <c r="A106" s="547" t="s">
        <v>513</v>
      </c>
      <c r="B106" s="548" t="s">
        <v>514</v>
      </c>
      <c r="C106" s="549" t="s">
        <v>532</v>
      </c>
      <c r="D106" s="550" t="s">
        <v>533</v>
      </c>
      <c r="E106" s="551">
        <v>50113001</v>
      </c>
      <c r="F106" s="550" t="s">
        <v>535</v>
      </c>
      <c r="G106" s="549" t="s">
        <v>552</v>
      </c>
      <c r="H106" s="549">
        <v>131934</v>
      </c>
      <c r="I106" s="549">
        <v>31934</v>
      </c>
      <c r="J106" s="549" t="s">
        <v>610</v>
      </c>
      <c r="K106" s="549" t="s">
        <v>611</v>
      </c>
      <c r="L106" s="552">
        <v>49.822500000000019</v>
      </c>
      <c r="M106" s="552">
        <v>4</v>
      </c>
      <c r="N106" s="553">
        <v>199.29000000000008</v>
      </c>
    </row>
    <row r="107" spans="1:14" ht="14.4" customHeight="1" x14ac:dyDescent="0.3">
      <c r="A107" s="547" t="s">
        <v>513</v>
      </c>
      <c r="B107" s="548" t="s">
        <v>514</v>
      </c>
      <c r="C107" s="549" t="s">
        <v>532</v>
      </c>
      <c r="D107" s="550" t="s">
        <v>533</v>
      </c>
      <c r="E107" s="551">
        <v>50113009</v>
      </c>
      <c r="F107" s="550" t="s">
        <v>615</v>
      </c>
      <c r="G107" s="549" t="s">
        <v>536</v>
      </c>
      <c r="H107" s="549">
        <v>159494</v>
      </c>
      <c r="I107" s="549">
        <v>59494</v>
      </c>
      <c r="J107" s="549" t="s">
        <v>673</v>
      </c>
      <c r="K107" s="549" t="s">
        <v>674</v>
      </c>
      <c r="L107" s="552">
        <v>5170</v>
      </c>
      <c r="M107" s="552">
        <v>40</v>
      </c>
      <c r="N107" s="553">
        <v>206800</v>
      </c>
    </row>
    <row r="108" spans="1:14" ht="14.4" customHeight="1" x14ac:dyDescent="0.3">
      <c r="A108" s="547" t="s">
        <v>513</v>
      </c>
      <c r="B108" s="548" t="s">
        <v>514</v>
      </c>
      <c r="C108" s="549" t="s">
        <v>532</v>
      </c>
      <c r="D108" s="550" t="s">
        <v>533</v>
      </c>
      <c r="E108" s="551">
        <v>50113009</v>
      </c>
      <c r="F108" s="550" t="s">
        <v>615</v>
      </c>
      <c r="G108" s="549" t="s">
        <v>552</v>
      </c>
      <c r="H108" s="549">
        <v>142433</v>
      </c>
      <c r="I108" s="549">
        <v>42433</v>
      </c>
      <c r="J108" s="549" t="s">
        <v>675</v>
      </c>
      <c r="K108" s="549" t="s">
        <v>676</v>
      </c>
      <c r="L108" s="552">
        <v>8749.2016973213849</v>
      </c>
      <c r="M108" s="552">
        <v>130</v>
      </c>
      <c r="N108" s="553">
        <v>1137396.22065178</v>
      </c>
    </row>
    <row r="109" spans="1:14" ht="14.4" customHeight="1" x14ac:dyDescent="0.3">
      <c r="A109" s="547" t="s">
        <v>513</v>
      </c>
      <c r="B109" s="548" t="s">
        <v>514</v>
      </c>
      <c r="C109" s="549" t="s">
        <v>532</v>
      </c>
      <c r="D109" s="550" t="s">
        <v>533</v>
      </c>
      <c r="E109" s="551">
        <v>50113009</v>
      </c>
      <c r="F109" s="550" t="s">
        <v>615</v>
      </c>
      <c r="G109" s="549" t="s">
        <v>552</v>
      </c>
      <c r="H109" s="549">
        <v>17039</v>
      </c>
      <c r="I109" s="549">
        <v>17039</v>
      </c>
      <c r="J109" s="549" t="s">
        <v>675</v>
      </c>
      <c r="K109" s="549" t="s">
        <v>677</v>
      </c>
      <c r="L109" s="552">
        <v>4863.1329674109966</v>
      </c>
      <c r="M109" s="552">
        <v>20</v>
      </c>
      <c r="N109" s="553">
        <v>97262.659348219939</v>
      </c>
    </row>
    <row r="110" spans="1:14" ht="14.4" customHeight="1" thickBot="1" x14ac:dyDescent="0.35">
      <c r="A110" s="554" t="s">
        <v>513</v>
      </c>
      <c r="B110" s="555" t="s">
        <v>514</v>
      </c>
      <c r="C110" s="556" t="s">
        <v>532</v>
      </c>
      <c r="D110" s="557" t="s">
        <v>533</v>
      </c>
      <c r="E110" s="558">
        <v>50113012</v>
      </c>
      <c r="F110" s="557" t="s">
        <v>678</v>
      </c>
      <c r="G110" s="556" t="s">
        <v>536</v>
      </c>
      <c r="H110" s="556">
        <v>193649</v>
      </c>
      <c r="I110" s="556">
        <v>93649</v>
      </c>
      <c r="J110" s="556" t="s">
        <v>679</v>
      </c>
      <c r="K110" s="556" t="s">
        <v>680</v>
      </c>
      <c r="L110" s="559">
        <v>4960.8499999999995</v>
      </c>
      <c r="M110" s="559">
        <v>1</v>
      </c>
      <c r="N110" s="560">
        <v>4960.8499999999995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2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60" customWidth="1"/>
    <col min="2" max="2" width="10" style="240" customWidth="1"/>
    <col min="3" max="3" width="5.5546875" style="243" customWidth="1"/>
    <col min="4" max="4" width="10.88671875" style="240" customWidth="1"/>
    <col min="5" max="5" width="5.5546875" style="243" customWidth="1"/>
    <col min="6" max="6" width="10.88671875" style="240" customWidth="1"/>
    <col min="7" max="16384" width="8.88671875" style="160"/>
  </cols>
  <sheetData>
    <row r="1" spans="1:6" ht="37.200000000000003" customHeight="1" thickBot="1" x14ac:dyDescent="0.4">
      <c r="A1" s="404" t="s">
        <v>176</v>
      </c>
      <c r="B1" s="405"/>
      <c r="C1" s="405"/>
      <c r="D1" s="405"/>
      <c r="E1" s="405"/>
      <c r="F1" s="405"/>
    </row>
    <row r="2" spans="1:6" ht="14.4" customHeight="1" thickBot="1" x14ac:dyDescent="0.35">
      <c r="A2" s="269" t="s">
        <v>282</v>
      </c>
      <c r="B2" s="63"/>
      <c r="C2" s="64"/>
      <c r="D2" s="65"/>
      <c r="E2" s="64"/>
      <c r="F2" s="65"/>
    </row>
    <row r="3" spans="1:6" ht="14.4" customHeight="1" thickBot="1" x14ac:dyDescent="0.35">
      <c r="A3" s="129"/>
      <c r="B3" s="406" t="s">
        <v>141</v>
      </c>
      <c r="C3" s="407"/>
      <c r="D3" s="408" t="s">
        <v>140</v>
      </c>
      <c r="E3" s="407"/>
      <c r="F3" s="93" t="s">
        <v>3</v>
      </c>
    </row>
    <row r="4" spans="1:6" ht="14.4" customHeight="1" thickBot="1" x14ac:dyDescent="0.35">
      <c r="A4" s="561" t="s">
        <v>155</v>
      </c>
      <c r="B4" s="562" t="s">
        <v>14</v>
      </c>
      <c r="C4" s="563" t="s">
        <v>2</v>
      </c>
      <c r="D4" s="562" t="s">
        <v>14</v>
      </c>
      <c r="E4" s="563" t="s">
        <v>2</v>
      </c>
      <c r="F4" s="564" t="s">
        <v>14</v>
      </c>
    </row>
    <row r="5" spans="1:6" ht="14.4" customHeight="1" x14ac:dyDescent="0.3">
      <c r="A5" s="575" t="s">
        <v>681</v>
      </c>
      <c r="B5" s="545">
        <v>796738.39505117701</v>
      </c>
      <c r="C5" s="565">
        <v>0.25442777496091418</v>
      </c>
      <c r="D5" s="545">
        <v>2334753.0279020513</v>
      </c>
      <c r="E5" s="565">
        <v>0.74557222503908571</v>
      </c>
      <c r="F5" s="546">
        <v>3131491.4229532285</v>
      </c>
    </row>
    <row r="6" spans="1:6" ht="14.4" customHeight="1" thickBot="1" x14ac:dyDescent="0.35">
      <c r="A6" s="576" t="s">
        <v>682</v>
      </c>
      <c r="B6" s="568"/>
      <c r="C6" s="569">
        <v>0</v>
      </c>
      <c r="D6" s="568">
        <v>1238197.8700000006</v>
      </c>
      <c r="E6" s="569">
        <v>1</v>
      </c>
      <c r="F6" s="570">
        <v>1238197.8700000006</v>
      </c>
    </row>
    <row r="7" spans="1:6" ht="14.4" customHeight="1" thickBot="1" x14ac:dyDescent="0.35">
      <c r="A7" s="571" t="s">
        <v>3</v>
      </c>
      <c r="B7" s="572">
        <v>796738.39505117701</v>
      </c>
      <c r="C7" s="573">
        <v>0.18233296274314875</v>
      </c>
      <c r="D7" s="572">
        <v>3572950.8979020519</v>
      </c>
      <c r="E7" s="573">
        <v>0.8176670372568513</v>
      </c>
      <c r="F7" s="574">
        <v>4369689.2929532286</v>
      </c>
    </row>
    <row r="8" spans="1:6" ht="14.4" customHeight="1" thickBot="1" x14ac:dyDescent="0.35"/>
    <row r="9" spans="1:6" ht="14.4" customHeight="1" x14ac:dyDescent="0.3">
      <c r="A9" s="575" t="s">
        <v>683</v>
      </c>
      <c r="B9" s="545"/>
      <c r="C9" s="565">
        <v>0</v>
      </c>
      <c r="D9" s="545">
        <v>1930.9199999999996</v>
      </c>
      <c r="E9" s="565">
        <v>1</v>
      </c>
      <c r="F9" s="546">
        <v>1930.9199999999996</v>
      </c>
    </row>
    <row r="10" spans="1:6" ht="14.4" customHeight="1" x14ac:dyDescent="0.3">
      <c r="A10" s="578" t="s">
        <v>684</v>
      </c>
      <c r="B10" s="552"/>
      <c r="C10" s="566">
        <v>0</v>
      </c>
      <c r="D10" s="552">
        <v>161.56</v>
      </c>
      <c r="E10" s="566">
        <v>1</v>
      </c>
      <c r="F10" s="553">
        <v>161.56</v>
      </c>
    </row>
    <row r="11" spans="1:6" ht="14.4" customHeight="1" x14ac:dyDescent="0.3">
      <c r="A11" s="578" t="s">
        <v>685</v>
      </c>
      <c r="B11" s="552"/>
      <c r="C11" s="566">
        <v>0</v>
      </c>
      <c r="D11" s="552">
        <v>71.800000000000011</v>
      </c>
      <c r="E11" s="566">
        <v>1</v>
      </c>
      <c r="F11" s="553">
        <v>71.800000000000011</v>
      </c>
    </row>
    <row r="12" spans="1:6" ht="14.4" customHeight="1" x14ac:dyDescent="0.3">
      <c r="A12" s="578" t="s">
        <v>686</v>
      </c>
      <c r="B12" s="552"/>
      <c r="C12" s="566">
        <v>0</v>
      </c>
      <c r="D12" s="552">
        <v>3188.78</v>
      </c>
      <c r="E12" s="566">
        <v>1</v>
      </c>
      <c r="F12" s="553">
        <v>3188.78</v>
      </c>
    </row>
    <row r="13" spans="1:6" ht="14.4" customHeight="1" x14ac:dyDescent="0.3">
      <c r="A13" s="578" t="s">
        <v>687</v>
      </c>
      <c r="B13" s="552"/>
      <c r="C13" s="566">
        <v>0</v>
      </c>
      <c r="D13" s="552">
        <v>50.940000000000019</v>
      </c>
      <c r="E13" s="566">
        <v>1</v>
      </c>
      <c r="F13" s="553">
        <v>50.940000000000019</v>
      </c>
    </row>
    <row r="14" spans="1:6" ht="14.4" customHeight="1" x14ac:dyDescent="0.3">
      <c r="A14" s="578" t="s">
        <v>688</v>
      </c>
      <c r="B14" s="552"/>
      <c r="C14" s="566">
        <v>0</v>
      </c>
      <c r="D14" s="552">
        <v>67.320000000000007</v>
      </c>
      <c r="E14" s="566">
        <v>1</v>
      </c>
      <c r="F14" s="553">
        <v>67.320000000000007</v>
      </c>
    </row>
    <row r="15" spans="1:6" ht="14.4" customHeight="1" x14ac:dyDescent="0.3">
      <c r="A15" s="578" t="s">
        <v>689</v>
      </c>
      <c r="B15" s="552"/>
      <c r="C15" s="566">
        <v>0</v>
      </c>
      <c r="D15" s="552">
        <v>548.03000000000009</v>
      </c>
      <c r="E15" s="566">
        <v>1</v>
      </c>
      <c r="F15" s="553">
        <v>548.03000000000009</v>
      </c>
    </row>
    <row r="16" spans="1:6" ht="14.4" customHeight="1" x14ac:dyDescent="0.3">
      <c r="A16" s="578" t="s">
        <v>690</v>
      </c>
      <c r="B16" s="552"/>
      <c r="C16" s="566">
        <v>0</v>
      </c>
      <c r="D16" s="552">
        <v>877205.03497749614</v>
      </c>
      <c r="E16" s="566">
        <v>1</v>
      </c>
      <c r="F16" s="553">
        <v>877205.03497749614</v>
      </c>
    </row>
    <row r="17" spans="1:6" ht="14.4" customHeight="1" x14ac:dyDescent="0.3">
      <c r="A17" s="578" t="s">
        <v>691</v>
      </c>
      <c r="B17" s="552"/>
      <c r="C17" s="566">
        <v>0</v>
      </c>
      <c r="D17" s="552">
        <v>1234658.8800000004</v>
      </c>
      <c r="E17" s="566">
        <v>1</v>
      </c>
      <c r="F17" s="553">
        <v>1234658.8800000004</v>
      </c>
    </row>
    <row r="18" spans="1:6" ht="14.4" customHeight="1" x14ac:dyDescent="0.3">
      <c r="A18" s="578" t="s">
        <v>692</v>
      </c>
      <c r="B18" s="552"/>
      <c r="C18" s="566">
        <v>0</v>
      </c>
      <c r="D18" s="552">
        <v>1075994.67</v>
      </c>
      <c r="E18" s="566">
        <v>1</v>
      </c>
      <c r="F18" s="553">
        <v>1075994.67</v>
      </c>
    </row>
    <row r="19" spans="1:6" ht="14.4" customHeight="1" x14ac:dyDescent="0.3">
      <c r="A19" s="578" t="s">
        <v>693</v>
      </c>
      <c r="B19" s="552"/>
      <c r="C19" s="566">
        <v>0</v>
      </c>
      <c r="D19" s="552">
        <v>16300.020000000002</v>
      </c>
      <c r="E19" s="566">
        <v>1</v>
      </c>
      <c r="F19" s="553">
        <v>16300.020000000002</v>
      </c>
    </row>
    <row r="20" spans="1:6" ht="14.4" customHeight="1" x14ac:dyDescent="0.3">
      <c r="A20" s="578" t="s">
        <v>694</v>
      </c>
      <c r="B20" s="552">
        <v>796738.39505117701</v>
      </c>
      <c r="C20" s="566">
        <v>0.68805153321011059</v>
      </c>
      <c r="D20" s="552">
        <v>361224.86292455468</v>
      </c>
      <c r="E20" s="566">
        <v>0.31194846678988941</v>
      </c>
      <c r="F20" s="553">
        <v>1157963.2579757317</v>
      </c>
    </row>
    <row r="21" spans="1:6" ht="14.4" customHeight="1" x14ac:dyDescent="0.3">
      <c r="A21" s="578" t="s">
        <v>695</v>
      </c>
      <c r="B21" s="552"/>
      <c r="C21" s="566">
        <v>0</v>
      </c>
      <c r="D21" s="552">
        <v>530.72</v>
      </c>
      <c r="E21" s="566">
        <v>1</v>
      </c>
      <c r="F21" s="553">
        <v>530.72</v>
      </c>
    </row>
    <row r="22" spans="1:6" ht="14.4" customHeight="1" thickBot="1" x14ac:dyDescent="0.35">
      <c r="A22" s="576" t="s">
        <v>696</v>
      </c>
      <c r="B22" s="568"/>
      <c r="C22" s="569">
        <v>0</v>
      </c>
      <c r="D22" s="568">
        <v>1017.36</v>
      </c>
      <c r="E22" s="569">
        <v>1</v>
      </c>
      <c r="F22" s="570">
        <v>1017.36</v>
      </c>
    </row>
    <row r="23" spans="1:6" ht="14.4" customHeight="1" thickBot="1" x14ac:dyDescent="0.35">
      <c r="A23" s="571" t="s">
        <v>3</v>
      </c>
      <c r="B23" s="572">
        <v>796738.39505117701</v>
      </c>
      <c r="C23" s="573">
        <v>0.18233296274314875</v>
      </c>
      <c r="D23" s="572">
        <v>3572950.8979020515</v>
      </c>
      <c r="E23" s="573">
        <v>0.81766703725685119</v>
      </c>
      <c r="F23" s="574">
        <v>4369689.2929532286</v>
      </c>
    </row>
  </sheetData>
  <mergeCells count="3">
    <mergeCell ref="A1:F1"/>
    <mergeCell ref="B3:C3"/>
    <mergeCell ref="D3:E3"/>
  </mergeCells>
  <conditionalFormatting sqref="C5:C1048576">
    <cfRule type="cellIs" dxfId="41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60" bestFit="1" customWidth="1"/>
    <col min="2" max="2" width="8.88671875" style="160" bestFit="1" customWidth="1"/>
    <col min="3" max="3" width="7" style="160" bestFit="1" customWidth="1"/>
    <col min="4" max="4" width="53.44140625" style="160" bestFit="1" customWidth="1"/>
    <col min="5" max="5" width="28.44140625" style="160" bestFit="1" customWidth="1"/>
    <col min="6" max="6" width="6.6640625" style="240" customWidth="1"/>
    <col min="7" max="7" width="10" style="240" customWidth="1"/>
    <col min="8" max="8" width="6.77734375" style="243" bestFit="1" customWidth="1"/>
    <col min="9" max="9" width="6.6640625" style="240" customWidth="1"/>
    <col min="10" max="10" width="10.88671875" style="240" customWidth="1"/>
    <col min="11" max="11" width="6.77734375" style="243" bestFit="1" customWidth="1"/>
    <col min="12" max="12" width="6.6640625" style="240" customWidth="1"/>
    <col min="13" max="13" width="10.88671875" style="240" customWidth="1"/>
    <col min="14" max="16384" width="8.88671875" style="160"/>
  </cols>
  <sheetData>
    <row r="1" spans="1:13" ht="18.600000000000001" customHeight="1" thickBot="1" x14ac:dyDescent="0.4">
      <c r="A1" s="405" t="s">
        <v>758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366"/>
      <c r="M1" s="366"/>
    </row>
    <row r="2" spans="1:13" ht="14.4" customHeight="1" thickBot="1" x14ac:dyDescent="0.35">
      <c r="A2" s="269" t="s">
        <v>282</v>
      </c>
      <c r="B2" s="239"/>
      <c r="C2" s="239"/>
      <c r="D2" s="239"/>
      <c r="E2" s="239"/>
      <c r="F2" s="247"/>
      <c r="G2" s="247"/>
      <c r="H2" s="248"/>
      <c r="I2" s="247"/>
      <c r="J2" s="247"/>
      <c r="K2" s="248"/>
      <c r="L2" s="247"/>
    </row>
    <row r="3" spans="1:13" ht="14.4" customHeight="1" thickBot="1" x14ac:dyDescent="0.35">
      <c r="E3" s="92" t="s">
        <v>139</v>
      </c>
      <c r="F3" s="43">
        <f>SUBTOTAL(9,F6:F1048576)</f>
        <v>444</v>
      </c>
      <c r="G3" s="43">
        <f>SUBTOTAL(9,G6:G1048576)</f>
        <v>796738.39505117701</v>
      </c>
      <c r="H3" s="44">
        <f>IF(M3=0,0,G3/M3)</f>
        <v>0.18233296274314878</v>
      </c>
      <c r="I3" s="43">
        <f>SUBTOTAL(9,I6:I1048576)</f>
        <v>2559</v>
      </c>
      <c r="J3" s="43">
        <f>SUBTOTAL(9,J6:J1048576)</f>
        <v>3572950.897902051</v>
      </c>
      <c r="K3" s="44">
        <f>IF(M3=0,0,J3/M3)</f>
        <v>0.8176670372568513</v>
      </c>
      <c r="L3" s="43">
        <f>SUBTOTAL(9,L6:L1048576)</f>
        <v>3003</v>
      </c>
      <c r="M3" s="45">
        <f>SUBTOTAL(9,M6:M1048576)</f>
        <v>4369689.2929532276</v>
      </c>
    </row>
    <row r="4" spans="1:13" ht="14.4" customHeight="1" thickBot="1" x14ac:dyDescent="0.35">
      <c r="A4" s="41"/>
      <c r="B4" s="41"/>
      <c r="C4" s="41"/>
      <c r="D4" s="41"/>
      <c r="E4" s="42"/>
      <c r="F4" s="409" t="s">
        <v>141</v>
      </c>
      <c r="G4" s="410"/>
      <c r="H4" s="411"/>
      <c r="I4" s="412" t="s">
        <v>140</v>
      </c>
      <c r="J4" s="410"/>
      <c r="K4" s="411"/>
      <c r="L4" s="413" t="s">
        <v>3</v>
      </c>
      <c r="M4" s="414"/>
    </row>
    <row r="5" spans="1:13" ht="14.4" customHeight="1" thickBot="1" x14ac:dyDescent="0.35">
      <c r="A5" s="561" t="s">
        <v>142</v>
      </c>
      <c r="B5" s="579" t="s">
        <v>143</v>
      </c>
      <c r="C5" s="579" t="s">
        <v>76</v>
      </c>
      <c r="D5" s="579" t="s">
        <v>144</v>
      </c>
      <c r="E5" s="579" t="s">
        <v>145</v>
      </c>
      <c r="F5" s="580" t="s">
        <v>28</v>
      </c>
      <c r="G5" s="580" t="s">
        <v>14</v>
      </c>
      <c r="H5" s="563" t="s">
        <v>146</v>
      </c>
      <c r="I5" s="562" t="s">
        <v>28</v>
      </c>
      <c r="J5" s="580" t="s">
        <v>14</v>
      </c>
      <c r="K5" s="563" t="s">
        <v>146</v>
      </c>
      <c r="L5" s="562" t="s">
        <v>28</v>
      </c>
      <c r="M5" s="581" t="s">
        <v>14</v>
      </c>
    </row>
    <row r="6" spans="1:13" ht="14.4" customHeight="1" x14ac:dyDescent="0.3">
      <c r="A6" s="540" t="s">
        <v>529</v>
      </c>
      <c r="B6" s="541" t="s">
        <v>697</v>
      </c>
      <c r="C6" s="541" t="s">
        <v>698</v>
      </c>
      <c r="D6" s="541" t="s">
        <v>553</v>
      </c>
      <c r="E6" s="541" t="s">
        <v>699</v>
      </c>
      <c r="F6" s="545"/>
      <c r="G6" s="545"/>
      <c r="H6" s="565">
        <v>0</v>
      </c>
      <c r="I6" s="545">
        <v>8</v>
      </c>
      <c r="J6" s="545">
        <v>530.72</v>
      </c>
      <c r="K6" s="565">
        <v>1</v>
      </c>
      <c r="L6" s="545">
        <v>8</v>
      </c>
      <c r="M6" s="546">
        <v>530.72</v>
      </c>
    </row>
    <row r="7" spans="1:13" ht="14.4" customHeight="1" x14ac:dyDescent="0.3">
      <c r="A7" s="547" t="s">
        <v>529</v>
      </c>
      <c r="B7" s="548" t="s">
        <v>700</v>
      </c>
      <c r="C7" s="548" t="s">
        <v>701</v>
      </c>
      <c r="D7" s="548" t="s">
        <v>561</v>
      </c>
      <c r="E7" s="548" t="s">
        <v>562</v>
      </c>
      <c r="F7" s="552"/>
      <c r="G7" s="552"/>
      <c r="H7" s="566">
        <v>0</v>
      </c>
      <c r="I7" s="552">
        <v>4</v>
      </c>
      <c r="J7" s="552">
        <v>161.56</v>
      </c>
      <c r="K7" s="566">
        <v>1</v>
      </c>
      <c r="L7" s="552">
        <v>4</v>
      </c>
      <c r="M7" s="553">
        <v>161.56</v>
      </c>
    </row>
    <row r="8" spans="1:13" ht="14.4" customHeight="1" x14ac:dyDescent="0.3">
      <c r="A8" s="547" t="s">
        <v>529</v>
      </c>
      <c r="B8" s="548" t="s">
        <v>702</v>
      </c>
      <c r="C8" s="548" t="s">
        <v>703</v>
      </c>
      <c r="D8" s="548" t="s">
        <v>608</v>
      </c>
      <c r="E8" s="548" t="s">
        <v>704</v>
      </c>
      <c r="F8" s="552"/>
      <c r="G8" s="552"/>
      <c r="H8" s="566">
        <v>0</v>
      </c>
      <c r="I8" s="552">
        <v>1</v>
      </c>
      <c r="J8" s="552">
        <v>71.800000000000011</v>
      </c>
      <c r="K8" s="566">
        <v>1</v>
      </c>
      <c r="L8" s="552">
        <v>1</v>
      </c>
      <c r="M8" s="553">
        <v>71.800000000000011</v>
      </c>
    </row>
    <row r="9" spans="1:13" ht="14.4" customHeight="1" x14ac:dyDescent="0.3">
      <c r="A9" s="547" t="s">
        <v>529</v>
      </c>
      <c r="B9" s="548" t="s">
        <v>705</v>
      </c>
      <c r="C9" s="548" t="s">
        <v>706</v>
      </c>
      <c r="D9" s="548" t="s">
        <v>606</v>
      </c>
      <c r="E9" s="548" t="s">
        <v>707</v>
      </c>
      <c r="F9" s="552"/>
      <c r="G9" s="552"/>
      <c r="H9" s="566">
        <v>0</v>
      </c>
      <c r="I9" s="552">
        <v>26</v>
      </c>
      <c r="J9" s="552">
        <v>1898.2599999999998</v>
      </c>
      <c r="K9" s="566">
        <v>1</v>
      </c>
      <c r="L9" s="552">
        <v>26</v>
      </c>
      <c r="M9" s="553">
        <v>1898.2599999999998</v>
      </c>
    </row>
    <row r="10" spans="1:13" ht="14.4" customHeight="1" x14ac:dyDescent="0.3">
      <c r="A10" s="547" t="s">
        <v>529</v>
      </c>
      <c r="B10" s="548" t="s">
        <v>708</v>
      </c>
      <c r="C10" s="548" t="s">
        <v>709</v>
      </c>
      <c r="D10" s="548" t="s">
        <v>610</v>
      </c>
      <c r="E10" s="548" t="s">
        <v>710</v>
      </c>
      <c r="F10" s="552"/>
      <c r="G10" s="552"/>
      <c r="H10" s="566">
        <v>0</v>
      </c>
      <c r="I10" s="552">
        <v>7</v>
      </c>
      <c r="J10" s="552">
        <v>348.74</v>
      </c>
      <c r="K10" s="566">
        <v>1</v>
      </c>
      <c r="L10" s="552">
        <v>7</v>
      </c>
      <c r="M10" s="553">
        <v>348.74</v>
      </c>
    </row>
    <row r="11" spans="1:13" ht="14.4" customHeight="1" x14ac:dyDescent="0.3">
      <c r="A11" s="547" t="s">
        <v>529</v>
      </c>
      <c r="B11" s="548" t="s">
        <v>711</v>
      </c>
      <c r="C11" s="548" t="s">
        <v>712</v>
      </c>
      <c r="D11" s="548" t="s">
        <v>613</v>
      </c>
      <c r="E11" s="548" t="s">
        <v>713</v>
      </c>
      <c r="F11" s="552"/>
      <c r="G11" s="552"/>
      <c r="H11" s="566">
        <v>0</v>
      </c>
      <c r="I11" s="552">
        <v>6</v>
      </c>
      <c r="J11" s="552">
        <v>1017.36</v>
      </c>
      <c r="K11" s="566">
        <v>1</v>
      </c>
      <c r="L11" s="552">
        <v>6</v>
      </c>
      <c r="M11" s="553">
        <v>1017.36</v>
      </c>
    </row>
    <row r="12" spans="1:13" ht="14.4" customHeight="1" x14ac:dyDescent="0.3">
      <c r="A12" s="547" t="s">
        <v>529</v>
      </c>
      <c r="B12" s="548" t="s">
        <v>714</v>
      </c>
      <c r="C12" s="548" t="s">
        <v>715</v>
      </c>
      <c r="D12" s="548" t="s">
        <v>716</v>
      </c>
      <c r="E12" s="548" t="s">
        <v>717</v>
      </c>
      <c r="F12" s="552"/>
      <c r="G12" s="552"/>
      <c r="H12" s="566">
        <v>0</v>
      </c>
      <c r="I12" s="552">
        <v>35</v>
      </c>
      <c r="J12" s="552">
        <v>458906.52652623295</v>
      </c>
      <c r="K12" s="566">
        <v>1</v>
      </c>
      <c r="L12" s="552">
        <v>35</v>
      </c>
      <c r="M12" s="553">
        <v>458906.52652623295</v>
      </c>
    </row>
    <row r="13" spans="1:13" ht="14.4" customHeight="1" x14ac:dyDescent="0.3">
      <c r="A13" s="547" t="s">
        <v>529</v>
      </c>
      <c r="B13" s="548" t="s">
        <v>714</v>
      </c>
      <c r="C13" s="548" t="s">
        <v>718</v>
      </c>
      <c r="D13" s="548" t="s">
        <v>716</v>
      </c>
      <c r="E13" s="548" t="s">
        <v>719</v>
      </c>
      <c r="F13" s="552"/>
      <c r="G13" s="552"/>
      <c r="H13" s="566">
        <v>0</v>
      </c>
      <c r="I13" s="552">
        <v>4</v>
      </c>
      <c r="J13" s="552">
        <v>6557.8019711067263</v>
      </c>
      <c r="K13" s="566">
        <v>1</v>
      </c>
      <c r="L13" s="552">
        <v>4</v>
      </c>
      <c r="M13" s="553">
        <v>6557.8019711067263</v>
      </c>
    </row>
    <row r="14" spans="1:13" ht="14.4" customHeight="1" x14ac:dyDescent="0.3">
      <c r="A14" s="547" t="s">
        <v>529</v>
      </c>
      <c r="B14" s="548" t="s">
        <v>714</v>
      </c>
      <c r="C14" s="548" t="s">
        <v>720</v>
      </c>
      <c r="D14" s="548" t="s">
        <v>716</v>
      </c>
      <c r="E14" s="548" t="s">
        <v>721</v>
      </c>
      <c r="F14" s="552"/>
      <c r="G14" s="552"/>
      <c r="H14" s="566">
        <v>0</v>
      </c>
      <c r="I14" s="552">
        <v>4</v>
      </c>
      <c r="J14" s="552">
        <v>13103.684560508642</v>
      </c>
      <c r="K14" s="566">
        <v>1</v>
      </c>
      <c r="L14" s="552">
        <v>4</v>
      </c>
      <c r="M14" s="553">
        <v>13103.684560508642</v>
      </c>
    </row>
    <row r="15" spans="1:13" ht="14.4" customHeight="1" x14ac:dyDescent="0.3">
      <c r="A15" s="547" t="s">
        <v>529</v>
      </c>
      <c r="B15" s="548" t="s">
        <v>714</v>
      </c>
      <c r="C15" s="548" t="s">
        <v>722</v>
      </c>
      <c r="D15" s="548" t="s">
        <v>723</v>
      </c>
      <c r="E15" s="548" t="s">
        <v>724</v>
      </c>
      <c r="F15" s="552"/>
      <c r="G15" s="552"/>
      <c r="H15" s="566">
        <v>0</v>
      </c>
      <c r="I15" s="552">
        <v>10</v>
      </c>
      <c r="J15" s="552">
        <v>5323.2250243690723</v>
      </c>
      <c r="K15" s="566">
        <v>1</v>
      </c>
      <c r="L15" s="552">
        <v>10</v>
      </c>
      <c r="M15" s="553">
        <v>5323.2250243690723</v>
      </c>
    </row>
    <row r="16" spans="1:13" ht="14.4" customHeight="1" x14ac:dyDescent="0.3">
      <c r="A16" s="547" t="s">
        <v>529</v>
      </c>
      <c r="B16" s="548" t="s">
        <v>714</v>
      </c>
      <c r="C16" s="548" t="s">
        <v>725</v>
      </c>
      <c r="D16" s="548" t="s">
        <v>716</v>
      </c>
      <c r="E16" s="548" t="s">
        <v>726</v>
      </c>
      <c r="F16" s="552"/>
      <c r="G16" s="552"/>
      <c r="H16" s="566">
        <v>0</v>
      </c>
      <c r="I16" s="552">
        <v>600</v>
      </c>
      <c r="J16" s="552">
        <v>393313.79689527862</v>
      </c>
      <c r="K16" s="566">
        <v>1</v>
      </c>
      <c r="L16" s="552">
        <v>600</v>
      </c>
      <c r="M16" s="553">
        <v>393313.79689527862</v>
      </c>
    </row>
    <row r="17" spans="1:13" ht="14.4" customHeight="1" x14ac:dyDescent="0.3">
      <c r="A17" s="547" t="s">
        <v>529</v>
      </c>
      <c r="B17" s="548" t="s">
        <v>727</v>
      </c>
      <c r="C17" s="548" t="s">
        <v>728</v>
      </c>
      <c r="D17" s="548" t="s">
        <v>616</v>
      </c>
      <c r="E17" s="548" t="s">
        <v>729</v>
      </c>
      <c r="F17" s="552"/>
      <c r="G17" s="552"/>
      <c r="H17" s="566">
        <v>0</v>
      </c>
      <c r="I17" s="552">
        <v>1444</v>
      </c>
      <c r="J17" s="552">
        <v>1075994.67</v>
      </c>
      <c r="K17" s="566">
        <v>1</v>
      </c>
      <c r="L17" s="552">
        <v>1444</v>
      </c>
      <c r="M17" s="553">
        <v>1075994.67</v>
      </c>
    </row>
    <row r="18" spans="1:13" ht="14.4" customHeight="1" x14ac:dyDescent="0.3">
      <c r="A18" s="547" t="s">
        <v>529</v>
      </c>
      <c r="B18" s="548" t="s">
        <v>730</v>
      </c>
      <c r="C18" s="548" t="s">
        <v>731</v>
      </c>
      <c r="D18" s="548" t="s">
        <v>629</v>
      </c>
      <c r="E18" s="548" t="s">
        <v>732</v>
      </c>
      <c r="F18" s="552"/>
      <c r="G18" s="552"/>
      <c r="H18" s="566">
        <v>0</v>
      </c>
      <c r="I18" s="552">
        <v>10</v>
      </c>
      <c r="J18" s="552">
        <v>16300.020000000002</v>
      </c>
      <c r="K18" s="566">
        <v>1</v>
      </c>
      <c r="L18" s="552">
        <v>10</v>
      </c>
      <c r="M18" s="553">
        <v>16300.020000000002</v>
      </c>
    </row>
    <row r="19" spans="1:13" ht="14.4" customHeight="1" x14ac:dyDescent="0.3">
      <c r="A19" s="547" t="s">
        <v>529</v>
      </c>
      <c r="B19" s="548" t="s">
        <v>733</v>
      </c>
      <c r="C19" s="548" t="s">
        <v>734</v>
      </c>
      <c r="D19" s="548" t="s">
        <v>618</v>
      </c>
      <c r="E19" s="548" t="s">
        <v>735</v>
      </c>
      <c r="F19" s="552">
        <v>362</v>
      </c>
      <c r="G19" s="552">
        <v>527280.50616693881</v>
      </c>
      <c r="H19" s="566">
        <v>1</v>
      </c>
      <c r="I19" s="552"/>
      <c r="J19" s="552"/>
      <c r="K19" s="566">
        <v>0</v>
      </c>
      <c r="L19" s="552">
        <v>362</v>
      </c>
      <c r="M19" s="553">
        <v>527280.50616693881</v>
      </c>
    </row>
    <row r="20" spans="1:13" ht="14.4" customHeight="1" x14ac:dyDescent="0.3">
      <c r="A20" s="547" t="s">
        <v>529</v>
      </c>
      <c r="B20" s="548" t="s">
        <v>733</v>
      </c>
      <c r="C20" s="548" t="s">
        <v>736</v>
      </c>
      <c r="D20" s="548" t="s">
        <v>618</v>
      </c>
      <c r="E20" s="548" t="s">
        <v>619</v>
      </c>
      <c r="F20" s="552">
        <v>40</v>
      </c>
      <c r="G20" s="552">
        <v>116533.11962177044</v>
      </c>
      <c r="H20" s="566">
        <v>1</v>
      </c>
      <c r="I20" s="552"/>
      <c r="J20" s="552"/>
      <c r="K20" s="566">
        <v>0</v>
      </c>
      <c r="L20" s="552">
        <v>40</v>
      </c>
      <c r="M20" s="553">
        <v>116533.11962177044</v>
      </c>
    </row>
    <row r="21" spans="1:13" ht="14.4" customHeight="1" x14ac:dyDescent="0.3">
      <c r="A21" s="547" t="s">
        <v>529</v>
      </c>
      <c r="B21" s="548" t="s">
        <v>733</v>
      </c>
      <c r="C21" s="548" t="s">
        <v>737</v>
      </c>
      <c r="D21" s="548" t="s">
        <v>618</v>
      </c>
      <c r="E21" s="548" t="s">
        <v>738</v>
      </c>
      <c r="F21" s="552">
        <v>42</v>
      </c>
      <c r="G21" s="552">
        <v>152924.76926246774</v>
      </c>
      <c r="H21" s="566">
        <v>1</v>
      </c>
      <c r="I21" s="552"/>
      <c r="J21" s="552"/>
      <c r="K21" s="566">
        <v>0</v>
      </c>
      <c r="L21" s="552">
        <v>42</v>
      </c>
      <c r="M21" s="553">
        <v>152924.76926246774</v>
      </c>
    </row>
    <row r="22" spans="1:13" ht="14.4" customHeight="1" x14ac:dyDescent="0.3">
      <c r="A22" s="547" t="s">
        <v>529</v>
      </c>
      <c r="B22" s="548" t="s">
        <v>733</v>
      </c>
      <c r="C22" s="548" t="s">
        <v>739</v>
      </c>
      <c r="D22" s="548" t="s">
        <v>618</v>
      </c>
      <c r="E22" s="548" t="s">
        <v>735</v>
      </c>
      <c r="F22" s="552"/>
      <c r="G22" s="552"/>
      <c r="H22" s="566">
        <v>0</v>
      </c>
      <c r="I22" s="552">
        <v>208</v>
      </c>
      <c r="J22" s="552">
        <v>302967.80750423984</v>
      </c>
      <c r="K22" s="566">
        <v>1</v>
      </c>
      <c r="L22" s="552">
        <v>208</v>
      </c>
      <c r="M22" s="553">
        <v>302967.80750423984</v>
      </c>
    </row>
    <row r="23" spans="1:13" ht="14.4" customHeight="1" x14ac:dyDescent="0.3">
      <c r="A23" s="547" t="s">
        <v>529</v>
      </c>
      <c r="B23" s="548" t="s">
        <v>733</v>
      </c>
      <c r="C23" s="548" t="s">
        <v>740</v>
      </c>
      <c r="D23" s="548" t="s">
        <v>618</v>
      </c>
      <c r="E23" s="548" t="s">
        <v>738</v>
      </c>
      <c r="F23" s="552"/>
      <c r="G23" s="552"/>
      <c r="H23" s="566">
        <v>0</v>
      </c>
      <c r="I23" s="552">
        <v>16</v>
      </c>
      <c r="J23" s="552">
        <v>58257.055420314842</v>
      </c>
      <c r="K23" s="566">
        <v>1</v>
      </c>
      <c r="L23" s="552">
        <v>16</v>
      </c>
      <c r="M23" s="553">
        <v>58257.055420314842</v>
      </c>
    </row>
    <row r="24" spans="1:13" ht="14.4" customHeight="1" x14ac:dyDescent="0.3">
      <c r="A24" s="547" t="s">
        <v>532</v>
      </c>
      <c r="B24" s="548" t="s">
        <v>741</v>
      </c>
      <c r="C24" s="548" t="s">
        <v>742</v>
      </c>
      <c r="D24" s="548" t="s">
        <v>743</v>
      </c>
      <c r="E24" s="548" t="s">
        <v>744</v>
      </c>
      <c r="F24" s="552"/>
      <c r="G24" s="552"/>
      <c r="H24" s="566">
        <v>0</v>
      </c>
      <c r="I24" s="552">
        <v>4</v>
      </c>
      <c r="J24" s="552">
        <v>1930.9199999999996</v>
      </c>
      <c r="K24" s="566">
        <v>1</v>
      </c>
      <c r="L24" s="552">
        <v>4</v>
      </c>
      <c r="M24" s="553">
        <v>1930.9199999999996</v>
      </c>
    </row>
    <row r="25" spans="1:13" ht="14.4" customHeight="1" x14ac:dyDescent="0.3">
      <c r="A25" s="547" t="s">
        <v>532</v>
      </c>
      <c r="B25" s="548" t="s">
        <v>705</v>
      </c>
      <c r="C25" s="548" t="s">
        <v>706</v>
      </c>
      <c r="D25" s="548" t="s">
        <v>606</v>
      </c>
      <c r="E25" s="548" t="s">
        <v>707</v>
      </c>
      <c r="F25" s="552"/>
      <c r="G25" s="552"/>
      <c r="H25" s="566">
        <v>0</v>
      </c>
      <c r="I25" s="552">
        <v>16</v>
      </c>
      <c r="J25" s="552">
        <v>1290.5199999999998</v>
      </c>
      <c r="K25" s="566">
        <v>1</v>
      </c>
      <c r="L25" s="552">
        <v>16</v>
      </c>
      <c r="M25" s="553">
        <v>1290.5199999999998</v>
      </c>
    </row>
    <row r="26" spans="1:13" ht="14.4" customHeight="1" x14ac:dyDescent="0.3">
      <c r="A26" s="547" t="s">
        <v>532</v>
      </c>
      <c r="B26" s="548" t="s">
        <v>745</v>
      </c>
      <c r="C26" s="548" t="s">
        <v>746</v>
      </c>
      <c r="D26" s="548" t="s">
        <v>666</v>
      </c>
      <c r="E26" s="548" t="s">
        <v>747</v>
      </c>
      <c r="F26" s="552"/>
      <c r="G26" s="552"/>
      <c r="H26" s="566">
        <v>0</v>
      </c>
      <c r="I26" s="552">
        <v>1</v>
      </c>
      <c r="J26" s="552">
        <v>50.940000000000019</v>
      </c>
      <c r="K26" s="566">
        <v>1</v>
      </c>
      <c r="L26" s="552">
        <v>1</v>
      </c>
      <c r="M26" s="553">
        <v>50.940000000000019</v>
      </c>
    </row>
    <row r="27" spans="1:13" ht="14.4" customHeight="1" x14ac:dyDescent="0.3">
      <c r="A27" s="547" t="s">
        <v>532</v>
      </c>
      <c r="B27" s="548" t="s">
        <v>748</v>
      </c>
      <c r="C27" s="548" t="s">
        <v>749</v>
      </c>
      <c r="D27" s="548" t="s">
        <v>750</v>
      </c>
      <c r="E27" s="548" t="s">
        <v>751</v>
      </c>
      <c r="F27" s="552"/>
      <c r="G27" s="552"/>
      <c r="H27" s="566">
        <v>0</v>
      </c>
      <c r="I27" s="552">
        <v>1</v>
      </c>
      <c r="J27" s="552">
        <v>67.320000000000007</v>
      </c>
      <c r="K27" s="566">
        <v>1</v>
      </c>
      <c r="L27" s="552">
        <v>1</v>
      </c>
      <c r="M27" s="553">
        <v>67.320000000000007</v>
      </c>
    </row>
    <row r="28" spans="1:13" ht="14.4" customHeight="1" x14ac:dyDescent="0.3">
      <c r="A28" s="547" t="s">
        <v>532</v>
      </c>
      <c r="B28" s="548" t="s">
        <v>708</v>
      </c>
      <c r="C28" s="548" t="s">
        <v>709</v>
      </c>
      <c r="D28" s="548" t="s">
        <v>610</v>
      </c>
      <c r="E28" s="548" t="s">
        <v>710</v>
      </c>
      <c r="F28" s="552"/>
      <c r="G28" s="552"/>
      <c r="H28" s="566">
        <v>0</v>
      </c>
      <c r="I28" s="552">
        <v>4</v>
      </c>
      <c r="J28" s="552">
        <v>199.29000000000008</v>
      </c>
      <c r="K28" s="566">
        <v>1</v>
      </c>
      <c r="L28" s="552">
        <v>4</v>
      </c>
      <c r="M28" s="553">
        <v>199.29000000000008</v>
      </c>
    </row>
    <row r="29" spans="1:13" ht="14.4" customHeight="1" x14ac:dyDescent="0.3">
      <c r="A29" s="547" t="s">
        <v>532</v>
      </c>
      <c r="B29" s="548" t="s">
        <v>752</v>
      </c>
      <c r="C29" s="548" t="s">
        <v>753</v>
      </c>
      <c r="D29" s="548" t="s">
        <v>754</v>
      </c>
      <c r="E29" s="548" t="s">
        <v>755</v>
      </c>
      <c r="F29" s="552"/>
      <c r="G29" s="552"/>
      <c r="H29" s="566">
        <v>0</v>
      </c>
      <c r="I29" s="552">
        <v>20</v>
      </c>
      <c r="J29" s="552">
        <v>97262.659348219953</v>
      </c>
      <c r="K29" s="566">
        <v>1</v>
      </c>
      <c r="L29" s="552">
        <v>20</v>
      </c>
      <c r="M29" s="553">
        <v>97262.659348219953</v>
      </c>
    </row>
    <row r="30" spans="1:13" ht="14.4" customHeight="1" thickBot="1" x14ac:dyDescent="0.35">
      <c r="A30" s="554" t="s">
        <v>532</v>
      </c>
      <c r="B30" s="555" t="s">
        <v>752</v>
      </c>
      <c r="C30" s="555" t="s">
        <v>756</v>
      </c>
      <c r="D30" s="555" t="s">
        <v>754</v>
      </c>
      <c r="E30" s="555" t="s">
        <v>757</v>
      </c>
      <c r="F30" s="559"/>
      <c r="G30" s="559"/>
      <c r="H30" s="567">
        <v>0</v>
      </c>
      <c r="I30" s="559">
        <v>130</v>
      </c>
      <c r="J30" s="559">
        <v>1137396.22065178</v>
      </c>
      <c r="K30" s="567">
        <v>1</v>
      </c>
      <c r="L30" s="559">
        <v>130</v>
      </c>
      <c r="M30" s="560">
        <v>1137396.22065178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0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5" customWidth="1"/>
    <col min="2" max="2" width="5.44140625" style="240" bestFit="1" customWidth="1"/>
    <col min="3" max="3" width="6.109375" style="240" bestFit="1" customWidth="1"/>
    <col min="4" max="4" width="7.44140625" style="240" bestFit="1" customWidth="1"/>
    <col min="5" max="5" width="6.21875" style="240" bestFit="1" customWidth="1"/>
    <col min="6" max="6" width="6.33203125" style="243" bestFit="1" customWidth="1"/>
    <col min="7" max="7" width="6.109375" style="243" bestFit="1" customWidth="1"/>
    <col min="8" max="8" width="7.44140625" style="243" bestFit="1" customWidth="1"/>
    <col min="9" max="9" width="6.21875" style="243" bestFit="1" customWidth="1"/>
    <col min="10" max="10" width="5.44140625" style="240" bestFit="1" customWidth="1"/>
    <col min="11" max="11" width="6.109375" style="240" bestFit="1" customWidth="1"/>
    <col min="12" max="12" width="7.44140625" style="240" bestFit="1" customWidth="1"/>
    <col min="13" max="13" width="6.21875" style="240" bestFit="1" customWidth="1"/>
    <col min="14" max="14" width="5.33203125" style="243" bestFit="1" customWidth="1"/>
    <col min="15" max="15" width="6.109375" style="243" bestFit="1" customWidth="1"/>
    <col min="16" max="16" width="7.44140625" style="243" bestFit="1" customWidth="1"/>
    <col min="17" max="17" width="6.21875" style="243" bestFit="1" customWidth="1"/>
    <col min="18" max="16384" width="8.88671875" style="160"/>
  </cols>
  <sheetData>
    <row r="1" spans="1:17" ht="18.600000000000001" customHeight="1" thickBot="1" x14ac:dyDescent="0.4">
      <c r="A1" s="405" t="s">
        <v>208</v>
      </c>
      <c r="B1" s="405"/>
      <c r="C1" s="405"/>
      <c r="D1" s="405"/>
      <c r="E1" s="405"/>
      <c r="F1" s="367"/>
      <c r="G1" s="367"/>
      <c r="H1" s="367"/>
      <c r="I1" s="367"/>
      <c r="J1" s="398"/>
      <c r="K1" s="398"/>
      <c r="L1" s="398"/>
      <c r="M1" s="398"/>
      <c r="N1" s="398"/>
      <c r="O1" s="398"/>
      <c r="P1" s="398"/>
      <c r="Q1" s="398"/>
    </row>
    <row r="2" spans="1:17" ht="14.4" customHeight="1" thickBot="1" x14ac:dyDescent="0.35">
      <c r="A2" s="269" t="s">
        <v>282</v>
      </c>
      <c r="B2" s="247"/>
      <c r="C2" s="247"/>
      <c r="D2" s="247"/>
      <c r="E2" s="247"/>
    </row>
    <row r="3" spans="1:17" ht="14.4" customHeight="1" thickBot="1" x14ac:dyDescent="0.35">
      <c r="A3" s="284" t="s">
        <v>3</v>
      </c>
      <c r="B3" s="288">
        <f>SUM(B6:B1048576)</f>
        <v>873</v>
      </c>
      <c r="C3" s="289">
        <f>SUM(C6:C1048576)</f>
        <v>20</v>
      </c>
      <c r="D3" s="289">
        <f>SUM(D6:D1048576)</f>
        <v>0</v>
      </c>
      <c r="E3" s="290">
        <f>SUM(E6:E1048576)</f>
        <v>0</v>
      </c>
      <c r="F3" s="287">
        <f>IF(SUM($B3:$E3)=0,"",B3/SUM($B3:$E3))</f>
        <v>0.97760358342665177</v>
      </c>
      <c r="G3" s="285">
        <f t="shared" ref="G3:I3" si="0">IF(SUM($B3:$E3)=0,"",C3/SUM($B3:$E3))</f>
        <v>2.2396416573348264E-2</v>
      </c>
      <c r="H3" s="285">
        <f t="shared" si="0"/>
        <v>0</v>
      </c>
      <c r="I3" s="286">
        <f t="shared" si="0"/>
        <v>0</v>
      </c>
      <c r="J3" s="289">
        <f>SUM(J6:J1048576)</f>
        <v>278</v>
      </c>
      <c r="K3" s="289">
        <f>SUM(K6:K1048576)</f>
        <v>19</v>
      </c>
      <c r="L3" s="289">
        <f>SUM(L6:L1048576)</f>
        <v>0</v>
      </c>
      <c r="M3" s="290">
        <f>SUM(M6:M1048576)</f>
        <v>0</v>
      </c>
      <c r="N3" s="287">
        <f>IF(SUM($J3:$M3)=0,"",J3/SUM($J3:$M3))</f>
        <v>0.93602693602693599</v>
      </c>
      <c r="O3" s="285">
        <f t="shared" ref="O3:Q3" si="1">IF(SUM($J3:$M3)=0,"",K3/SUM($J3:$M3))</f>
        <v>6.3973063973063973E-2</v>
      </c>
      <c r="P3" s="285">
        <f t="shared" si="1"/>
        <v>0</v>
      </c>
      <c r="Q3" s="286">
        <f t="shared" si="1"/>
        <v>0</v>
      </c>
    </row>
    <row r="4" spans="1:17" ht="14.4" customHeight="1" thickBot="1" x14ac:dyDescent="0.35">
      <c r="A4" s="283"/>
      <c r="B4" s="418" t="s">
        <v>210</v>
      </c>
      <c r="C4" s="419"/>
      <c r="D4" s="419"/>
      <c r="E4" s="420"/>
      <c r="F4" s="415" t="s">
        <v>215</v>
      </c>
      <c r="G4" s="416"/>
      <c r="H4" s="416"/>
      <c r="I4" s="417"/>
      <c r="J4" s="418" t="s">
        <v>216</v>
      </c>
      <c r="K4" s="419"/>
      <c r="L4" s="419"/>
      <c r="M4" s="420"/>
      <c r="N4" s="415" t="s">
        <v>217</v>
      </c>
      <c r="O4" s="416"/>
      <c r="P4" s="416"/>
      <c r="Q4" s="417"/>
    </row>
    <row r="5" spans="1:17" ht="14.4" customHeight="1" thickBot="1" x14ac:dyDescent="0.35">
      <c r="A5" s="582" t="s">
        <v>209</v>
      </c>
      <c r="B5" s="583" t="s">
        <v>211</v>
      </c>
      <c r="C5" s="583" t="s">
        <v>212</v>
      </c>
      <c r="D5" s="583" t="s">
        <v>213</v>
      </c>
      <c r="E5" s="584" t="s">
        <v>214</v>
      </c>
      <c r="F5" s="585" t="s">
        <v>211</v>
      </c>
      <c r="G5" s="586" t="s">
        <v>212</v>
      </c>
      <c r="H5" s="586" t="s">
        <v>213</v>
      </c>
      <c r="I5" s="587" t="s">
        <v>214</v>
      </c>
      <c r="J5" s="583" t="s">
        <v>211</v>
      </c>
      <c r="K5" s="583" t="s">
        <v>212</v>
      </c>
      <c r="L5" s="583" t="s">
        <v>213</v>
      </c>
      <c r="M5" s="584" t="s">
        <v>214</v>
      </c>
      <c r="N5" s="585" t="s">
        <v>211</v>
      </c>
      <c r="O5" s="586" t="s">
        <v>212</v>
      </c>
      <c r="P5" s="586" t="s">
        <v>213</v>
      </c>
      <c r="Q5" s="587" t="s">
        <v>214</v>
      </c>
    </row>
    <row r="6" spans="1:17" ht="14.4" customHeight="1" x14ac:dyDescent="0.3">
      <c r="A6" s="591" t="s">
        <v>759</v>
      </c>
      <c r="B6" s="597"/>
      <c r="C6" s="545"/>
      <c r="D6" s="545"/>
      <c r="E6" s="546"/>
      <c r="F6" s="594"/>
      <c r="G6" s="565"/>
      <c r="H6" s="565"/>
      <c r="I6" s="600"/>
      <c r="J6" s="597"/>
      <c r="K6" s="545"/>
      <c r="L6" s="545"/>
      <c r="M6" s="546"/>
      <c r="N6" s="594"/>
      <c r="O6" s="565"/>
      <c r="P6" s="565"/>
      <c r="Q6" s="588"/>
    </row>
    <row r="7" spans="1:17" ht="14.4" customHeight="1" x14ac:dyDescent="0.3">
      <c r="A7" s="592" t="s">
        <v>760</v>
      </c>
      <c r="B7" s="598">
        <v>539</v>
      </c>
      <c r="C7" s="552">
        <v>20</v>
      </c>
      <c r="D7" s="552"/>
      <c r="E7" s="553"/>
      <c r="F7" s="595">
        <v>0.96422182468694095</v>
      </c>
      <c r="G7" s="566">
        <v>3.5778175313059032E-2</v>
      </c>
      <c r="H7" s="566">
        <v>0</v>
      </c>
      <c r="I7" s="601">
        <v>0</v>
      </c>
      <c r="J7" s="598">
        <v>174</v>
      </c>
      <c r="K7" s="552">
        <v>19</v>
      </c>
      <c r="L7" s="552"/>
      <c r="M7" s="553"/>
      <c r="N7" s="595">
        <v>0.9015544041450777</v>
      </c>
      <c r="O7" s="566">
        <v>9.8445595854922283E-2</v>
      </c>
      <c r="P7" s="566">
        <v>0</v>
      </c>
      <c r="Q7" s="589">
        <v>0</v>
      </c>
    </row>
    <row r="8" spans="1:17" ht="14.4" customHeight="1" thickBot="1" x14ac:dyDescent="0.35">
      <c r="A8" s="593" t="s">
        <v>761</v>
      </c>
      <c r="B8" s="599">
        <v>334</v>
      </c>
      <c r="C8" s="559"/>
      <c r="D8" s="559"/>
      <c r="E8" s="560"/>
      <c r="F8" s="596">
        <v>1</v>
      </c>
      <c r="G8" s="567">
        <v>0</v>
      </c>
      <c r="H8" s="567">
        <v>0</v>
      </c>
      <c r="I8" s="602">
        <v>0</v>
      </c>
      <c r="J8" s="599">
        <v>104</v>
      </c>
      <c r="K8" s="559"/>
      <c r="L8" s="559"/>
      <c r="M8" s="560"/>
      <c r="N8" s="596">
        <v>1</v>
      </c>
      <c r="O8" s="567">
        <v>0</v>
      </c>
      <c r="P8" s="567">
        <v>0</v>
      </c>
      <c r="Q8" s="5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9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60" customWidth="1"/>
    <col min="2" max="2" width="34.21875" style="160" customWidth="1"/>
    <col min="3" max="3" width="11.109375" style="160" bestFit="1" customWidth="1"/>
    <col min="4" max="4" width="7.33203125" style="160" bestFit="1" customWidth="1"/>
    <col min="5" max="5" width="11.109375" style="160" bestFit="1" customWidth="1"/>
    <col min="6" max="6" width="5.33203125" style="160" customWidth="1"/>
    <col min="7" max="7" width="7.33203125" style="160" bestFit="1" customWidth="1"/>
    <col min="8" max="8" width="5.33203125" style="160" customWidth="1"/>
    <col min="9" max="9" width="11.109375" style="160" customWidth="1"/>
    <col min="10" max="10" width="5.33203125" style="160" customWidth="1"/>
    <col min="11" max="11" width="7.33203125" style="160" customWidth="1"/>
    <col min="12" max="12" width="5.33203125" style="160" customWidth="1"/>
    <col min="13" max="13" width="0" style="160" hidden="1" customWidth="1"/>
    <col min="14" max="16384" width="8.88671875" style="160"/>
  </cols>
  <sheetData>
    <row r="1" spans="1:14" ht="18.600000000000001" customHeight="1" thickBot="1" x14ac:dyDescent="0.4">
      <c r="A1" s="405" t="s">
        <v>150</v>
      </c>
      <c r="B1" s="405"/>
      <c r="C1" s="405"/>
      <c r="D1" s="405"/>
      <c r="E1" s="405"/>
      <c r="F1" s="405"/>
      <c r="G1" s="405"/>
      <c r="H1" s="405"/>
      <c r="I1" s="367"/>
      <c r="J1" s="367"/>
      <c r="K1" s="367"/>
      <c r="L1" s="367"/>
    </row>
    <row r="2" spans="1:14" ht="14.4" customHeight="1" thickBot="1" x14ac:dyDescent="0.35">
      <c r="A2" s="269" t="s">
        <v>282</v>
      </c>
      <c r="B2" s="239"/>
      <c r="C2" s="239"/>
      <c r="D2" s="239"/>
      <c r="E2" s="239"/>
      <c r="F2" s="239"/>
      <c r="G2" s="239"/>
      <c r="H2" s="239"/>
    </row>
    <row r="3" spans="1:14" ht="14.4" customHeight="1" thickBot="1" x14ac:dyDescent="0.35">
      <c r="A3" s="174"/>
      <c r="B3" s="174"/>
      <c r="C3" s="422" t="s">
        <v>15</v>
      </c>
      <c r="D3" s="421"/>
      <c r="E3" s="421" t="s">
        <v>16</v>
      </c>
      <c r="F3" s="421"/>
      <c r="G3" s="421"/>
      <c r="H3" s="421"/>
      <c r="I3" s="421" t="s">
        <v>160</v>
      </c>
      <c r="J3" s="421"/>
      <c r="K3" s="421"/>
      <c r="L3" s="423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529">
        <v>34</v>
      </c>
      <c r="B5" s="530" t="s">
        <v>762</v>
      </c>
      <c r="C5" s="533">
        <v>26079.330000000005</v>
      </c>
      <c r="D5" s="533">
        <v>156</v>
      </c>
      <c r="E5" s="533">
        <v>16096.480000000001</v>
      </c>
      <c r="F5" s="603">
        <v>0.61721217531278594</v>
      </c>
      <c r="G5" s="533">
        <v>103</v>
      </c>
      <c r="H5" s="603">
        <v>0.66025641025641024</v>
      </c>
      <c r="I5" s="533">
        <v>9982.850000000004</v>
      </c>
      <c r="J5" s="603">
        <v>0.38278782468721406</v>
      </c>
      <c r="K5" s="533">
        <v>53</v>
      </c>
      <c r="L5" s="603">
        <v>0.33974358974358976</v>
      </c>
      <c r="M5" s="533" t="s">
        <v>69</v>
      </c>
      <c r="N5" s="181"/>
    </row>
    <row r="6" spans="1:14" ht="14.4" customHeight="1" x14ac:dyDescent="0.3">
      <c r="A6" s="529">
        <v>34</v>
      </c>
      <c r="B6" s="530" t="s">
        <v>763</v>
      </c>
      <c r="C6" s="533">
        <v>26079.330000000005</v>
      </c>
      <c r="D6" s="533">
        <v>153</v>
      </c>
      <c r="E6" s="533">
        <v>16096.480000000001</v>
      </c>
      <c r="F6" s="603">
        <v>0.61721217531278594</v>
      </c>
      <c r="G6" s="533">
        <v>101</v>
      </c>
      <c r="H6" s="603">
        <v>0.66013071895424835</v>
      </c>
      <c r="I6" s="533">
        <v>9982.850000000004</v>
      </c>
      <c r="J6" s="603">
        <v>0.38278782468721406</v>
      </c>
      <c r="K6" s="533">
        <v>52</v>
      </c>
      <c r="L6" s="603">
        <v>0.33986928104575165</v>
      </c>
      <c r="M6" s="533" t="s">
        <v>1</v>
      </c>
      <c r="N6" s="181"/>
    </row>
    <row r="7" spans="1:14" ht="14.4" customHeight="1" x14ac:dyDescent="0.3">
      <c r="A7" s="529">
        <v>34</v>
      </c>
      <c r="B7" s="530" t="s">
        <v>764</v>
      </c>
      <c r="C7" s="533">
        <v>0</v>
      </c>
      <c r="D7" s="533">
        <v>3</v>
      </c>
      <c r="E7" s="533">
        <v>0</v>
      </c>
      <c r="F7" s="603" t="s">
        <v>515</v>
      </c>
      <c r="G7" s="533">
        <v>2</v>
      </c>
      <c r="H7" s="603">
        <v>0.66666666666666663</v>
      </c>
      <c r="I7" s="533">
        <v>0</v>
      </c>
      <c r="J7" s="603" t="s">
        <v>515</v>
      </c>
      <c r="K7" s="533">
        <v>1</v>
      </c>
      <c r="L7" s="603">
        <v>0.33333333333333331</v>
      </c>
      <c r="M7" s="533" t="s">
        <v>1</v>
      </c>
      <c r="N7" s="181"/>
    </row>
    <row r="8" spans="1:14" ht="14.4" customHeight="1" x14ac:dyDescent="0.3">
      <c r="A8" s="529" t="s">
        <v>513</v>
      </c>
      <c r="B8" s="530" t="s">
        <v>3</v>
      </c>
      <c r="C8" s="533">
        <v>26079.330000000005</v>
      </c>
      <c r="D8" s="533">
        <v>156</v>
      </c>
      <c r="E8" s="533">
        <v>16096.480000000001</v>
      </c>
      <c r="F8" s="603">
        <v>0.61721217531278594</v>
      </c>
      <c r="G8" s="533">
        <v>103</v>
      </c>
      <c r="H8" s="603">
        <v>0.66025641025641024</v>
      </c>
      <c r="I8" s="533">
        <v>9982.850000000004</v>
      </c>
      <c r="J8" s="603">
        <v>0.38278782468721406</v>
      </c>
      <c r="K8" s="533">
        <v>53</v>
      </c>
      <c r="L8" s="603">
        <v>0.33974358974358976</v>
      </c>
      <c r="M8" s="533" t="s">
        <v>523</v>
      </c>
      <c r="N8" s="181"/>
    </row>
    <row r="10" spans="1:14" ht="14.4" customHeight="1" x14ac:dyDescent="0.3">
      <c r="A10" s="529">
        <v>34</v>
      </c>
      <c r="B10" s="530" t="s">
        <v>762</v>
      </c>
      <c r="C10" s="533" t="s">
        <v>515</v>
      </c>
      <c r="D10" s="533" t="s">
        <v>515</v>
      </c>
      <c r="E10" s="533" t="s">
        <v>515</v>
      </c>
      <c r="F10" s="603" t="s">
        <v>515</v>
      </c>
      <c r="G10" s="533" t="s">
        <v>515</v>
      </c>
      <c r="H10" s="603" t="s">
        <v>515</v>
      </c>
      <c r="I10" s="533" t="s">
        <v>515</v>
      </c>
      <c r="J10" s="603" t="s">
        <v>515</v>
      </c>
      <c r="K10" s="533" t="s">
        <v>515</v>
      </c>
      <c r="L10" s="603" t="s">
        <v>515</v>
      </c>
      <c r="M10" s="533" t="s">
        <v>69</v>
      </c>
      <c r="N10" s="181"/>
    </row>
    <row r="11" spans="1:14" ht="14.4" customHeight="1" x14ac:dyDescent="0.3">
      <c r="A11" s="529" t="s">
        <v>765</v>
      </c>
      <c r="B11" s="530" t="s">
        <v>763</v>
      </c>
      <c r="C11" s="533">
        <v>26079.330000000005</v>
      </c>
      <c r="D11" s="533">
        <v>153</v>
      </c>
      <c r="E11" s="533">
        <v>16096.480000000001</v>
      </c>
      <c r="F11" s="603">
        <v>0.61721217531278594</v>
      </c>
      <c r="G11" s="533">
        <v>101</v>
      </c>
      <c r="H11" s="603">
        <v>0.66013071895424835</v>
      </c>
      <c r="I11" s="533">
        <v>9982.850000000004</v>
      </c>
      <c r="J11" s="603">
        <v>0.38278782468721406</v>
      </c>
      <c r="K11" s="533">
        <v>52</v>
      </c>
      <c r="L11" s="603">
        <v>0.33986928104575165</v>
      </c>
      <c r="M11" s="533" t="s">
        <v>1</v>
      </c>
      <c r="N11" s="181"/>
    </row>
    <row r="12" spans="1:14" ht="14.4" customHeight="1" x14ac:dyDescent="0.3">
      <c r="A12" s="529" t="s">
        <v>765</v>
      </c>
      <c r="B12" s="530" t="s">
        <v>764</v>
      </c>
      <c r="C12" s="533">
        <v>0</v>
      </c>
      <c r="D12" s="533">
        <v>3</v>
      </c>
      <c r="E12" s="533">
        <v>0</v>
      </c>
      <c r="F12" s="603" t="s">
        <v>515</v>
      </c>
      <c r="G12" s="533">
        <v>2</v>
      </c>
      <c r="H12" s="603">
        <v>0.66666666666666663</v>
      </c>
      <c r="I12" s="533">
        <v>0</v>
      </c>
      <c r="J12" s="603" t="s">
        <v>515</v>
      </c>
      <c r="K12" s="533">
        <v>1</v>
      </c>
      <c r="L12" s="603">
        <v>0.33333333333333331</v>
      </c>
      <c r="M12" s="533" t="s">
        <v>1</v>
      </c>
      <c r="N12" s="181"/>
    </row>
    <row r="13" spans="1:14" ht="14.4" customHeight="1" x14ac:dyDescent="0.3">
      <c r="A13" s="529" t="s">
        <v>765</v>
      </c>
      <c r="B13" s="530" t="s">
        <v>766</v>
      </c>
      <c r="C13" s="533">
        <v>26079.330000000005</v>
      </c>
      <c r="D13" s="533">
        <v>156</v>
      </c>
      <c r="E13" s="533">
        <v>16096.480000000001</v>
      </c>
      <c r="F13" s="603">
        <v>0.61721217531278594</v>
      </c>
      <c r="G13" s="533">
        <v>103</v>
      </c>
      <c r="H13" s="603">
        <v>0.66025641025641024</v>
      </c>
      <c r="I13" s="533">
        <v>9982.850000000004</v>
      </c>
      <c r="J13" s="603">
        <v>0.38278782468721406</v>
      </c>
      <c r="K13" s="533">
        <v>53</v>
      </c>
      <c r="L13" s="603">
        <v>0.33974358974358976</v>
      </c>
      <c r="M13" s="533" t="s">
        <v>527</v>
      </c>
      <c r="N13" s="181"/>
    </row>
    <row r="14" spans="1:14" ht="14.4" customHeight="1" x14ac:dyDescent="0.3">
      <c r="A14" s="529" t="s">
        <v>515</v>
      </c>
      <c r="B14" s="530" t="s">
        <v>515</v>
      </c>
      <c r="C14" s="533" t="s">
        <v>515</v>
      </c>
      <c r="D14" s="533" t="s">
        <v>515</v>
      </c>
      <c r="E14" s="533" t="s">
        <v>515</v>
      </c>
      <c r="F14" s="603" t="s">
        <v>515</v>
      </c>
      <c r="G14" s="533" t="s">
        <v>515</v>
      </c>
      <c r="H14" s="603" t="s">
        <v>515</v>
      </c>
      <c r="I14" s="533" t="s">
        <v>515</v>
      </c>
      <c r="J14" s="603" t="s">
        <v>515</v>
      </c>
      <c r="K14" s="533" t="s">
        <v>515</v>
      </c>
      <c r="L14" s="603" t="s">
        <v>515</v>
      </c>
      <c r="M14" s="533" t="s">
        <v>528</v>
      </c>
      <c r="N14" s="181"/>
    </row>
    <row r="15" spans="1:14" ht="14.4" customHeight="1" x14ac:dyDescent="0.3">
      <c r="A15" s="529" t="s">
        <v>513</v>
      </c>
      <c r="B15" s="530" t="s">
        <v>767</v>
      </c>
      <c r="C15" s="533">
        <v>26079.330000000005</v>
      </c>
      <c r="D15" s="533">
        <v>156</v>
      </c>
      <c r="E15" s="533">
        <v>16096.480000000001</v>
      </c>
      <c r="F15" s="603">
        <v>0.61721217531278594</v>
      </c>
      <c r="G15" s="533">
        <v>103</v>
      </c>
      <c r="H15" s="603">
        <v>0.66025641025641024</v>
      </c>
      <c r="I15" s="533">
        <v>9982.850000000004</v>
      </c>
      <c r="J15" s="603">
        <v>0.38278782468721406</v>
      </c>
      <c r="K15" s="533">
        <v>53</v>
      </c>
      <c r="L15" s="603">
        <v>0.33974358974358976</v>
      </c>
      <c r="M15" s="533" t="s">
        <v>523</v>
      </c>
      <c r="N15" s="181"/>
    </row>
    <row r="16" spans="1:14" ht="14.4" customHeight="1" x14ac:dyDescent="0.3">
      <c r="A16" s="604" t="s">
        <v>259</v>
      </c>
    </row>
    <row r="17" spans="1:1" ht="14.4" customHeight="1" x14ac:dyDescent="0.3">
      <c r="A17" s="605" t="s">
        <v>768</v>
      </c>
    </row>
    <row r="18" spans="1:1" ht="14.4" customHeight="1" x14ac:dyDescent="0.3">
      <c r="A18" s="604" t="s">
        <v>769</v>
      </c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8" priority="15" stopIfTrue="1" operator="lessThan">
      <formula>0.6</formula>
    </cfRule>
  </conditionalFormatting>
  <conditionalFormatting sqref="B5:B8">
    <cfRule type="expression" dxfId="37" priority="10">
      <formula>AND(LEFT(M5,6)&lt;&gt;"mezera",M5&lt;&gt;"")</formula>
    </cfRule>
  </conditionalFormatting>
  <conditionalFormatting sqref="A5:A8">
    <cfRule type="expression" dxfId="36" priority="8">
      <formula>AND(M5&lt;&gt;"",M5&lt;&gt;"mezeraKL")</formula>
    </cfRule>
  </conditionalFormatting>
  <conditionalFormatting sqref="F5:F8">
    <cfRule type="cellIs" dxfId="35" priority="7" operator="lessThan">
      <formula>0.6</formula>
    </cfRule>
  </conditionalFormatting>
  <conditionalFormatting sqref="B5:L8">
    <cfRule type="expression" dxfId="34" priority="9">
      <formula>OR($M5="KL",$M5="SumaKL")</formula>
    </cfRule>
    <cfRule type="expression" dxfId="33" priority="11">
      <formula>$M5="SumaNS"</formula>
    </cfRule>
  </conditionalFormatting>
  <conditionalFormatting sqref="A5:L8">
    <cfRule type="expression" dxfId="32" priority="12">
      <formula>$M5&lt;&gt;""</formula>
    </cfRule>
  </conditionalFormatting>
  <conditionalFormatting sqref="B10:B15">
    <cfRule type="expression" dxfId="31" priority="4">
      <formula>AND(LEFT(M10,6)&lt;&gt;"mezera",M10&lt;&gt;"")</formula>
    </cfRule>
  </conditionalFormatting>
  <conditionalFormatting sqref="A10:A15">
    <cfRule type="expression" dxfId="30" priority="2">
      <formula>AND(M10&lt;&gt;"",M10&lt;&gt;"mezeraKL")</formula>
    </cfRule>
  </conditionalFormatting>
  <conditionalFormatting sqref="F10:F15">
    <cfRule type="cellIs" dxfId="29" priority="1" operator="lessThan">
      <formula>0.6</formula>
    </cfRule>
  </conditionalFormatting>
  <conditionalFormatting sqref="B10:L15">
    <cfRule type="expression" dxfId="28" priority="3">
      <formula>OR($M10="KL",$M10="SumaKL")</formula>
    </cfRule>
    <cfRule type="expression" dxfId="27" priority="5">
      <formula>$M10="SumaNS"</formula>
    </cfRule>
  </conditionalFormatting>
  <conditionalFormatting sqref="A10:L15">
    <cfRule type="expression" dxfId="26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60" customWidth="1"/>
    <col min="2" max="2" width="11.109375" style="240" bestFit="1" customWidth="1"/>
    <col min="3" max="3" width="11.109375" style="160" hidden="1" customWidth="1"/>
    <col min="4" max="4" width="7.33203125" style="240" bestFit="1" customWidth="1"/>
    <col min="5" max="5" width="7.33203125" style="160" hidden="1" customWidth="1"/>
    <col min="6" max="6" width="11.109375" style="240" bestFit="1" customWidth="1"/>
    <col min="7" max="7" width="5.33203125" style="243" customWidth="1"/>
    <col min="8" max="8" width="7.33203125" style="240" bestFit="1" customWidth="1"/>
    <col min="9" max="9" width="5.33203125" style="243" customWidth="1"/>
    <col min="10" max="10" width="11.109375" style="240" customWidth="1"/>
    <col min="11" max="11" width="5.33203125" style="243" customWidth="1"/>
    <col min="12" max="12" width="7.33203125" style="240" customWidth="1"/>
    <col min="13" max="13" width="5.33203125" style="243" customWidth="1"/>
    <col min="14" max="14" width="0" style="160" hidden="1" customWidth="1"/>
    <col min="15" max="16384" width="8.88671875" style="160"/>
  </cols>
  <sheetData>
    <row r="1" spans="1:13" ht="18.600000000000001" customHeight="1" thickBot="1" x14ac:dyDescent="0.4">
      <c r="A1" s="405" t="s">
        <v>161</v>
      </c>
      <c r="B1" s="405"/>
      <c r="C1" s="405"/>
      <c r="D1" s="405"/>
      <c r="E1" s="405"/>
      <c r="F1" s="405"/>
      <c r="G1" s="405"/>
      <c r="H1" s="405"/>
      <c r="I1" s="405"/>
      <c r="J1" s="367"/>
      <c r="K1" s="367"/>
      <c r="L1" s="367"/>
      <c r="M1" s="367"/>
    </row>
    <row r="2" spans="1:13" ht="14.4" customHeight="1" thickBot="1" x14ac:dyDescent="0.35">
      <c r="A2" s="269" t="s">
        <v>282</v>
      </c>
      <c r="B2" s="247"/>
      <c r="C2" s="239"/>
      <c r="D2" s="247"/>
      <c r="E2" s="239"/>
      <c r="F2" s="247"/>
      <c r="G2" s="248"/>
      <c r="H2" s="247"/>
      <c r="I2" s="248"/>
    </row>
    <row r="3" spans="1:13" ht="14.4" customHeight="1" thickBot="1" x14ac:dyDescent="0.35">
      <c r="A3" s="174"/>
      <c r="B3" s="422" t="s">
        <v>15</v>
      </c>
      <c r="C3" s="424"/>
      <c r="D3" s="421"/>
      <c r="E3" s="173"/>
      <c r="F3" s="421" t="s">
        <v>16</v>
      </c>
      <c r="G3" s="421"/>
      <c r="H3" s="421"/>
      <c r="I3" s="421"/>
      <c r="J3" s="421" t="s">
        <v>160</v>
      </c>
      <c r="K3" s="421"/>
      <c r="L3" s="421"/>
      <c r="M3" s="423"/>
    </row>
    <row r="4" spans="1:13" ht="14.4" customHeight="1" thickBot="1" x14ac:dyDescent="0.35">
      <c r="A4" s="582" t="s">
        <v>147</v>
      </c>
      <c r="B4" s="583" t="s">
        <v>19</v>
      </c>
      <c r="C4" s="609"/>
      <c r="D4" s="583" t="s">
        <v>20</v>
      </c>
      <c r="E4" s="609"/>
      <c r="F4" s="583" t="s">
        <v>19</v>
      </c>
      <c r="G4" s="586" t="s">
        <v>2</v>
      </c>
      <c r="H4" s="583" t="s">
        <v>20</v>
      </c>
      <c r="I4" s="586" t="s">
        <v>2</v>
      </c>
      <c r="J4" s="583" t="s">
        <v>19</v>
      </c>
      <c r="K4" s="586" t="s">
        <v>2</v>
      </c>
      <c r="L4" s="583" t="s">
        <v>20</v>
      </c>
      <c r="M4" s="587" t="s">
        <v>2</v>
      </c>
    </row>
    <row r="5" spans="1:13" ht="14.4" customHeight="1" x14ac:dyDescent="0.3">
      <c r="A5" s="606" t="s">
        <v>770</v>
      </c>
      <c r="B5" s="597">
        <v>4493.4800000000005</v>
      </c>
      <c r="C5" s="541">
        <v>1</v>
      </c>
      <c r="D5" s="610">
        <v>4</v>
      </c>
      <c r="E5" s="613" t="s">
        <v>770</v>
      </c>
      <c r="F5" s="597">
        <v>168.9</v>
      </c>
      <c r="G5" s="565">
        <v>3.7587793870229751E-2</v>
      </c>
      <c r="H5" s="545">
        <v>2</v>
      </c>
      <c r="I5" s="588">
        <v>0.5</v>
      </c>
      <c r="J5" s="616">
        <v>4324.5800000000008</v>
      </c>
      <c r="K5" s="565">
        <v>0.9624122061297703</v>
      </c>
      <c r="L5" s="545">
        <v>2</v>
      </c>
      <c r="M5" s="588">
        <v>0.5</v>
      </c>
    </row>
    <row r="6" spans="1:13" ht="14.4" customHeight="1" x14ac:dyDescent="0.3">
      <c r="A6" s="607" t="s">
        <v>771</v>
      </c>
      <c r="B6" s="598">
        <v>1495.84</v>
      </c>
      <c r="C6" s="548">
        <v>1</v>
      </c>
      <c r="D6" s="611">
        <v>5</v>
      </c>
      <c r="E6" s="614" t="s">
        <v>771</v>
      </c>
      <c r="F6" s="598">
        <v>1263.01</v>
      </c>
      <c r="G6" s="566">
        <v>0.84434832602417376</v>
      </c>
      <c r="H6" s="552">
        <v>3</v>
      </c>
      <c r="I6" s="589">
        <v>0.6</v>
      </c>
      <c r="J6" s="617">
        <v>232.83</v>
      </c>
      <c r="K6" s="566">
        <v>0.1556516739758263</v>
      </c>
      <c r="L6" s="552">
        <v>2</v>
      </c>
      <c r="M6" s="589">
        <v>0.4</v>
      </c>
    </row>
    <row r="7" spans="1:13" ht="14.4" customHeight="1" x14ac:dyDescent="0.3">
      <c r="A7" s="607" t="s">
        <v>772</v>
      </c>
      <c r="B7" s="598">
        <v>1787.0699999999997</v>
      </c>
      <c r="C7" s="548">
        <v>1</v>
      </c>
      <c r="D7" s="611">
        <v>15</v>
      </c>
      <c r="E7" s="614" t="s">
        <v>772</v>
      </c>
      <c r="F7" s="598">
        <v>1577.9699999999998</v>
      </c>
      <c r="G7" s="566">
        <v>0.88299283184206556</v>
      </c>
      <c r="H7" s="552">
        <v>13</v>
      </c>
      <c r="I7" s="589">
        <v>0.8666666666666667</v>
      </c>
      <c r="J7" s="617">
        <v>209.1</v>
      </c>
      <c r="K7" s="566">
        <v>0.11700716815793451</v>
      </c>
      <c r="L7" s="552">
        <v>2</v>
      </c>
      <c r="M7" s="589">
        <v>0.13333333333333333</v>
      </c>
    </row>
    <row r="8" spans="1:13" ht="14.4" customHeight="1" x14ac:dyDescent="0.3">
      <c r="A8" s="607" t="s">
        <v>773</v>
      </c>
      <c r="B8" s="598">
        <v>458.63</v>
      </c>
      <c r="C8" s="548">
        <v>1</v>
      </c>
      <c r="D8" s="611">
        <v>2</v>
      </c>
      <c r="E8" s="614" t="s">
        <v>773</v>
      </c>
      <c r="F8" s="598">
        <v>458.63</v>
      </c>
      <c r="G8" s="566">
        <v>1</v>
      </c>
      <c r="H8" s="552">
        <v>2</v>
      </c>
      <c r="I8" s="589">
        <v>1</v>
      </c>
      <c r="J8" s="617"/>
      <c r="K8" s="566">
        <v>0</v>
      </c>
      <c r="L8" s="552"/>
      <c r="M8" s="589">
        <v>0</v>
      </c>
    </row>
    <row r="9" spans="1:13" ht="14.4" customHeight="1" x14ac:dyDescent="0.3">
      <c r="A9" s="607" t="s">
        <v>774</v>
      </c>
      <c r="B9" s="598">
        <v>504.57000000000005</v>
      </c>
      <c r="C9" s="548">
        <v>1</v>
      </c>
      <c r="D9" s="611">
        <v>3</v>
      </c>
      <c r="E9" s="614" t="s">
        <v>774</v>
      </c>
      <c r="F9" s="598">
        <v>219.27</v>
      </c>
      <c r="G9" s="566">
        <v>0.4345680480409061</v>
      </c>
      <c r="H9" s="552">
        <v>1</v>
      </c>
      <c r="I9" s="589">
        <v>0.33333333333333331</v>
      </c>
      <c r="J9" s="617">
        <v>285.3</v>
      </c>
      <c r="K9" s="566">
        <v>0.5654319519590939</v>
      </c>
      <c r="L9" s="552">
        <v>2</v>
      </c>
      <c r="M9" s="589">
        <v>0.66666666666666663</v>
      </c>
    </row>
    <row r="10" spans="1:13" ht="14.4" customHeight="1" x14ac:dyDescent="0.3">
      <c r="A10" s="607" t="s">
        <v>775</v>
      </c>
      <c r="B10" s="598">
        <v>320.87</v>
      </c>
      <c r="C10" s="548">
        <v>1</v>
      </c>
      <c r="D10" s="611">
        <v>4</v>
      </c>
      <c r="E10" s="614" t="s">
        <v>775</v>
      </c>
      <c r="F10" s="598">
        <v>320.87</v>
      </c>
      <c r="G10" s="566">
        <v>1</v>
      </c>
      <c r="H10" s="552">
        <v>4</v>
      </c>
      <c r="I10" s="589">
        <v>1</v>
      </c>
      <c r="J10" s="617"/>
      <c r="K10" s="566">
        <v>0</v>
      </c>
      <c r="L10" s="552"/>
      <c r="M10" s="589">
        <v>0</v>
      </c>
    </row>
    <row r="11" spans="1:13" ht="14.4" customHeight="1" x14ac:dyDescent="0.3">
      <c r="A11" s="607" t="s">
        <v>776</v>
      </c>
      <c r="B11" s="598">
        <v>432.87</v>
      </c>
      <c r="C11" s="548">
        <v>1</v>
      </c>
      <c r="D11" s="611">
        <v>1</v>
      </c>
      <c r="E11" s="614" t="s">
        <v>776</v>
      </c>
      <c r="F11" s="598"/>
      <c r="G11" s="566">
        <v>0</v>
      </c>
      <c r="H11" s="552"/>
      <c r="I11" s="589">
        <v>0</v>
      </c>
      <c r="J11" s="617">
        <v>432.87</v>
      </c>
      <c r="K11" s="566">
        <v>1</v>
      </c>
      <c r="L11" s="552">
        <v>1</v>
      </c>
      <c r="M11" s="589">
        <v>1</v>
      </c>
    </row>
    <row r="12" spans="1:13" ht="14.4" customHeight="1" x14ac:dyDescent="0.3">
      <c r="A12" s="607" t="s">
        <v>777</v>
      </c>
      <c r="B12" s="598">
        <v>141.25</v>
      </c>
      <c r="C12" s="548">
        <v>1</v>
      </c>
      <c r="D12" s="611">
        <v>2</v>
      </c>
      <c r="E12" s="614" t="s">
        <v>777</v>
      </c>
      <c r="F12" s="598">
        <v>141.25</v>
      </c>
      <c r="G12" s="566">
        <v>1</v>
      </c>
      <c r="H12" s="552">
        <v>1</v>
      </c>
      <c r="I12" s="589">
        <v>0.5</v>
      </c>
      <c r="J12" s="617">
        <v>0</v>
      </c>
      <c r="K12" s="566">
        <v>0</v>
      </c>
      <c r="L12" s="552">
        <v>1</v>
      </c>
      <c r="M12" s="589">
        <v>0.5</v>
      </c>
    </row>
    <row r="13" spans="1:13" ht="14.4" customHeight="1" x14ac:dyDescent="0.3">
      <c r="A13" s="607" t="s">
        <v>778</v>
      </c>
      <c r="B13" s="598">
        <v>188</v>
      </c>
      <c r="C13" s="548">
        <v>1</v>
      </c>
      <c r="D13" s="611">
        <v>4</v>
      </c>
      <c r="E13" s="614" t="s">
        <v>778</v>
      </c>
      <c r="F13" s="598">
        <v>152.75</v>
      </c>
      <c r="G13" s="566">
        <v>0.8125</v>
      </c>
      <c r="H13" s="552">
        <v>3</v>
      </c>
      <c r="I13" s="589">
        <v>0.75</v>
      </c>
      <c r="J13" s="617">
        <v>35.25</v>
      </c>
      <c r="K13" s="566">
        <v>0.1875</v>
      </c>
      <c r="L13" s="552">
        <v>1</v>
      </c>
      <c r="M13" s="589">
        <v>0.25</v>
      </c>
    </row>
    <row r="14" spans="1:13" ht="14.4" customHeight="1" x14ac:dyDescent="0.3">
      <c r="A14" s="607" t="s">
        <v>779</v>
      </c>
      <c r="B14" s="598">
        <v>675.64999999999986</v>
      </c>
      <c r="C14" s="548">
        <v>1</v>
      </c>
      <c r="D14" s="611">
        <v>8</v>
      </c>
      <c r="E14" s="614" t="s">
        <v>779</v>
      </c>
      <c r="F14" s="598">
        <v>675.64999999999986</v>
      </c>
      <c r="G14" s="566">
        <v>1</v>
      </c>
      <c r="H14" s="552">
        <v>5</v>
      </c>
      <c r="I14" s="589">
        <v>0.625</v>
      </c>
      <c r="J14" s="617">
        <v>0</v>
      </c>
      <c r="K14" s="566">
        <v>0</v>
      </c>
      <c r="L14" s="552">
        <v>3</v>
      </c>
      <c r="M14" s="589">
        <v>0.375</v>
      </c>
    </row>
    <row r="15" spans="1:13" ht="14.4" customHeight="1" x14ac:dyDescent="0.3">
      <c r="A15" s="607" t="s">
        <v>780</v>
      </c>
      <c r="B15" s="598">
        <v>599.38</v>
      </c>
      <c r="C15" s="548">
        <v>1</v>
      </c>
      <c r="D15" s="611">
        <v>9</v>
      </c>
      <c r="E15" s="614" t="s">
        <v>780</v>
      </c>
      <c r="F15" s="598">
        <v>492.11</v>
      </c>
      <c r="G15" s="566">
        <v>0.82103173279055031</v>
      </c>
      <c r="H15" s="552">
        <v>5</v>
      </c>
      <c r="I15" s="589">
        <v>0.55555555555555558</v>
      </c>
      <c r="J15" s="617">
        <v>107.27</v>
      </c>
      <c r="K15" s="566">
        <v>0.17896826720944975</v>
      </c>
      <c r="L15" s="552">
        <v>4</v>
      </c>
      <c r="M15" s="589">
        <v>0.44444444444444442</v>
      </c>
    </row>
    <row r="16" spans="1:13" ht="14.4" customHeight="1" x14ac:dyDescent="0.3">
      <c r="A16" s="607" t="s">
        <v>781</v>
      </c>
      <c r="B16" s="598">
        <v>1385.3400000000001</v>
      </c>
      <c r="C16" s="548">
        <v>1</v>
      </c>
      <c r="D16" s="611">
        <v>14</v>
      </c>
      <c r="E16" s="614" t="s">
        <v>781</v>
      </c>
      <c r="F16" s="598">
        <v>634.55000000000007</v>
      </c>
      <c r="G16" s="566">
        <v>0.45804640016169318</v>
      </c>
      <c r="H16" s="552">
        <v>8</v>
      </c>
      <c r="I16" s="589">
        <v>0.5714285714285714</v>
      </c>
      <c r="J16" s="617">
        <v>750.79</v>
      </c>
      <c r="K16" s="566">
        <v>0.54195359983830671</v>
      </c>
      <c r="L16" s="552">
        <v>6</v>
      </c>
      <c r="M16" s="589">
        <v>0.42857142857142855</v>
      </c>
    </row>
    <row r="17" spans="1:13" ht="14.4" customHeight="1" x14ac:dyDescent="0.3">
      <c r="A17" s="607" t="s">
        <v>782</v>
      </c>
      <c r="B17" s="598">
        <v>123.38</v>
      </c>
      <c r="C17" s="548">
        <v>1</v>
      </c>
      <c r="D17" s="611">
        <v>3</v>
      </c>
      <c r="E17" s="614" t="s">
        <v>782</v>
      </c>
      <c r="F17" s="598">
        <v>123.38</v>
      </c>
      <c r="G17" s="566">
        <v>1</v>
      </c>
      <c r="H17" s="552">
        <v>3</v>
      </c>
      <c r="I17" s="589">
        <v>1</v>
      </c>
      <c r="J17" s="617"/>
      <c r="K17" s="566">
        <v>0</v>
      </c>
      <c r="L17" s="552"/>
      <c r="M17" s="589">
        <v>0</v>
      </c>
    </row>
    <row r="18" spans="1:13" ht="14.4" customHeight="1" x14ac:dyDescent="0.3">
      <c r="A18" s="607" t="s">
        <v>783</v>
      </c>
      <c r="B18" s="598">
        <v>930.13000000000011</v>
      </c>
      <c r="C18" s="548">
        <v>1</v>
      </c>
      <c r="D18" s="611">
        <v>9</v>
      </c>
      <c r="E18" s="614" t="s">
        <v>783</v>
      </c>
      <c r="F18" s="598">
        <v>930.13000000000011</v>
      </c>
      <c r="G18" s="566">
        <v>1</v>
      </c>
      <c r="H18" s="552">
        <v>9</v>
      </c>
      <c r="I18" s="589">
        <v>1</v>
      </c>
      <c r="J18" s="617"/>
      <c r="K18" s="566">
        <v>0</v>
      </c>
      <c r="L18" s="552"/>
      <c r="M18" s="589">
        <v>0</v>
      </c>
    </row>
    <row r="19" spans="1:13" ht="14.4" customHeight="1" x14ac:dyDescent="0.3">
      <c r="A19" s="607" t="s">
        <v>784</v>
      </c>
      <c r="B19" s="598">
        <v>1013.38</v>
      </c>
      <c r="C19" s="548">
        <v>1</v>
      </c>
      <c r="D19" s="611">
        <v>6</v>
      </c>
      <c r="E19" s="614" t="s">
        <v>784</v>
      </c>
      <c r="F19" s="598"/>
      <c r="G19" s="566">
        <v>0</v>
      </c>
      <c r="H19" s="552"/>
      <c r="I19" s="589">
        <v>0</v>
      </c>
      <c r="J19" s="617">
        <v>1013.38</v>
      </c>
      <c r="K19" s="566">
        <v>1</v>
      </c>
      <c r="L19" s="552">
        <v>6</v>
      </c>
      <c r="M19" s="589">
        <v>1</v>
      </c>
    </row>
    <row r="20" spans="1:13" ht="14.4" customHeight="1" x14ac:dyDescent="0.3">
      <c r="A20" s="607" t="s">
        <v>785</v>
      </c>
      <c r="B20" s="598">
        <v>313.27999999999997</v>
      </c>
      <c r="C20" s="548">
        <v>1</v>
      </c>
      <c r="D20" s="611">
        <v>12</v>
      </c>
      <c r="E20" s="614" t="s">
        <v>785</v>
      </c>
      <c r="F20" s="598">
        <v>206.01</v>
      </c>
      <c r="G20" s="566">
        <v>0.65759065372829417</v>
      </c>
      <c r="H20" s="552">
        <v>6</v>
      </c>
      <c r="I20" s="589">
        <v>0.5</v>
      </c>
      <c r="J20" s="617">
        <v>107.27</v>
      </c>
      <c r="K20" s="566">
        <v>0.34240934627170583</v>
      </c>
      <c r="L20" s="552">
        <v>6</v>
      </c>
      <c r="M20" s="589">
        <v>0.5</v>
      </c>
    </row>
    <row r="21" spans="1:13" ht="14.4" customHeight="1" x14ac:dyDescent="0.3">
      <c r="A21" s="607" t="s">
        <v>786</v>
      </c>
      <c r="B21" s="598">
        <v>4538.7700000000004</v>
      </c>
      <c r="C21" s="548">
        <v>1</v>
      </c>
      <c r="D21" s="611">
        <v>27</v>
      </c>
      <c r="E21" s="614" t="s">
        <v>786</v>
      </c>
      <c r="F21" s="598">
        <v>2856.65</v>
      </c>
      <c r="G21" s="566">
        <v>0.62938857884404797</v>
      </c>
      <c r="H21" s="552">
        <v>18</v>
      </c>
      <c r="I21" s="589">
        <v>0.66666666666666663</v>
      </c>
      <c r="J21" s="617">
        <v>1682.1200000000003</v>
      </c>
      <c r="K21" s="566">
        <v>0.37061142115595197</v>
      </c>
      <c r="L21" s="552">
        <v>9</v>
      </c>
      <c r="M21" s="589">
        <v>0.33333333333333331</v>
      </c>
    </row>
    <row r="22" spans="1:13" ht="14.4" customHeight="1" x14ac:dyDescent="0.3">
      <c r="A22" s="607" t="s">
        <v>787</v>
      </c>
      <c r="B22" s="598">
        <v>352.25</v>
      </c>
      <c r="C22" s="548">
        <v>1</v>
      </c>
      <c r="D22" s="611">
        <v>5</v>
      </c>
      <c r="E22" s="614" t="s">
        <v>787</v>
      </c>
      <c r="F22" s="598">
        <v>352.25</v>
      </c>
      <c r="G22" s="566">
        <v>1</v>
      </c>
      <c r="H22" s="552">
        <v>5</v>
      </c>
      <c r="I22" s="589">
        <v>1</v>
      </c>
      <c r="J22" s="617"/>
      <c r="K22" s="566">
        <v>0</v>
      </c>
      <c r="L22" s="552"/>
      <c r="M22" s="589">
        <v>0</v>
      </c>
    </row>
    <row r="23" spans="1:13" ht="14.4" customHeight="1" x14ac:dyDescent="0.3">
      <c r="A23" s="607" t="s">
        <v>788</v>
      </c>
      <c r="B23" s="598">
        <v>282.5</v>
      </c>
      <c r="C23" s="548">
        <v>1</v>
      </c>
      <c r="D23" s="611"/>
      <c r="E23" s="614" t="s">
        <v>788</v>
      </c>
      <c r="F23" s="598"/>
      <c r="G23" s="566">
        <v>0</v>
      </c>
      <c r="H23" s="552"/>
      <c r="I23" s="589"/>
      <c r="J23" s="617">
        <v>282.5</v>
      </c>
      <c r="K23" s="566">
        <v>1</v>
      </c>
      <c r="L23" s="552"/>
      <c r="M23" s="589"/>
    </row>
    <row r="24" spans="1:13" ht="14.4" customHeight="1" x14ac:dyDescent="0.3">
      <c r="A24" s="607" t="s">
        <v>789</v>
      </c>
      <c r="B24" s="598">
        <v>358.68</v>
      </c>
      <c r="C24" s="548">
        <v>1</v>
      </c>
      <c r="D24" s="611">
        <v>3</v>
      </c>
      <c r="E24" s="614" t="s">
        <v>789</v>
      </c>
      <c r="F24" s="598">
        <v>179.34</v>
      </c>
      <c r="G24" s="566">
        <v>0.5</v>
      </c>
      <c r="H24" s="552">
        <v>2</v>
      </c>
      <c r="I24" s="589">
        <v>0.66666666666666663</v>
      </c>
      <c r="J24" s="617">
        <v>179.34</v>
      </c>
      <c r="K24" s="566">
        <v>0.5</v>
      </c>
      <c r="L24" s="552">
        <v>1</v>
      </c>
      <c r="M24" s="589">
        <v>0.33333333333333331</v>
      </c>
    </row>
    <row r="25" spans="1:13" ht="14.4" customHeight="1" thickBot="1" x14ac:dyDescent="0.35">
      <c r="A25" s="608" t="s">
        <v>790</v>
      </c>
      <c r="B25" s="599">
        <v>5684.0100000000011</v>
      </c>
      <c r="C25" s="555">
        <v>1</v>
      </c>
      <c r="D25" s="612">
        <v>20</v>
      </c>
      <c r="E25" s="615" t="s">
        <v>790</v>
      </c>
      <c r="F25" s="599">
        <v>5343.7600000000011</v>
      </c>
      <c r="G25" s="567">
        <v>0.94013909194389178</v>
      </c>
      <c r="H25" s="559">
        <v>13</v>
      </c>
      <c r="I25" s="590">
        <v>0.65</v>
      </c>
      <c r="J25" s="618">
        <v>340.25</v>
      </c>
      <c r="K25" s="567">
        <v>5.9860908056108261E-2</v>
      </c>
      <c r="L25" s="559">
        <v>7</v>
      </c>
      <c r="M25" s="590">
        <v>0.35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6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60" hidden="1" customWidth="1" outlineLevel="1"/>
    <col min="2" max="2" width="28.33203125" style="160" hidden="1" customWidth="1" outlineLevel="1"/>
    <col min="3" max="3" width="9" style="160" customWidth="1" collapsed="1"/>
    <col min="4" max="4" width="18.77734375" style="251" customWidth="1"/>
    <col min="5" max="5" width="13.5546875" style="241" customWidth="1"/>
    <col min="6" max="6" width="6" style="160" bestFit="1" customWidth="1"/>
    <col min="7" max="7" width="8.77734375" style="160" customWidth="1"/>
    <col min="8" max="8" width="5" style="160" bestFit="1" customWidth="1"/>
    <col min="9" max="9" width="8.5546875" style="160" hidden="1" customWidth="1" outlineLevel="1"/>
    <col min="10" max="10" width="25.77734375" style="160" customWidth="1" collapsed="1"/>
    <col min="11" max="11" width="8.77734375" style="160" customWidth="1"/>
    <col min="12" max="12" width="7.77734375" style="242" customWidth="1"/>
    <col min="13" max="13" width="11.109375" style="242" customWidth="1"/>
    <col min="14" max="14" width="7.77734375" style="160" customWidth="1"/>
    <col min="15" max="15" width="7.77734375" style="252" customWidth="1"/>
    <col min="16" max="16" width="11.109375" style="242" customWidth="1"/>
    <col min="17" max="17" width="5.44140625" style="243" bestFit="1" customWidth="1"/>
    <col min="18" max="18" width="7.77734375" style="160" customWidth="1"/>
    <col min="19" max="19" width="5.44140625" style="243" bestFit="1" customWidth="1"/>
    <col min="20" max="20" width="7.77734375" style="252" customWidth="1"/>
    <col min="21" max="21" width="5.44140625" style="243" bestFit="1" customWidth="1"/>
    <col min="22" max="16384" width="8.88671875" style="160"/>
  </cols>
  <sheetData>
    <row r="1" spans="1:21" ht="18.600000000000001" customHeight="1" thickBot="1" x14ac:dyDescent="0.4">
      <c r="A1" s="396" t="s">
        <v>1209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</row>
    <row r="2" spans="1:21" ht="14.4" customHeight="1" thickBot="1" x14ac:dyDescent="0.35">
      <c r="A2" s="269" t="s">
        <v>282</v>
      </c>
      <c r="B2" s="249"/>
      <c r="C2" s="239"/>
      <c r="D2" s="239"/>
      <c r="E2" s="250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</row>
    <row r="3" spans="1:21" ht="14.4" customHeight="1" thickBot="1" x14ac:dyDescent="0.35">
      <c r="A3" s="428"/>
      <c r="B3" s="429"/>
      <c r="C3" s="429"/>
      <c r="D3" s="429"/>
      <c r="E3" s="429"/>
      <c r="F3" s="429"/>
      <c r="G3" s="429"/>
      <c r="H3" s="429"/>
      <c r="I3" s="429"/>
      <c r="J3" s="429"/>
      <c r="K3" s="430" t="s">
        <v>139</v>
      </c>
      <c r="L3" s="431"/>
      <c r="M3" s="66">
        <f>SUBTOTAL(9,M7:M1048576)</f>
        <v>26079.330000000016</v>
      </c>
      <c r="N3" s="66">
        <f>SUBTOTAL(9,N7:N1048576)</f>
        <v>287</v>
      </c>
      <c r="O3" s="66">
        <f>SUBTOTAL(9,O7:O1048576)</f>
        <v>156</v>
      </c>
      <c r="P3" s="66">
        <f>SUBTOTAL(9,P7:P1048576)</f>
        <v>16096.48</v>
      </c>
      <c r="Q3" s="67">
        <f>IF(M3=0,0,P3/M3)</f>
        <v>0.6172121753127856</v>
      </c>
      <c r="R3" s="66">
        <f>SUBTOTAL(9,R7:R1048576)</f>
        <v>170</v>
      </c>
      <c r="S3" s="67">
        <f>IF(N3=0,0,R3/N3)</f>
        <v>0.59233449477351918</v>
      </c>
      <c r="T3" s="66">
        <f>SUBTOTAL(9,T7:T1048576)</f>
        <v>103</v>
      </c>
      <c r="U3" s="68">
        <f>IF(O3=0,0,T3/O3)</f>
        <v>0.66025641025641024</v>
      </c>
    </row>
    <row r="4" spans="1:21" ht="14.4" customHeight="1" x14ac:dyDescent="0.3">
      <c r="A4" s="69"/>
      <c r="B4" s="70"/>
      <c r="C4" s="70"/>
      <c r="D4" s="71"/>
      <c r="E4" s="174"/>
      <c r="F4" s="70"/>
      <c r="G4" s="70"/>
      <c r="H4" s="70"/>
      <c r="I4" s="70"/>
      <c r="J4" s="70"/>
      <c r="K4" s="70"/>
      <c r="L4" s="70"/>
      <c r="M4" s="432" t="s">
        <v>15</v>
      </c>
      <c r="N4" s="433"/>
      <c r="O4" s="433"/>
      <c r="P4" s="434" t="s">
        <v>21</v>
      </c>
      <c r="Q4" s="433"/>
      <c r="R4" s="433"/>
      <c r="S4" s="433"/>
      <c r="T4" s="433"/>
      <c r="U4" s="435"/>
    </row>
    <row r="5" spans="1:21" ht="14.4" customHeight="1" thickBot="1" x14ac:dyDescent="0.35">
      <c r="A5" s="72"/>
      <c r="B5" s="73"/>
      <c r="C5" s="70"/>
      <c r="D5" s="71"/>
      <c r="E5" s="174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5" t="s">
        <v>22</v>
      </c>
      <c r="Q5" s="426"/>
      <c r="R5" s="425" t="s">
        <v>13</v>
      </c>
      <c r="S5" s="426"/>
      <c r="T5" s="425" t="s">
        <v>20</v>
      </c>
      <c r="U5" s="427"/>
    </row>
    <row r="6" spans="1:21" s="241" customFormat="1" ht="14.4" customHeight="1" thickBot="1" x14ac:dyDescent="0.35">
      <c r="A6" s="619" t="s">
        <v>23</v>
      </c>
      <c r="B6" s="620" t="s">
        <v>5</v>
      </c>
      <c r="C6" s="619" t="s">
        <v>24</v>
      </c>
      <c r="D6" s="620" t="s">
        <v>6</v>
      </c>
      <c r="E6" s="620" t="s">
        <v>163</v>
      </c>
      <c r="F6" s="620" t="s">
        <v>25</v>
      </c>
      <c r="G6" s="620" t="s">
        <v>26</v>
      </c>
      <c r="H6" s="620" t="s">
        <v>8</v>
      </c>
      <c r="I6" s="620" t="s">
        <v>10</v>
      </c>
      <c r="J6" s="620" t="s">
        <v>11</v>
      </c>
      <c r="K6" s="620" t="s">
        <v>12</v>
      </c>
      <c r="L6" s="620" t="s">
        <v>27</v>
      </c>
      <c r="M6" s="621" t="s">
        <v>14</v>
      </c>
      <c r="N6" s="622" t="s">
        <v>28</v>
      </c>
      <c r="O6" s="622" t="s">
        <v>28</v>
      </c>
      <c r="P6" s="622" t="s">
        <v>14</v>
      </c>
      <c r="Q6" s="622" t="s">
        <v>2</v>
      </c>
      <c r="R6" s="622" t="s">
        <v>28</v>
      </c>
      <c r="S6" s="622" t="s">
        <v>2</v>
      </c>
      <c r="T6" s="622" t="s">
        <v>28</v>
      </c>
      <c r="U6" s="623" t="s">
        <v>2</v>
      </c>
    </row>
    <row r="7" spans="1:21" ht="14.4" customHeight="1" x14ac:dyDescent="0.3">
      <c r="A7" s="624">
        <v>34</v>
      </c>
      <c r="B7" s="625" t="s">
        <v>762</v>
      </c>
      <c r="C7" s="625" t="s">
        <v>765</v>
      </c>
      <c r="D7" s="626" t="s">
        <v>1208</v>
      </c>
      <c r="E7" s="627" t="s">
        <v>771</v>
      </c>
      <c r="F7" s="625" t="s">
        <v>763</v>
      </c>
      <c r="G7" s="625" t="s">
        <v>791</v>
      </c>
      <c r="H7" s="625" t="s">
        <v>552</v>
      </c>
      <c r="I7" s="625" t="s">
        <v>792</v>
      </c>
      <c r="J7" s="625" t="s">
        <v>793</v>
      </c>
      <c r="K7" s="625" t="s">
        <v>794</v>
      </c>
      <c r="L7" s="628">
        <v>9.4</v>
      </c>
      <c r="M7" s="628">
        <v>18.8</v>
      </c>
      <c r="N7" s="625">
        <v>2</v>
      </c>
      <c r="O7" s="629">
        <v>1</v>
      </c>
      <c r="P7" s="628">
        <v>9.4</v>
      </c>
      <c r="Q7" s="630">
        <v>0.5</v>
      </c>
      <c r="R7" s="625">
        <v>1</v>
      </c>
      <c r="S7" s="630">
        <v>0.5</v>
      </c>
      <c r="T7" s="629">
        <v>0.5</v>
      </c>
      <c r="U7" s="153">
        <v>0.5</v>
      </c>
    </row>
    <row r="8" spans="1:21" ht="14.4" customHeight="1" x14ac:dyDescent="0.3">
      <c r="A8" s="631">
        <v>34</v>
      </c>
      <c r="B8" s="632" t="s">
        <v>762</v>
      </c>
      <c r="C8" s="632" t="s">
        <v>765</v>
      </c>
      <c r="D8" s="633" t="s">
        <v>1208</v>
      </c>
      <c r="E8" s="634" t="s">
        <v>771</v>
      </c>
      <c r="F8" s="632" t="s">
        <v>763</v>
      </c>
      <c r="G8" s="632" t="s">
        <v>795</v>
      </c>
      <c r="H8" s="632" t="s">
        <v>515</v>
      </c>
      <c r="I8" s="632" t="s">
        <v>796</v>
      </c>
      <c r="J8" s="632" t="s">
        <v>797</v>
      </c>
      <c r="K8" s="632" t="s">
        <v>798</v>
      </c>
      <c r="L8" s="635">
        <v>35.25</v>
      </c>
      <c r="M8" s="635">
        <v>35.25</v>
      </c>
      <c r="N8" s="632">
        <v>1</v>
      </c>
      <c r="O8" s="636">
        <v>0.5</v>
      </c>
      <c r="P8" s="635">
        <v>35.25</v>
      </c>
      <c r="Q8" s="637">
        <v>1</v>
      </c>
      <c r="R8" s="632">
        <v>1</v>
      </c>
      <c r="S8" s="637">
        <v>1</v>
      </c>
      <c r="T8" s="636">
        <v>0.5</v>
      </c>
      <c r="U8" s="638">
        <v>1</v>
      </c>
    </row>
    <row r="9" spans="1:21" ht="14.4" customHeight="1" x14ac:dyDescent="0.3">
      <c r="A9" s="631">
        <v>34</v>
      </c>
      <c r="B9" s="632" t="s">
        <v>762</v>
      </c>
      <c r="C9" s="632" t="s">
        <v>765</v>
      </c>
      <c r="D9" s="633" t="s">
        <v>1208</v>
      </c>
      <c r="E9" s="634" t="s">
        <v>771</v>
      </c>
      <c r="F9" s="632" t="s">
        <v>763</v>
      </c>
      <c r="G9" s="632" t="s">
        <v>799</v>
      </c>
      <c r="H9" s="632" t="s">
        <v>552</v>
      </c>
      <c r="I9" s="632" t="s">
        <v>800</v>
      </c>
      <c r="J9" s="632" t="s">
        <v>801</v>
      </c>
      <c r="K9" s="632" t="s">
        <v>802</v>
      </c>
      <c r="L9" s="635">
        <v>57.6</v>
      </c>
      <c r="M9" s="635">
        <v>57.6</v>
      </c>
      <c r="N9" s="632">
        <v>1</v>
      </c>
      <c r="O9" s="636">
        <v>0.5</v>
      </c>
      <c r="P9" s="635">
        <v>57.6</v>
      </c>
      <c r="Q9" s="637">
        <v>1</v>
      </c>
      <c r="R9" s="632">
        <v>1</v>
      </c>
      <c r="S9" s="637">
        <v>1</v>
      </c>
      <c r="T9" s="636">
        <v>0.5</v>
      </c>
      <c r="U9" s="638">
        <v>1</v>
      </c>
    </row>
    <row r="10" spans="1:21" ht="14.4" customHeight="1" x14ac:dyDescent="0.3">
      <c r="A10" s="631">
        <v>34</v>
      </c>
      <c r="B10" s="632" t="s">
        <v>762</v>
      </c>
      <c r="C10" s="632" t="s">
        <v>765</v>
      </c>
      <c r="D10" s="633" t="s">
        <v>1208</v>
      </c>
      <c r="E10" s="634" t="s">
        <v>771</v>
      </c>
      <c r="F10" s="632" t="s">
        <v>763</v>
      </c>
      <c r="G10" s="632" t="s">
        <v>799</v>
      </c>
      <c r="H10" s="632" t="s">
        <v>552</v>
      </c>
      <c r="I10" s="632" t="s">
        <v>803</v>
      </c>
      <c r="J10" s="632" t="s">
        <v>801</v>
      </c>
      <c r="K10" s="632" t="s">
        <v>802</v>
      </c>
      <c r="L10" s="635">
        <v>57.6</v>
      </c>
      <c r="M10" s="635">
        <v>57.6</v>
      </c>
      <c r="N10" s="632">
        <v>1</v>
      </c>
      <c r="O10" s="636">
        <v>0.5</v>
      </c>
      <c r="P10" s="635"/>
      <c r="Q10" s="637">
        <v>0</v>
      </c>
      <c r="R10" s="632"/>
      <c r="S10" s="637">
        <v>0</v>
      </c>
      <c r="T10" s="636"/>
      <c r="U10" s="638">
        <v>0</v>
      </c>
    </row>
    <row r="11" spans="1:21" ht="14.4" customHeight="1" x14ac:dyDescent="0.3">
      <c r="A11" s="631">
        <v>34</v>
      </c>
      <c r="B11" s="632" t="s">
        <v>762</v>
      </c>
      <c r="C11" s="632" t="s">
        <v>765</v>
      </c>
      <c r="D11" s="633" t="s">
        <v>1208</v>
      </c>
      <c r="E11" s="634" t="s">
        <v>771</v>
      </c>
      <c r="F11" s="632" t="s">
        <v>763</v>
      </c>
      <c r="G11" s="632" t="s">
        <v>804</v>
      </c>
      <c r="H11" s="632" t="s">
        <v>515</v>
      </c>
      <c r="I11" s="632" t="s">
        <v>805</v>
      </c>
      <c r="J11" s="632" t="s">
        <v>806</v>
      </c>
      <c r="K11" s="632" t="s">
        <v>807</v>
      </c>
      <c r="L11" s="635">
        <v>580.38</v>
      </c>
      <c r="M11" s="635">
        <v>1160.76</v>
      </c>
      <c r="N11" s="632">
        <v>2</v>
      </c>
      <c r="O11" s="636">
        <v>1.5</v>
      </c>
      <c r="P11" s="635">
        <v>1160.76</v>
      </c>
      <c r="Q11" s="637">
        <v>1</v>
      </c>
      <c r="R11" s="632">
        <v>2</v>
      </c>
      <c r="S11" s="637">
        <v>1</v>
      </c>
      <c r="T11" s="636">
        <v>1.5</v>
      </c>
      <c r="U11" s="638">
        <v>1</v>
      </c>
    </row>
    <row r="12" spans="1:21" ht="14.4" customHeight="1" x14ac:dyDescent="0.3">
      <c r="A12" s="631">
        <v>34</v>
      </c>
      <c r="B12" s="632" t="s">
        <v>762</v>
      </c>
      <c r="C12" s="632" t="s">
        <v>765</v>
      </c>
      <c r="D12" s="633" t="s">
        <v>1208</v>
      </c>
      <c r="E12" s="634" t="s">
        <v>771</v>
      </c>
      <c r="F12" s="632" t="s">
        <v>763</v>
      </c>
      <c r="G12" s="632" t="s">
        <v>804</v>
      </c>
      <c r="H12" s="632" t="s">
        <v>515</v>
      </c>
      <c r="I12" s="632" t="s">
        <v>808</v>
      </c>
      <c r="J12" s="632" t="s">
        <v>806</v>
      </c>
      <c r="K12" s="632" t="s">
        <v>809</v>
      </c>
      <c r="L12" s="635">
        <v>165.83</v>
      </c>
      <c r="M12" s="635">
        <v>165.83</v>
      </c>
      <c r="N12" s="632">
        <v>1</v>
      </c>
      <c r="O12" s="636">
        <v>1</v>
      </c>
      <c r="P12" s="635"/>
      <c r="Q12" s="637">
        <v>0</v>
      </c>
      <c r="R12" s="632"/>
      <c r="S12" s="637">
        <v>0</v>
      </c>
      <c r="T12" s="636"/>
      <c r="U12" s="638">
        <v>0</v>
      </c>
    </row>
    <row r="13" spans="1:21" ht="14.4" customHeight="1" x14ac:dyDescent="0.3">
      <c r="A13" s="631">
        <v>34</v>
      </c>
      <c r="B13" s="632" t="s">
        <v>762</v>
      </c>
      <c r="C13" s="632" t="s">
        <v>765</v>
      </c>
      <c r="D13" s="633" t="s">
        <v>1208</v>
      </c>
      <c r="E13" s="634" t="s">
        <v>772</v>
      </c>
      <c r="F13" s="632" t="s">
        <v>763</v>
      </c>
      <c r="G13" s="632" t="s">
        <v>810</v>
      </c>
      <c r="H13" s="632" t="s">
        <v>515</v>
      </c>
      <c r="I13" s="632" t="s">
        <v>811</v>
      </c>
      <c r="J13" s="632" t="s">
        <v>812</v>
      </c>
      <c r="K13" s="632" t="s">
        <v>813</v>
      </c>
      <c r="L13" s="635">
        <v>23.72</v>
      </c>
      <c r="M13" s="635">
        <v>47.44</v>
      </c>
      <c r="N13" s="632">
        <v>2</v>
      </c>
      <c r="O13" s="636">
        <v>0.5</v>
      </c>
      <c r="P13" s="635"/>
      <c r="Q13" s="637">
        <v>0</v>
      </c>
      <c r="R13" s="632"/>
      <c r="S13" s="637">
        <v>0</v>
      </c>
      <c r="T13" s="636"/>
      <c r="U13" s="638">
        <v>0</v>
      </c>
    </row>
    <row r="14" spans="1:21" ht="14.4" customHeight="1" x14ac:dyDescent="0.3">
      <c r="A14" s="631">
        <v>34</v>
      </c>
      <c r="B14" s="632" t="s">
        <v>762</v>
      </c>
      <c r="C14" s="632" t="s">
        <v>765</v>
      </c>
      <c r="D14" s="633" t="s">
        <v>1208</v>
      </c>
      <c r="E14" s="634" t="s">
        <v>772</v>
      </c>
      <c r="F14" s="632" t="s">
        <v>763</v>
      </c>
      <c r="G14" s="632" t="s">
        <v>814</v>
      </c>
      <c r="H14" s="632" t="s">
        <v>552</v>
      </c>
      <c r="I14" s="632" t="s">
        <v>815</v>
      </c>
      <c r="J14" s="632" t="s">
        <v>816</v>
      </c>
      <c r="K14" s="632" t="s">
        <v>817</v>
      </c>
      <c r="L14" s="635">
        <v>300.31</v>
      </c>
      <c r="M14" s="635">
        <v>300.31</v>
      </c>
      <c r="N14" s="632">
        <v>1</v>
      </c>
      <c r="O14" s="636">
        <v>1</v>
      </c>
      <c r="P14" s="635">
        <v>300.31</v>
      </c>
      <c r="Q14" s="637">
        <v>1</v>
      </c>
      <c r="R14" s="632">
        <v>1</v>
      </c>
      <c r="S14" s="637">
        <v>1</v>
      </c>
      <c r="T14" s="636">
        <v>1</v>
      </c>
      <c r="U14" s="638">
        <v>1</v>
      </c>
    </row>
    <row r="15" spans="1:21" ht="14.4" customHeight="1" x14ac:dyDescent="0.3">
      <c r="A15" s="631">
        <v>34</v>
      </c>
      <c r="B15" s="632" t="s">
        <v>762</v>
      </c>
      <c r="C15" s="632" t="s">
        <v>765</v>
      </c>
      <c r="D15" s="633" t="s">
        <v>1208</v>
      </c>
      <c r="E15" s="634" t="s">
        <v>772</v>
      </c>
      <c r="F15" s="632" t="s">
        <v>763</v>
      </c>
      <c r="G15" s="632" t="s">
        <v>818</v>
      </c>
      <c r="H15" s="632" t="s">
        <v>515</v>
      </c>
      <c r="I15" s="632" t="s">
        <v>819</v>
      </c>
      <c r="J15" s="632" t="s">
        <v>820</v>
      </c>
      <c r="K15" s="632" t="s">
        <v>821</v>
      </c>
      <c r="L15" s="635">
        <v>107.27</v>
      </c>
      <c r="M15" s="635">
        <v>107.27</v>
      </c>
      <c r="N15" s="632">
        <v>1</v>
      </c>
      <c r="O15" s="636">
        <v>0.5</v>
      </c>
      <c r="P15" s="635">
        <v>107.27</v>
      </c>
      <c r="Q15" s="637">
        <v>1</v>
      </c>
      <c r="R15" s="632">
        <v>1</v>
      </c>
      <c r="S15" s="637">
        <v>1</v>
      </c>
      <c r="T15" s="636">
        <v>0.5</v>
      </c>
      <c r="U15" s="638">
        <v>1</v>
      </c>
    </row>
    <row r="16" spans="1:21" ht="14.4" customHeight="1" x14ac:dyDescent="0.3">
      <c r="A16" s="631">
        <v>34</v>
      </c>
      <c r="B16" s="632" t="s">
        <v>762</v>
      </c>
      <c r="C16" s="632" t="s">
        <v>765</v>
      </c>
      <c r="D16" s="633" t="s">
        <v>1208</v>
      </c>
      <c r="E16" s="634" t="s">
        <v>772</v>
      </c>
      <c r="F16" s="632" t="s">
        <v>763</v>
      </c>
      <c r="G16" s="632" t="s">
        <v>822</v>
      </c>
      <c r="H16" s="632" t="s">
        <v>515</v>
      </c>
      <c r="I16" s="632" t="s">
        <v>823</v>
      </c>
      <c r="J16" s="632" t="s">
        <v>824</v>
      </c>
      <c r="K16" s="632" t="s">
        <v>825</v>
      </c>
      <c r="L16" s="635">
        <v>75.05</v>
      </c>
      <c r="M16" s="635">
        <v>75.05</v>
      </c>
      <c r="N16" s="632">
        <v>1</v>
      </c>
      <c r="O16" s="636">
        <v>0.5</v>
      </c>
      <c r="P16" s="635">
        <v>75.05</v>
      </c>
      <c r="Q16" s="637">
        <v>1</v>
      </c>
      <c r="R16" s="632">
        <v>1</v>
      </c>
      <c r="S16" s="637">
        <v>1</v>
      </c>
      <c r="T16" s="636">
        <v>0.5</v>
      </c>
      <c r="U16" s="638">
        <v>1</v>
      </c>
    </row>
    <row r="17" spans="1:21" ht="14.4" customHeight="1" x14ac:dyDescent="0.3">
      <c r="A17" s="631">
        <v>34</v>
      </c>
      <c r="B17" s="632" t="s">
        <v>762</v>
      </c>
      <c r="C17" s="632" t="s">
        <v>765</v>
      </c>
      <c r="D17" s="633" t="s">
        <v>1208</v>
      </c>
      <c r="E17" s="634" t="s">
        <v>772</v>
      </c>
      <c r="F17" s="632" t="s">
        <v>763</v>
      </c>
      <c r="G17" s="632" t="s">
        <v>822</v>
      </c>
      <c r="H17" s="632" t="s">
        <v>515</v>
      </c>
      <c r="I17" s="632" t="s">
        <v>826</v>
      </c>
      <c r="J17" s="632" t="s">
        <v>827</v>
      </c>
      <c r="K17" s="632" t="s">
        <v>828</v>
      </c>
      <c r="L17" s="635">
        <v>45.03</v>
      </c>
      <c r="M17" s="635">
        <v>90.06</v>
      </c>
      <c r="N17" s="632">
        <v>2</v>
      </c>
      <c r="O17" s="636">
        <v>0.5</v>
      </c>
      <c r="P17" s="635">
        <v>90.06</v>
      </c>
      <c r="Q17" s="637">
        <v>1</v>
      </c>
      <c r="R17" s="632">
        <v>2</v>
      </c>
      <c r="S17" s="637">
        <v>1</v>
      </c>
      <c r="T17" s="636">
        <v>0.5</v>
      </c>
      <c r="U17" s="638">
        <v>1</v>
      </c>
    </row>
    <row r="18" spans="1:21" ht="14.4" customHeight="1" x14ac:dyDescent="0.3">
      <c r="A18" s="631">
        <v>34</v>
      </c>
      <c r="B18" s="632" t="s">
        <v>762</v>
      </c>
      <c r="C18" s="632" t="s">
        <v>765</v>
      </c>
      <c r="D18" s="633" t="s">
        <v>1208</v>
      </c>
      <c r="E18" s="634" t="s">
        <v>772</v>
      </c>
      <c r="F18" s="632" t="s">
        <v>763</v>
      </c>
      <c r="G18" s="632" t="s">
        <v>829</v>
      </c>
      <c r="H18" s="632" t="s">
        <v>515</v>
      </c>
      <c r="I18" s="632" t="s">
        <v>830</v>
      </c>
      <c r="J18" s="632" t="s">
        <v>831</v>
      </c>
      <c r="K18" s="632" t="s">
        <v>832</v>
      </c>
      <c r="L18" s="635">
        <v>0</v>
      </c>
      <c r="M18" s="635">
        <v>0</v>
      </c>
      <c r="N18" s="632">
        <v>1</v>
      </c>
      <c r="O18" s="636">
        <v>0.5</v>
      </c>
      <c r="P18" s="635">
        <v>0</v>
      </c>
      <c r="Q18" s="637"/>
      <c r="R18" s="632">
        <v>1</v>
      </c>
      <c r="S18" s="637">
        <v>1</v>
      </c>
      <c r="T18" s="636">
        <v>0.5</v>
      </c>
      <c r="U18" s="638">
        <v>1</v>
      </c>
    </row>
    <row r="19" spans="1:21" ht="14.4" customHeight="1" x14ac:dyDescent="0.3">
      <c r="A19" s="631">
        <v>34</v>
      </c>
      <c r="B19" s="632" t="s">
        <v>762</v>
      </c>
      <c r="C19" s="632" t="s">
        <v>765</v>
      </c>
      <c r="D19" s="633" t="s">
        <v>1208</v>
      </c>
      <c r="E19" s="634" t="s">
        <v>772</v>
      </c>
      <c r="F19" s="632" t="s">
        <v>763</v>
      </c>
      <c r="G19" s="632" t="s">
        <v>833</v>
      </c>
      <c r="H19" s="632" t="s">
        <v>552</v>
      </c>
      <c r="I19" s="632" t="s">
        <v>834</v>
      </c>
      <c r="J19" s="632" t="s">
        <v>835</v>
      </c>
      <c r="K19" s="632" t="s">
        <v>836</v>
      </c>
      <c r="L19" s="635">
        <v>38.04</v>
      </c>
      <c r="M19" s="635">
        <v>38.04</v>
      </c>
      <c r="N19" s="632">
        <v>1</v>
      </c>
      <c r="O19" s="636">
        <v>0.5</v>
      </c>
      <c r="P19" s="635">
        <v>38.04</v>
      </c>
      <c r="Q19" s="637">
        <v>1</v>
      </c>
      <c r="R19" s="632">
        <v>1</v>
      </c>
      <c r="S19" s="637">
        <v>1</v>
      </c>
      <c r="T19" s="636">
        <v>0.5</v>
      </c>
      <c r="U19" s="638">
        <v>1</v>
      </c>
    </row>
    <row r="20" spans="1:21" ht="14.4" customHeight="1" x14ac:dyDescent="0.3">
      <c r="A20" s="631">
        <v>34</v>
      </c>
      <c r="B20" s="632" t="s">
        <v>762</v>
      </c>
      <c r="C20" s="632" t="s">
        <v>765</v>
      </c>
      <c r="D20" s="633" t="s">
        <v>1208</v>
      </c>
      <c r="E20" s="634" t="s">
        <v>772</v>
      </c>
      <c r="F20" s="632" t="s">
        <v>763</v>
      </c>
      <c r="G20" s="632" t="s">
        <v>837</v>
      </c>
      <c r="H20" s="632" t="s">
        <v>515</v>
      </c>
      <c r="I20" s="632" t="s">
        <v>838</v>
      </c>
      <c r="J20" s="632" t="s">
        <v>839</v>
      </c>
      <c r="K20" s="632" t="s">
        <v>840</v>
      </c>
      <c r="L20" s="635">
        <v>0</v>
      </c>
      <c r="M20" s="635">
        <v>0</v>
      </c>
      <c r="N20" s="632">
        <v>1</v>
      </c>
      <c r="O20" s="636">
        <v>0.5</v>
      </c>
      <c r="P20" s="635">
        <v>0</v>
      </c>
      <c r="Q20" s="637"/>
      <c r="R20" s="632">
        <v>1</v>
      </c>
      <c r="S20" s="637">
        <v>1</v>
      </c>
      <c r="T20" s="636">
        <v>0.5</v>
      </c>
      <c r="U20" s="638">
        <v>1</v>
      </c>
    </row>
    <row r="21" spans="1:21" ht="14.4" customHeight="1" x14ac:dyDescent="0.3">
      <c r="A21" s="631">
        <v>34</v>
      </c>
      <c r="B21" s="632" t="s">
        <v>762</v>
      </c>
      <c r="C21" s="632" t="s">
        <v>765</v>
      </c>
      <c r="D21" s="633" t="s">
        <v>1208</v>
      </c>
      <c r="E21" s="634" t="s">
        <v>772</v>
      </c>
      <c r="F21" s="632" t="s">
        <v>763</v>
      </c>
      <c r="G21" s="632" t="s">
        <v>841</v>
      </c>
      <c r="H21" s="632" t="s">
        <v>515</v>
      </c>
      <c r="I21" s="632" t="s">
        <v>842</v>
      </c>
      <c r="J21" s="632" t="s">
        <v>843</v>
      </c>
      <c r="K21" s="632" t="s">
        <v>844</v>
      </c>
      <c r="L21" s="635">
        <v>103.67</v>
      </c>
      <c r="M21" s="635">
        <v>207.34</v>
      </c>
      <c r="N21" s="632">
        <v>2</v>
      </c>
      <c r="O21" s="636">
        <v>1.5</v>
      </c>
      <c r="P21" s="635">
        <v>207.34</v>
      </c>
      <c r="Q21" s="637">
        <v>1</v>
      </c>
      <c r="R21" s="632">
        <v>2</v>
      </c>
      <c r="S21" s="637">
        <v>1</v>
      </c>
      <c r="T21" s="636">
        <v>1.5</v>
      </c>
      <c r="U21" s="638">
        <v>1</v>
      </c>
    </row>
    <row r="22" spans="1:21" ht="14.4" customHeight="1" x14ac:dyDescent="0.3">
      <c r="A22" s="631">
        <v>34</v>
      </c>
      <c r="B22" s="632" t="s">
        <v>762</v>
      </c>
      <c r="C22" s="632" t="s">
        <v>765</v>
      </c>
      <c r="D22" s="633" t="s">
        <v>1208</v>
      </c>
      <c r="E22" s="634" t="s">
        <v>772</v>
      </c>
      <c r="F22" s="632" t="s">
        <v>763</v>
      </c>
      <c r="G22" s="632" t="s">
        <v>799</v>
      </c>
      <c r="H22" s="632" t="s">
        <v>552</v>
      </c>
      <c r="I22" s="632" t="s">
        <v>845</v>
      </c>
      <c r="J22" s="632" t="s">
        <v>801</v>
      </c>
      <c r="K22" s="632" t="s">
        <v>846</v>
      </c>
      <c r="L22" s="635">
        <v>115.18</v>
      </c>
      <c r="M22" s="635">
        <v>115.18</v>
      </c>
      <c r="N22" s="632">
        <v>1</v>
      </c>
      <c r="O22" s="636">
        <v>0.5</v>
      </c>
      <c r="P22" s="635">
        <v>115.18</v>
      </c>
      <c r="Q22" s="637">
        <v>1</v>
      </c>
      <c r="R22" s="632">
        <v>1</v>
      </c>
      <c r="S22" s="637">
        <v>1</v>
      </c>
      <c r="T22" s="636">
        <v>0.5</v>
      </c>
      <c r="U22" s="638">
        <v>1</v>
      </c>
    </row>
    <row r="23" spans="1:21" ht="14.4" customHeight="1" x14ac:dyDescent="0.3">
      <c r="A23" s="631">
        <v>34</v>
      </c>
      <c r="B23" s="632" t="s">
        <v>762</v>
      </c>
      <c r="C23" s="632" t="s">
        <v>765</v>
      </c>
      <c r="D23" s="633" t="s">
        <v>1208</v>
      </c>
      <c r="E23" s="634" t="s">
        <v>772</v>
      </c>
      <c r="F23" s="632" t="s">
        <v>763</v>
      </c>
      <c r="G23" s="632" t="s">
        <v>847</v>
      </c>
      <c r="H23" s="632" t="s">
        <v>515</v>
      </c>
      <c r="I23" s="632" t="s">
        <v>848</v>
      </c>
      <c r="J23" s="632" t="s">
        <v>849</v>
      </c>
      <c r="K23" s="632" t="s">
        <v>850</v>
      </c>
      <c r="L23" s="635">
        <v>52.61</v>
      </c>
      <c r="M23" s="635">
        <v>52.61</v>
      </c>
      <c r="N23" s="632">
        <v>1</v>
      </c>
      <c r="O23" s="636">
        <v>1</v>
      </c>
      <c r="P23" s="635">
        <v>52.61</v>
      </c>
      <c r="Q23" s="637">
        <v>1</v>
      </c>
      <c r="R23" s="632">
        <v>1</v>
      </c>
      <c r="S23" s="637">
        <v>1</v>
      </c>
      <c r="T23" s="636">
        <v>1</v>
      </c>
      <c r="U23" s="638">
        <v>1</v>
      </c>
    </row>
    <row r="24" spans="1:21" ht="14.4" customHeight="1" x14ac:dyDescent="0.3">
      <c r="A24" s="631">
        <v>34</v>
      </c>
      <c r="B24" s="632" t="s">
        <v>762</v>
      </c>
      <c r="C24" s="632" t="s">
        <v>765</v>
      </c>
      <c r="D24" s="633" t="s">
        <v>1208</v>
      </c>
      <c r="E24" s="634" t="s">
        <v>772</v>
      </c>
      <c r="F24" s="632" t="s">
        <v>763</v>
      </c>
      <c r="G24" s="632" t="s">
        <v>851</v>
      </c>
      <c r="H24" s="632" t="s">
        <v>515</v>
      </c>
      <c r="I24" s="632" t="s">
        <v>852</v>
      </c>
      <c r="J24" s="632" t="s">
        <v>853</v>
      </c>
      <c r="K24" s="632" t="s">
        <v>854</v>
      </c>
      <c r="L24" s="635">
        <v>21.92</v>
      </c>
      <c r="M24" s="635">
        <v>43.84</v>
      </c>
      <c r="N24" s="632">
        <v>2</v>
      </c>
      <c r="O24" s="636">
        <v>0.5</v>
      </c>
      <c r="P24" s="635">
        <v>43.84</v>
      </c>
      <c r="Q24" s="637">
        <v>1</v>
      </c>
      <c r="R24" s="632">
        <v>2</v>
      </c>
      <c r="S24" s="637">
        <v>1</v>
      </c>
      <c r="T24" s="636">
        <v>0.5</v>
      </c>
      <c r="U24" s="638">
        <v>1</v>
      </c>
    </row>
    <row r="25" spans="1:21" ht="14.4" customHeight="1" x14ac:dyDescent="0.3">
      <c r="A25" s="631">
        <v>34</v>
      </c>
      <c r="B25" s="632" t="s">
        <v>762</v>
      </c>
      <c r="C25" s="632" t="s">
        <v>765</v>
      </c>
      <c r="D25" s="633" t="s">
        <v>1208</v>
      </c>
      <c r="E25" s="634" t="s">
        <v>772</v>
      </c>
      <c r="F25" s="632" t="s">
        <v>763</v>
      </c>
      <c r="G25" s="632" t="s">
        <v>855</v>
      </c>
      <c r="H25" s="632" t="s">
        <v>515</v>
      </c>
      <c r="I25" s="632" t="s">
        <v>856</v>
      </c>
      <c r="J25" s="632" t="s">
        <v>857</v>
      </c>
      <c r="K25" s="632" t="s">
        <v>858</v>
      </c>
      <c r="L25" s="635">
        <v>278.95</v>
      </c>
      <c r="M25" s="635">
        <v>278.95</v>
      </c>
      <c r="N25" s="632">
        <v>1</v>
      </c>
      <c r="O25" s="636">
        <v>1</v>
      </c>
      <c r="P25" s="635">
        <v>278.95</v>
      </c>
      <c r="Q25" s="637">
        <v>1</v>
      </c>
      <c r="R25" s="632">
        <v>1</v>
      </c>
      <c r="S25" s="637">
        <v>1</v>
      </c>
      <c r="T25" s="636">
        <v>1</v>
      </c>
      <c r="U25" s="638">
        <v>1</v>
      </c>
    </row>
    <row r="26" spans="1:21" ht="14.4" customHeight="1" x14ac:dyDescent="0.3">
      <c r="A26" s="631">
        <v>34</v>
      </c>
      <c r="B26" s="632" t="s">
        <v>762</v>
      </c>
      <c r="C26" s="632" t="s">
        <v>765</v>
      </c>
      <c r="D26" s="633" t="s">
        <v>1208</v>
      </c>
      <c r="E26" s="634" t="s">
        <v>772</v>
      </c>
      <c r="F26" s="632" t="s">
        <v>763</v>
      </c>
      <c r="G26" s="632" t="s">
        <v>859</v>
      </c>
      <c r="H26" s="632" t="s">
        <v>515</v>
      </c>
      <c r="I26" s="632" t="s">
        <v>860</v>
      </c>
      <c r="J26" s="632" t="s">
        <v>861</v>
      </c>
      <c r="K26" s="632" t="s">
        <v>862</v>
      </c>
      <c r="L26" s="635">
        <v>42.54</v>
      </c>
      <c r="M26" s="635">
        <v>85.08</v>
      </c>
      <c r="N26" s="632">
        <v>2</v>
      </c>
      <c r="O26" s="636">
        <v>1</v>
      </c>
      <c r="P26" s="635">
        <v>42.54</v>
      </c>
      <c r="Q26" s="637">
        <v>0.5</v>
      </c>
      <c r="R26" s="632">
        <v>1</v>
      </c>
      <c r="S26" s="637">
        <v>0.5</v>
      </c>
      <c r="T26" s="636">
        <v>0.5</v>
      </c>
      <c r="U26" s="638">
        <v>0.5</v>
      </c>
    </row>
    <row r="27" spans="1:21" ht="14.4" customHeight="1" x14ac:dyDescent="0.3">
      <c r="A27" s="631">
        <v>34</v>
      </c>
      <c r="B27" s="632" t="s">
        <v>762</v>
      </c>
      <c r="C27" s="632" t="s">
        <v>765</v>
      </c>
      <c r="D27" s="633" t="s">
        <v>1208</v>
      </c>
      <c r="E27" s="634" t="s">
        <v>772</v>
      </c>
      <c r="F27" s="632" t="s">
        <v>763</v>
      </c>
      <c r="G27" s="632" t="s">
        <v>859</v>
      </c>
      <c r="H27" s="632" t="s">
        <v>515</v>
      </c>
      <c r="I27" s="632" t="s">
        <v>863</v>
      </c>
      <c r="J27" s="632" t="s">
        <v>861</v>
      </c>
      <c r="K27" s="632" t="s">
        <v>864</v>
      </c>
      <c r="L27" s="635">
        <v>24.05</v>
      </c>
      <c r="M27" s="635">
        <v>48.1</v>
      </c>
      <c r="N27" s="632">
        <v>2</v>
      </c>
      <c r="O27" s="636">
        <v>1</v>
      </c>
      <c r="P27" s="635">
        <v>48.1</v>
      </c>
      <c r="Q27" s="637">
        <v>1</v>
      </c>
      <c r="R27" s="632">
        <v>2</v>
      </c>
      <c r="S27" s="637">
        <v>1</v>
      </c>
      <c r="T27" s="636">
        <v>1</v>
      </c>
      <c r="U27" s="638">
        <v>1</v>
      </c>
    </row>
    <row r="28" spans="1:21" ht="14.4" customHeight="1" x14ac:dyDescent="0.3">
      <c r="A28" s="631">
        <v>34</v>
      </c>
      <c r="B28" s="632" t="s">
        <v>762</v>
      </c>
      <c r="C28" s="632" t="s">
        <v>765</v>
      </c>
      <c r="D28" s="633" t="s">
        <v>1208</v>
      </c>
      <c r="E28" s="634" t="s">
        <v>772</v>
      </c>
      <c r="F28" s="632" t="s">
        <v>763</v>
      </c>
      <c r="G28" s="632" t="s">
        <v>859</v>
      </c>
      <c r="H28" s="632" t="s">
        <v>515</v>
      </c>
      <c r="I28" s="632" t="s">
        <v>865</v>
      </c>
      <c r="J28" s="632" t="s">
        <v>861</v>
      </c>
      <c r="K28" s="632" t="s">
        <v>866</v>
      </c>
      <c r="L28" s="635">
        <v>59.56</v>
      </c>
      <c r="M28" s="635">
        <v>297.8</v>
      </c>
      <c r="N28" s="632">
        <v>5</v>
      </c>
      <c r="O28" s="636">
        <v>3</v>
      </c>
      <c r="P28" s="635">
        <v>178.68</v>
      </c>
      <c r="Q28" s="637">
        <v>0.6</v>
      </c>
      <c r="R28" s="632">
        <v>3</v>
      </c>
      <c r="S28" s="637">
        <v>0.6</v>
      </c>
      <c r="T28" s="636">
        <v>2</v>
      </c>
      <c r="U28" s="638">
        <v>0.66666666666666663</v>
      </c>
    </row>
    <row r="29" spans="1:21" ht="14.4" customHeight="1" x14ac:dyDescent="0.3">
      <c r="A29" s="631">
        <v>34</v>
      </c>
      <c r="B29" s="632" t="s">
        <v>762</v>
      </c>
      <c r="C29" s="632" t="s">
        <v>765</v>
      </c>
      <c r="D29" s="633" t="s">
        <v>1208</v>
      </c>
      <c r="E29" s="634" t="s">
        <v>772</v>
      </c>
      <c r="F29" s="632" t="s">
        <v>763</v>
      </c>
      <c r="G29" s="632" t="s">
        <v>867</v>
      </c>
      <c r="H29" s="632" t="s">
        <v>552</v>
      </c>
      <c r="I29" s="632" t="s">
        <v>868</v>
      </c>
      <c r="J29" s="632" t="s">
        <v>869</v>
      </c>
      <c r="K29" s="632" t="s">
        <v>870</v>
      </c>
      <c r="L29" s="635">
        <v>0</v>
      </c>
      <c r="M29" s="635">
        <v>0</v>
      </c>
      <c r="N29" s="632">
        <v>2</v>
      </c>
      <c r="O29" s="636">
        <v>1</v>
      </c>
      <c r="P29" s="635">
        <v>0</v>
      </c>
      <c r="Q29" s="637"/>
      <c r="R29" s="632">
        <v>2</v>
      </c>
      <c r="S29" s="637">
        <v>1</v>
      </c>
      <c r="T29" s="636">
        <v>1</v>
      </c>
      <c r="U29" s="638">
        <v>1</v>
      </c>
    </row>
    <row r="30" spans="1:21" ht="14.4" customHeight="1" x14ac:dyDescent="0.3">
      <c r="A30" s="631">
        <v>34</v>
      </c>
      <c r="B30" s="632" t="s">
        <v>762</v>
      </c>
      <c r="C30" s="632" t="s">
        <v>765</v>
      </c>
      <c r="D30" s="633" t="s">
        <v>1208</v>
      </c>
      <c r="E30" s="634" t="s">
        <v>773</v>
      </c>
      <c r="F30" s="632" t="s">
        <v>763</v>
      </c>
      <c r="G30" s="632" t="s">
        <v>871</v>
      </c>
      <c r="H30" s="632" t="s">
        <v>515</v>
      </c>
      <c r="I30" s="632" t="s">
        <v>872</v>
      </c>
      <c r="J30" s="632" t="s">
        <v>873</v>
      </c>
      <c r="K30" s="632" t="s">
        <v>874</v>
      </c>
      <c r="L30" s="635">
        <v>85.27</v>
      </c>
      <c r="M30" s="635">
        <v>341.08</v>
      </c>
      <c r="N30" s="632">
        <v>4</v>
      </c>
      <c r="O30" s="636">
        <v>1</v>
      </c>
      <c r="P30" s="635">
        <v>341.08</v>
      </c>
      <c r="Q30" s="637">
        <v>1</v>
      </c>
      <c r="R30" s="632">
        <v>4</v>
      </c>
      <c r="S30" s="637">
        <v>1</v>
      </c>
      <c r="T30" s="636">
        <v>1</v>
      </c>
      <c r="U30" s="638">
        <v>1</v>
      </c>
    </row>
    <row r="31" spans="1:21" ht="14.4" customHeight="1" x14ac:dyDescent="0.3">
      <c r="A31" s="631">
        <v>34</v>
      </c>
      <c r="B31" s="632" t="s">
        <v>762</v>
      </c>
      <c r="C31" s="632" t="s">
        <v>765</v>
      </c>
      <c r="D31" s="633" t="s">
        <v>1208</v>
      </c>
      <c r="E31" s="634" t="s">
        <v>773</v>
      </c>
      <c r="F31" s="632" t="s">
        <v>763</v>
      </c>
      <c r="G31" s="632" t="s">
        <v>875</v>
      </c>
      <c r="H31" s="632" t="s">
        <v>515</v>
      </c>
      <c r="I31" s="632" t="s">
        <v>876</v>
      </c>
      <c r="J31" s="632" t="s">
        <v>877</v>
      </c>
      <c r="K31" s="632" t="s">
        <v>878</v>
      </c>
      <c r="L31" s="635">
        <v>117.55</v>
      </c>
      <c r="M31" s="635">
        <v>117.55</v>
      </c>
      <c r="N31" s="632">
        <v>1</v>
      </c>
      <c r="O31" s="636">
        <v>0.5</v>
      </c>
      <c r="P31" s="635">
        <v>117.55</v>
      </c>
      <c r="Q31" s="637">
        <v>1</v>
      </c>
      <c r="R31" s="632">
        <v>1</v>
      </c>
      <c r="S31" s="637">
        <v>1</v>
      </c>
      <c r="T31" s="636">
        <v>0.5</v>
      </c>
      <c r="U31" s="638">
        <v>1</v>
      </c>
    </row>
    <row r="32" spans="1:21" ht="14.4" customHeight="1" x14ac:dyDescent="0.3">
      <c r="A32" s="631">
        <v>34</v>
      </c>
      <c r="B32" s="632" t="s">
        <v>762</v>
      </c>
      <c r="C32" s="632" t="s">
        <v>765</v>
      </c>
      <c r="D32" s="633" t="s">
        <v>1208</v>
      </c>
      <c r="E32" s="634" t="s">
        <v>773</v>
      </c>
      <c r="F32" s="632" t="s">
        <v>763</v>
      </c>
      <c r="G32" s="632" t="s">
        <v>879</v>
      </c>
      <c r="H32" s="632" t="s">
        <v>515</v>
      </c>
      <c r="I32" s="632" t="s">
        <v>880</v>
      </c>
      <c r="J32" s="632" t="s">
        <v>602</v>
      </c>
      <c r="K32" s="632" t="s">
        <v>881</v>
      </c>
      <c r="L32" s="635">
        <v>0</v>
      </c>
      <c r="M32" s="635">
        <v>0</v>
      </c>
      <c r="N32" s="632">
        <v>1</v>
      </c>
      <c r="O32" s="636">
        <v>0.5</v>
      </c>
      <c r="P32" s="635">
        <v>0</v>
      </c>
      <c r="Q32" s="637"/>
      <c r="R32" s="632">
        <v>1</v>
      </c>
      <c r="S32" s="637">
        <v>1</v>
      </c>
      <c r="T32" s="636">
        <v>0.5</v>
      </c>
      <c r="U32" s="638">
        <v>1</v>
      </c>
    </row>
    <row r="33" spans="1:21" ht="14.4" customHeight="1" x14ac:dyDescent="0.3">
      <c r="A33" s="631">
        <v>34</v>
      </c>
      <c r="B33" s="632" t="s">
        <v>762</v>
      </c>
      <c r="C33" s="632" t="s">
        <v>765</v>
      </c>
      <c r="D33" s="633" t="s">
        <v>1208</v>
      </c>
      <c r="E33" s="634" t="s">
        <v>775</v>
      </c>
      <c r="F33" s="632" t="s">
        <v>763</v>
      </c>
      <c r="G33" s="632" t="s">
        <v>882</v>
      </c>
      <c r="H33" s="632" t="s">
        <v>515</v>
      </c>
      <c r="I33" s="632" t="s">
        <v>883</v>
      </c>
      <c r="J33" s="632" t="s">
        <v>884</v>
      </c>
      <c r="K33" s="632" t="s">
        <v>885</v>
      </c>
      <c r="L33" s="635">
        <v>59.78</v>
      </c>
      <c r="M33" s="635">
        <v>59.78</v>
      </c>
      <c r="N33" s="632">
        <v>1</v>
      </c>
      <c r="O33" s="636">
        <v>1</v>
      </c>
      <c r="P33" s="635">
        <v>59.78</v>
      </c>
      <c r="Q33" s="637">
        <v>1</v>
      </c>
      <c r="R33" s="632">
        <v>1</v>
      </c>
      <c r="S33" s="637">
        <v>1</v>
      </c>
      <c r="T33" s="636">
        <v>1</v>
      </c>
      <c r="U33" s="638">
        <v>1</v>
      </c>
    </row>
    <row r="34" spans="1:21" ht="14.4" customHeight="1" x14ac:dyDescent="0.3">
      <c r="A34" s="631">
        <v>34</v>
      </c>
      <c r="B34" s="632" t="s">
        <v>762</v>
      </c>
      <c r="C34" s="632" t="s">
        <v>765</v>
      </c>
      <c r="D34" s="633" t="s">
        <v>1208</v>
      </c>
      <c r="E34" s="634" t="s">
        <v>775</v>
      </c>
      <c r="F34" s="632" t="s">
        <v>763</v>
      </c>
      <c r="G34" s="632" t="s">
        <v>886</v>
      </c>
      <c r="H34" s="632" t="s">
        <v>515</v>
      </c>
      <c r="I34" s="632" t="s">
        <v>887</v>
      </c>
      <c r="J34" s="632" t="s">
        <v>888</v>
      </c>
      <c r="K34" s="632" t="s">
        <v>889</v>
      </c>
      <c r="L34" s="635">
        <v>82.17</v>
      </c>
      <c r="M34" s="635">
        <v>164.34</v>
      </c>
      <c r="N34" s="632">
        <v>2</v>
      </c>
      <c r="O34" s="636">
        <v>1.5</v>
      </c>
      <c r="P34" s="635">
        <v>164.34</v>
      </c>
      <c r="Q34" s="637">
        <v>1</v>
      </c>
      <c r="R34" s="632">
        <v>2</v>
      </c>
      <c r="S34" s="637">
        <v>1</v>
      </c>
      <c r="T34" s="636">
        <v>1.5</v>
      </c>
      <c r="U34" s="638">
        <v>1</v>
      </c>
    </row>
    <row r="35" spans="1:21" ht="14.4" customHeight="1" x14ac:dyDescent="0.3">
      <c r="A35" s="631">
        <v>34</v>
      </c>
      <c r="B35" s="632" t="s">
        <v>762</v>
      </c>
      <c r="C35" s="632" t="s">
        <v>765</v>
      </c>
      <c r="D35" s="633" t="s">
        <v>1208</v>
      </c>
      <c r="E35" s="634" t="s">
        <v>775</v>
      </c>
      <c r="F35" s="632" t="s">
        <v>763</v>
      </c>
      <c r="G35" s="632" t="s">
        <v>890</v>
      </c>
      <c r="H35" s="632" t="s">
        <v>515</v>
      </c>
      <c r="I35" s="632" t="s">
        <v>891</v>
      </c>
      <c r="J35" s="632" t="s">
        <v>892</v>
      </c>
      <c r="K35" s="632" t="s">
        <v>893</v>
      </c>
      <c r="L35" s="635">
        <v>64.5</v>
      </c>
      <c r="M35" s="635">
        <v>64.5</v>
      </c>
      <c r="N35" s="632">
        <v>1</v>
      </c>
      <c r="O35" s="636">
        <v>1</v>
      </c>
      <c r="P35" s="635">
        <v>64.5</v>
      </c>
      <c r="Q35" s="637">
        <v>1</v>
      </c>
      <c r="R35" s="632">
        <v>1</v>
      </c>
      <c r="S35" s="637">
        <v>1</v>
      </c>
      <c r="T35" s="636">
        <v>1</v>
      </c>
      <c r="U35" s="638">
        <v>1</v>
      </c>
    </row>
    <row r="36" spans="1:21" ht="14.4" customHeight="1" x14ac:dyDescent="0.3">
      <c r="A36" s="631">
        <v>34</v>
      </c>
      <c r="B36" s="632" t="s">
        <v>762</v>
      </c>
      <c r="C36" s="632" t="s">
        <v>765</v>
      </c>
      <c r="D36" s="633" t="s">
        <v>1208</v>
      </c>
      <c r="E36" s="634" t="s">
        <v>775</v>
      </c>
      <c r="F36" s="632" t="s">
        <v>763</v>
      </c>
      <c r="G36" s="632" t="s">
        <v>890</v>
      </c>
      <c r="H36" s="632" t="s">
        <v>515</v>
      </c>
      <c r="I36" s="632" t="s">
        <v>894</v>
      </c>
      <c r="J36" s="632" t="s">
        <v>892</v>
      </c>
      <c r="K36" s="632" t="s">
        <v>895</v>
      </c>
      <c r="L36" s="635">
        <v>32.25</v>
      </c>
      <c r="M36" s="635">
        <v>32.25</v>
      </c>
      <c r="N36" s="632">
        <v>1</v>
      </c>
      <c r="O36" s="636">
        <v>0.5</v>
      </c>
      <c r="P36" s="635">
        <v>32.25</v>
      </c>
      <c r="Q36" s="637">
        <v>1</v>
      </c>
      <c r="R36" s="632">
        <v>1</v>
      </c>
      <c r="S36" s="637">
        <v>1</v>
      </c>
      <c r="T36" s="636">
        <v>0.5</v>
      </c>
      <c r="U36" s="638">
        <v>1</v>
      </c>
    </row>
    <row r="37" spans="1:21" ht="14.4" customHeight="1" x14ac:dyDescent="0.3">
      <c r="A37" s="631">
        <v>34</v>
      </c>
      <c r="B37" s="632" t="s">
        <v>762</v>
      </c>
      <c r="C37" s="632" t="s">
        <v>765</v>
      </c>
      <c r="D37" s="633" t="s">
        <v>1208</v>
      </c>
      <c r="E37" s="634" t="s">
        <v>776</v>
      </c>
      <c r="F37" s="632" t="s">
        <v>763</v>
      </c>
      <c r="G37" s="632" t="s">
        <v>896</v>
      </c>
      <c r="H37" s="632" t="s">
        <v>552</v>
      </c>
      <c r="I37" s="632" t="s">
        <v>897</v>
      </c>
      <c r="J37" s="632" t="s">
        <v>898</v>
      </c>
      <c r="K37" s="632" t="s">
        <v>899</v>
      </c>
      <c r="L37" s="635">
        <v>432.87</v>
      </c>
      <c r="M37" s="635">
        <v>432.87</v>
      </c>
      <c r="N37" s="632">
        <v>1</v>
      </c>
      <c r="O37" s="636">
        <v>1</v>
      </c>
      <c r="P37" s="635"/>
      <c r="Q37" s="637">
        <v>0</v>
      </c>
      <c r="R37" s="632"/>
      <c r="S37" s="637">
        <v>0</v>
      </c>
      <c r="T37" s="636"/>
      <c r="U37" s="638">
        <v>0</v>
      </c>
    </row>
    <row r="38" spans="1:21" ht="14.4" customHeight="1" x14ac:dyDescent="0.3">
      <c r="A38" s="631">
        <v>34</v>
      </c>
      <c r="B38" s="632" t="s">
        <v>762</v>
      </c>
      <c r="C38" s="632" t="s">
        <v>765</v>
      </c>
      <c r="D38" s="633" t="s">
        <v>1208</v>
      </c>
      <c r="E38" s="634" t="s">
        <v>777</v>
      </c>
      <c r="F38" s="632" t="s">
        <v>763</v>
      </c>
      <c r="G38" s="632" t="s">
        <v>900</v>
      </c>
      <c r="H38" s="632" t="s">
        <v>515</v>
      </c>
      <c r="I38" s="632" t="s">
        <v>901</v>
      </c>
      <c r="J38" s="632" t="s">
        <v>902</v>
      </c>
      <c r="K38" s="632" t="s">
        <v>903</v>
      </c>
      <c r="L38" s="635">
        <v>0</v>
      </c>
      <c r="M38" s="635">
        <v>0</v>
      </c>
      <c r="N38" s="632">
        <v>1</v>
      </c>
      <c r="O38" s="636">
        <v>1</v>
      </c>
      <c r="P38" s="635"/>
      <c r="Q38" s="637"/>
      <c r="R38" s="632"/>
      <c r="S38" s="637">
        <v>0</v>
      </c>
      <c r="T38" s="636"/>
      <c r="U38" s="638">
        <v>0</v>
      </c>
    </row>
    <row r="39" spans="1:21" ht="14.4" customHeight="1" x14ac:dyDescent="0.3">
      <c r="A39" s="631">
        <v>34</v>
      </c>
      <c r="B39" s="632" t="s">
        <v>762</v>
      </c>
      <c r="C39" s="632" t="s">
        <v>765</v>
      </c>
      <c r="D39" s="633" t="s">
        <v>1208</v>
      </c>
      <c r="E39" s="634" t="s">
        <v>777</v>
      </c>
      <c r="F39" s="632" t="s">
        <v>763</v>
      </c>
      <c r="G39" s="632" t="s">
        <v>904</v>
      </c>
      <c r="H39" s="632" t="s">
        <v>552</v>
      </c>
      <c r="I39" s="632" t="s">
        <v>905</v>
      </c>
      <c r="J39" s="632" t="s">
        <v>906</v>
      </c>
      <c r="K39" s="632" t="s">
        <v>907</v>
      </c>
      <c r="L39" s="635">
        <v>141.25</v>
      </c>
      <c r="M39" s="635">
        <v>141.25</v>
      </c>
      <c r="N39" s="632">
        <v>1</v>
      </c>
      <c r="O39" s="636">
        <v>1</v>
      </c>
      <c r="P39" s="635">
        <v>141.25</v>
      </c>
      <c r="Q39" s="637">
        <v>1</v>
      </c>
      <c r="R39" s="632">
        <v>1</v>
      </c>
      <c r="S39" s="637">
        <v>1</v>
      </c>
      <c r="T39" s="636">
        <v>1</v>
      </c>
      <c r="U39" s="638">
        <v>1</v>
      </c>
    </row>
    <row r="40" spans="1:21" ht="14.4" customHeight="1" x14ac:dyDescent="0.3">
      <c r="A40" s="631">
        <v>34</v>
      </c>
      <c r="B40" s="632" t="s">
        <v>762</v>
      </c>
      <c r="C40" s="632" t="s">
        <v>765</v>
      </c>
      <c r="D40" s="633" t="s">
        <v>1208</v>
      </c>
      <c r="E40" s="634" t="s">
        <v>779</v>
      </c>
      <c r="F40" s="632" t="s">
        <v>763</v>
      </c>
      <c r="G40" s="632" t="s">
        <v>908</v>
      </c>
      <c r="H40" s="632" t="s">
        <v>515</v>
      </c>
      <c r="I40" s="632" t="s">
        <v>909</v>
      </c>
      <c r="J40" s="632" t="s">
        <v>910</v>
      </c>
      <c r="K40" s="632" t="s">
        <v>911</v>
      </c>
      <c r="L40" s="635">
        <v>100.91</v>
      </c>
      <c r="M40" s="635">
        <v>201.82</v>
      </c>
      <c r="N40" s="632">
        <v>2</v>
      </c>
      <c r="O40" s="636">
        <v>0.5</v>
      </c>
      <c r="P40" s="635">
        <v>201.82</v>
      </c>
      <c r="Q40" s="637">
        <v>1</v>
      </c>
      <c r="R40" s="632">
        <v>2</v>
      </c>
      <c r="S40" s="637">
        <v>1</v>
      </c>
      <c r="T40" s="636">
        <v>0.5</v>
      </c>
      <c r="U40" s="638">
        <v>1</v>
      </c>
    </row>
    <row r="41" spans="1:21" ht="14.4" customHeight="1" x14ac:dyDescent="0.3">
      <c r="A41" s="631">
        <v>34</v>
      </c>
      <c r="B41" s="632" t="s">
        <v>762</v>
      </c>
      <c r="C41" s="632" t="s">
        <v>765</v>
      </c>
      <c r="D41" s="633" t="s">
        <v>1208</v>
      </c>
      <c r="E41" s="634" t="s">
        <v>779</v>
      </c>
      <c r="F41" s="632" t="s">
        <v>763</v>
      </c>
      <c r="G41" s="632" t="s">
        <v>912</v>
      </c>
      <c r="H41" s="632" t="s">
        <v>515</v>
      </c>
      <c r="I41" s="632" t="s">
        <v>913</v>
      </c>
      <c r="J41" s="632" t="s">
        <v>914</v>
      </c>
      <c r="K41" s="632" t="s">
        <v>915</v>
      </c>
      <c r="L41" s="635">
        <v>97.96</v>
      </c>
      <c r="M41" s="635">
        <v>195.92</v>
      </c>
      <c r="N41" s="632">
        <v>2</v>
      </c>
      <c r="O41" s="636">
        <v>0.5</v>
      </c>
      <c r="P41" s="635">
        <v>195.92</v>
      </c>
      <c r="Q41" s="637">
        <v>1</v>
      </c>
      <c r="R41" s="632">
        <v>2</v>
      </c>
      <c r="S41" s="637">
        <v>1</v>
      </c>
      <c r="T41" s="636">
        <v>0.5</v>
      </c>
      <c r="U41" s="638">
        <v>1</v>
      </c>
    </row>
    <row r="42" spans="1:21" ht="14.4" customHeight="1" x14ac:dyDescent="0.3">
      <c r="A42" s="631">
        <v>34</v>
      </c>
      <c r="B42" s="632" t="s">
        <v>762</v>
      </c>
      <c r="C42" s="632" t="s">
        <v>765</v>
      </c>
      <c r="D42" s="633" t="s">
        <v>1208</v>
      </c>
      <c r="E42" s="634" t="s">
        <v>779</v>
      </c>
      <c r="F42" s="632" t="s">
        <v>763</v>
      </c>
      <c r="G42" s="632" t="s">
        <v>916</v>
      </c>
      <c r="H42" s="632" t="s">
        <v>515</v>
      </c>
      <c r="I42" s="632" t="s">
        <v>917</v>
      </c>
      <c r="J42" s="632" t="s">
        <v>918</v>
      </c>
      <c r="K42" s="632" t="s">
        <v>919</v>
      </c>
      <c r="L42" s="635">
        <v>29.39</v>
      </c>
      <c r="M42" s="635">
        <v>29.39</v>
      </c>
      <c r="N42" s="632">
        <v>1</v>
      </c>
      <c r="O42" s="636">
        <v>1</v>
      </c>
      <c r="P42" s="635">
        <v>29.39</v>
      </c>
      <c r="Q42" s="637">
        <v>1</v>
      </c>
      <c r="R42" s="632">
        <v>1</v>
      </c>
      <c r="S42" s="637">
        <v>1</v>
      </c>
      <c r="T42" s="636">
        <v>1</v>
      </c>
      <c r="U42" s="638">
        <v>1</v>
      </c>
    </row>
    <row r="43" spans="1:21" ht="14.4" customHeight="1" x14ac:dyDescent="0.3">
      <c r="A43" s="631">
        <v>34</v>
      </c>
      <c r="B43" s="632" t="s">
        <v>762</v>
      </c>
      <c r="C43" s="632" t="s">
        <v>765</v>
      </c>
      <c r="D43" s="633" t="s">
        <v>1208</v>
      </c>
      <c r="E43" s="634" t="s">
        <v>779</v>
      </c>
      <c r="F43" s="632" t="s">
        <v>763</v>
      </c>
      <c r="G43" s="632" t="s">
        <v>920</v>
      </c>
      <c r="H43" s="632" t="s">
        <v>515</v>
      </c>
      <c r="I43" s="632" t="s">
        <v>921</v>
      </c>
      <c r="J43" s="632" t="s">
        <v>922</v>
      </c>
      <c r="K43" s="632" t="s">
        <v>923</v>
      </c>
      <c r="L43" s="635">
        <v>0</v>
      </c>
      <c r="M43" s="635">
        <v>0</v>
      </c>
      <c r="N43" s="632">
        <v>1</v>
      </c>
      <c r="O43" s="636">
        <v>1</v>
      </c>
      <c r="P43" s="635"/>
      <c r="Q43" s="637"/>
      <c r="R43" s="632"/>
      <c r="S43" s="637">
        <v>0</v>
      </c>
      <c r="T43" s="636"/>
      <c r="U43" s="638">
        <v>0</v>
      </c>
    </row>
    <row r="44" spans="1:21" ht="14.4" customHeight="1" x14ac:dyDescent="0.3">
      <c r="A44" s="631">
        <v>34</v>
      </c>
      <c r="B44" s="632" t="s">
        <v>762</v>
      </c>
      <c r="C44" s="632" t="s">
        <v>765</v>
      </c>
      <c r="D44" s="633" t="s">
        <v>1208</v>
      </c>
      <c r="E44" s="634" t="s">
        <v>779</v>
      </c>
      <c r="F44" s="632" t="s">
        <v>763</v>
      </c>
      <c r="G44" s="632" t="s">
        <v>924</v>
      </c>
      <c r="H44" s="632" t="s">
        <v>515</v>
      </c>
      <c r="I44" s="632" t="s">
        <v>925</v>
      </c>
      <c r="J44" s="632" t="s">
        <v>926</v>
      </c>
      <c r="K44" s="632" t="s">
        <v>927</v>
      </c>
      <c r="L44" s="635">
        <v>0</v>
      </c>
      <c r="M44" s="635">
        <v>0</v>
      </c>
      <c r="N44" s="632">
        <v>1</v>
      </c>
      <c r="O44" s="636">
        <v>1</v>
      </c>
      <c r="P44" s="635"/>
      <c r="Q44" s="637"/>
      <c r="R44" s="632"/>
      <c r="S44" s="637">
        <v>0</v>
      </c>
      <c r="T44" s="636"/>
      <c r="U44" s="638">
        <v>0</v>
      </c>
    </row>
    <row r="45" spans="1:21" ht="14.4" customHeight="1" x14ac:dyDescent="0.3">
      <c r="A45" s="631">
        <v>34</v>
      </c>
      <c r="B45" s="632" t="s">
        <v>762</v>
      </c>
      <c r="C45" s="632" t="s">
        <v>765</v>
      </c>
      <c r="D45" s="633" t="s">
        <v>1208</v>
      </c>
      <c r="E45" s="634" t="s">
        <v>779</v>
      </c>
      <c r="F45" s="632" t="s">
        <v>763</v>
      </c>
      <c r="G45" s="632" t="s">
        <v>818</v>
      </c>
      <c r="H45" s="632" t="s">
        <v>515</v>
      </c>
      <c r="I45" s="632" t="s">
        <v>819</v>
      </c>
      <c r="J45" s="632" t="s">
        <v>820</v>
      </c>
      <c r="K45" s="632" t="s">
        <v>821</v>
      </c>
      <c r="L45" s="635">
        <v>107.27</v>
      </c>
      <c r="M45" s="635">
        <v>107.27</v>
      </c>
      <c r="N45" s="632">
        <v>1</v>
      </c>
      <c r="O45" s="636">
        <v>1</v>
      </c>
      <c r="P45" s="635">
        <v>107.27</v>
      </c>
      <c r="Q45" s="637">
        <v>1</v>
      </c>
      <c r="R45" s="632">
        <v>1</v>
      </c>
      <c r="S45" s="637">
        <v>1</v>
      </c>
      <c r="T45" s="636">
        <v>1</v>
      </c>
      <c r="U45" s="638">
        <v>1</v>
      </c>
    </row>
    <row r="46" spans="1:21" ht="14.4" customHeight="1" x14ac:dyDescent="0.3">
      <c r="A46" s="631">
        <v>34</v>
      </c>
      <c r="B46" s="632" t="s">
        <v>762</v>
      </c>
      <c r="C46" s="632" t="s">
        <v>765</v>
      </c>
      <c r="D46" s="633" t="s">
        <v>1208</v>
      </c>
      <c r="E46" s="634" t="s">
        <v>779</v>
      </c>
      <c r="F46" s="632" t="s">
        <v>763</v>
      </c>
      <c r="G46" s="632" t="s">
        <v>904</v>
      </c>
      <c r="H46" s="632" t="s">
        <v>552</v>
      </c>
      <c r="I46" s="632" t="s">
        <v>905</v>
      </c>
      <c r="J46" s="632" t="s">
        <v>906</v>
      </c>
      <c r="K46" s="632" t="s">
        <v>907</v>
      </c>
      <c r="L46" s="635">
        <v>141.25</v>
      </c>
      <c r="M46" s="635">
        <v>141.25</v>
      </c>
      <c r="N46" s="632">
        <v>1</v>
      </c>
      <c r="O46" s="636">
        <v>1</v>
      </c>
      <c r="P46" s="635">
        <v>141.25</v>
      </c>
      <c r="Q46" s="637">
        <v>1</v>
      </c>
      <c r="R46" s="632">
        <v>1</v>
      </c>
      <c r="S46" s="637">
        <v>1</v>
      </c>
      <c r="T46" s="636">
        <v>1</v>
      </c>
      <c r="U46" s="638">
        <v>1</v>
      </c>
    </row>
    <row r="47" spans="1:21" ht="14.4" customHeight="1" x14ac:dyDescent="0.3">
      <c r="A47" s="631">
        <v>34</v>
      </c>
      <c r="B47" s="632" t="s">
        <v>762</v>
      </c>
      <c r="C47" s="632" t="s">
        <v>765</v>
      </c>
      <c r="D47" s="633" t="s">
        <v>1208</v>
      </c>
      <c r="E47" s="634" t="s">
        <v>779</v>
      </c>
      <c r="F47" s="632" t="s">
        <v>763</v>
      </c>
      <c r="G47" s="632" t="s">
        <v>841</v>
      </c>
      <c r="H47" s="632" t="s">
        <v>515</v>
      </c>
      <c r="I47" s="632" t="s">
        <v>928</v>
      </c>
      <c r="J47" s="632" t="s">
        <v>929</v>
      </c>
      <c r="K47" s="632" t="s">
        <v>930</v>
      </c>
      <c r="L47" s="635">
        <v>0</v>
      </c>
      <c r="M47" s="635">
        <v>0</v>
      </c>
      <c r="N47" s="632">
        <v>1</v>
      </c>
      <c r="O47" s="636">
        <v>1</v>
      </c>
      <c r="P47" s="635">
        <v>0</v>
      </c>
      <c r="Q47" s="637"/>
      <c r="R47" s="632">
        <v>1</v>
      </c>
      <c r="S47" s="637">
        <v>1</v>
      </c>
      <c r="T47" s="636">
        <v>1</v>
      </c>
      <c r="U47" s="638">
        <v>1</v>
      </c>
    </row>
    <row r="48" spans="1:21" ht="14.4" customHeight="1" x14ac:dyDescent="0.3">
      <c r="A48" s="631">
        <v>34</v>
      </c>
      <c r="B48" s="632" t="s">
        <v>762</v>
      </c>
      <c r="C48" s="632" t="s">
        <v>765</v>
      </c>
      <c r="D48" s="633" t="s">
        <v>1208</v>
      </c>
      <c r="E48" s="634" t="s">
        <v>779</v>
      </c>
      <c r="F48" s="632" t="s">
        <v>763</v>
      </c>
      <c r="G48" s="632" t="s">
        <v>931</v>
      </c>
      <c r="H48" s="632" t="s">
        <v>515</v>
      </c>
      <c r="I48" s="632" t="s">
        <v>932</v>
      </c>
      <c r="J48" s="632" t="s">
        <v>933</v>
      </c>
      <c r="K48" s="632" t="s">
        <v>934</v>
      </c>
      <c r="L48" s="635">
        <v>0</v>
      </c>
      <c r="M48" s="635">
        <v>0</v>
      </c>
      <c r="N48" s="632">
        <v>1</v>
      </c>
      <c r="O48" s="636">
        <v>1</v>
      </c>
      <c r="P48" s="635"/>
      <c r="Q48" s="637"/>
      <c r="R48" s="632"/>
      <c r="S48" s="637">
        <v>0</v>
      </c>
      <c r="T48" s="636"/>
      <c r="U48" s="638">
        <v>0</v>
      </c>
    </row>
    <row r="49" spans="1:21" ht="14.4" customHeight="1" x14ac:dyDescent="0.3">
      <c r="A49" s="631">
        <v>34</v>
      </c>
      <c r="B49" s="632" t="s">
        <v>762</v>
      </c>
      <c r="C49" s="632" t="s">
        <v>765</v>
      </c>
      <c r="D49" s="633" t="s">
        <v>1208</v>
      </c>
      <c r="E49" s="634" t="s">
        <v>781</v>
      </c>
      <c r="F49" s="632" t="s">
        <v>763</v>
      </c>
      <c r="G49" s="632" t="s">
        <v>935</v>
      </c>
      <c r="H49" s="632" t="s">
        <v>515</v>
      </c>
      <c r="I49" s="632" t="s">
        <v>936</v>
      </c>
      <c r="J49" s="632" t="s">
        <v>937</v>
      </c>
      <c r="K49" s="632" t="s">
        <v>938</v>
      </c>
      <c r="L49" s="635">
        <v>59.85</v>
      </c>
      <c r="M49" s="635">
        <v>59.85</v>
      </c>
      <c r="N49" s="632">
        <v>1</v>
      </c>
      <c r="O49" s="636">
        <v>0.5</v>
      </c>
      <c r="P49" s="635">
        <v>59.85</v>
      </c>
      <c r="Q49" s="637">
        <v>1</v>
      </c>
      <c r="R49" s="632">
        <v>1</v>
      </c>
      <c r="S49" s="637">
        <v>1</v>
      </c>
      <c r="T49" s="636">
        <v>0.5</v>
      </c>
      <c r="U49" s="638">
        <v>1</v>
      </c>
    </row>
    <row r="50" spans="1:21" ht="14.4" customHeight="1" x14ac:dyDescent="0.3">
      <c r="A50" s="631">
        <v>34</v>
      </c>
      <c r="B50" s="632" t="s">
        <v>762</v>
      </c>
      <c r="C50" s="632" t="s">
        <v>765</v>
      </c>
      <c r="D50" s="633" t="s">
        <v>1208</v>
      </c>
      <c r="E50" s="634" t="s">
        <v>781</v>
      </c>
      <c r="F50" s="632" t="s">
        <v>763</v>
      </c>
      <c r="G50" s="632" t="s">
        <v>916</v>
      </c>
      <c r="H50" s="632" t="s">
        <v>552</v>
      </c>
      <c r="I50" s="632" t="s">
        <v>939</v>
      </c>
      <c r="J50" s="632" t="s">
        <v>940</v>
      </c>
      <c r="K50" s="632" t="s">
        <v>941</v>
      </c>
      <c r="L50" s="635">
        <v>58.77</v>
      </c>
      <c r="M50" s="635">
        <v>58.77</v>
      </c>
      <c r="N50" s="632">
        <v>1</v>
      </c>
      <c r="O50" s="636">
        <v>1</v>
      </c>
      <c r="P50" s="635">
        <v>58.77</v>
      </c>
      <c r="Q50" s="637">
        <v>1</v>
      </c>
      <c r="R50" s="632">
        <v>1</v>
      </c>
      <c r="S50" s="637">
        <v>1</v>
      </c>
      <c r="T50" s="636">
        <v>1</v>
      </c>
      <c r="U50" s="638">
        <v>1</v>
      </c>
    </row>
    <row r="51" spans="1:21" ht="14.4" customHeight="1" x14ac:dyDescent="0.3">
      <c r="A51" s="631">
        <v>34</v>
      </c>
      <c r="B51" s="632" t="s">
        <v>762</v>
      </c>
      <c r="C51" s="632" t="s">
        <v>765</v>
      </c>
      <c r="D51" s="633" t="s">
        <v>1208</v>
      </c>
      <c r="E51" s="634" t="s">
        <v>781</v>
      </c>
      <c r="F51" s="632" t="s">
        <v>763</v>
      </c>
      <c r="G51" s="632" t="s">
        <v>916</v>
      </c>
      <c r="H51" s="632" t="s">
        <v>515</v>
      </c>
      <c r="I51" s="632" t="s">
        <v>942</v>
      </c>
      <c r="J51" s="632" t="s">
        <v>918</v>
      </c>
      <c r="K51" s="632" t="s">
        <v>943</v>
      </c>
      <c r="L51" s="635">
        <v>23.51</v>
      </c>
      <c r="M51" s="635">
        <v>70.53</v>
      </c>
      <c r="N51" s="632">
        <v>3</v>
      </c>
      <c r="O51" s="636">
        <v>3</v>
      </c>
      <c r="P51" s="635">
        <v>70.53</v>
      </c>
      <c r="Q51" s="637">
        <v>1</v>
      </c>
      <c r="R51" s="632">
        <v>3</v>
      </c>
      <c r="S51" s="637">
        <v>1</v>
      </c>
      <c r="T51" s="636">
        <v>3</v>
      </c>
      <c r="U51" s="638">
        <v>1</v>
      </c>
    </row>
    <row r="52" spans="1:21" ht="14.4" customHeight="1" x14ac:dyDescent="0.3">
      <c r="A52" s="631">
        <v>34</v>
      </c>
      <c r="B52" s="632" t="s">
        <v>762</v>
      </c>
      <c r="C52" s="632" t="s">
        <v>765</v>
      </c>
      <c r="D52" s="633" t="s">
        <v>1208</v>
      </c>
      <c r="E52" s="634" t="s">
        <v>781</v>
      </c>
      <c r="F52" s="632" t="s">
        <v>763</v>
      </c>
      <c r="G52" s="632" t="s">
        <v>944</v>
      </c>
      <c r="H52" s="632" t="s">
        <v>515</v>
      </c>
      <c r="I52" s="632" t="s">
        <v>945</v>
      </c>
      <c r="J52" s="632" t="s">
        <v>946</v>
      </c>
      <c r="K52" s="632" t="s">
        <v>947</v>
      </c>
      <c r="L52" s="635">
        <v>89.91</v>
      </c>
      <c r="M52" s="635">
        <v>179.82</v>
      </c>
      <c r="N52" s="632">
        <v>2</v>
      </c>
      <c r="O52" s="636">
        <v>2</v>
      </c>
      <c r="P52" s="635">
        <v>179.82</v>
      </c>
      <c r="Q52" s="637">
        <v>1</v>
      </c>
      <c r="R52" s="632">
        <v>2</v>
      </c>
      <c r="S52" s="637">
        <v>1</v>
      </c>
      <c r="T52" s="636">
        <v>2</v>
      </c>
      <c r="U52" s="638">
        <v>1</v>
      </c>
    </row>
    <row r="53" spans="1:21" ht="14.4" customHeight="1" x14ac:dyDescent="0.3">
      <c r="A53" s="631">
        <v>34</v>
      </c>
      <c r="B53" s="632" t="s">
        <v>762</v>
      </c>
      <c r="C53" s="632" t="s">
        <v>765</v>
      </c>
      <c r="D53" s="633" t="s">
        <v>1208</v>
      </c>
      <c r="E53" s="634" t="s">
        <v>781</v>
      </c>
      <c r="F53" s="632" t="s">
        <v>763</v>
      </c>
      <c r="G53" s="632" t="s">
        <v>948</v>
      </c>
      <c r="H53" s="632" t="s">
        <v>515</v>
      </c>
      <c r="I53" s="632" t="s">
        <v>949</v>
      </c>
      <c r="J53" s="632" t="s">
        <v>950</v>
      </c>
      <c r="K53" s="632" t="s">
        <v>951</v>
      </c>
      <c r="L53" s="635">
        <v>173.93</v>
      </c>
      <c r="M53" s="635">
        <v>347.86</v>
      </c>
      <c r="N53" s="632">
        <v>2</v>
      </c>
      <c r="O53" s="636">
        <v>1</v>
      </c>
      <c r="P53" s="635"/>
      <c r="Q53" s="637">
        <v>0</v>
      </c>
      <c r="R53" s="632"/>
      <c r="S53" s="637">
        <v>0</v>
      </c>
      <c r="T53" s="636"/>
      <c r="U53" s="638">
        <v>0</v>
      </c>
    </row>
    <row r="54" spans="1:21" ht="14.4" customHeight="1" x14ac:dyDescent="0.3">
      <c r="A54" s="631">
        <v>34</v>
      </c>
      <c r="B54" s="632" t="s">
        <v>762</v>
      </c>
      <c r="C54" s="632" t="s">
        <v>765</v>
      </c>
      <c r="D54" s="633" t="s">
        <v>1208</v>
      </c>
      <c r="E54" s="634" t="s">
        <v>781</v>
      </c>
      <c r="F54" s="632" t="s">
        <v>763</v>
      </c>
      <c r="G54" s="632" t="s">
        <v>952</v>
      </c>
      <c r="H54" s="632" t="s">
        <v>515</v>
      </c>
      <c r="I54" s="632" t="s">
        <v>953</v>
      </c>
      <c r="J54" s="632" t="s">
        <v>954</v>
      </c>
      <c r="K54" s="632" t="s">
        <v>955</v>
      </c>
      <c r="L54" s="635">
        <v>0</v>
      </c>
      <c r="M54" s="635">
        <v>0</v>
      </c>
      <c r="N54" s="632">
        <v>1</v>
      </c>
      <c r="O54" s="636">
        <v>0.5</v>
      </c>
      <c r="P54" s="635">
        <v>0</v>
      </c>
      <c r="Q54" s="637"/>
      <c r="R54" s="632">
        <v>1</v>
      </c>
      <c r="S54" s="637">
        <v>1</v>
      </c>
      <c r="T54" s="636">
        <v>0.5</v>
      </c>
      <c r="U54" s="638">
        <v>1</v>
      </c>
    </row>
    <row r="55" spans="1:21" ht="14.4" customHeight="1" x14ac:dyDescent="0.3">
      <c r="A55" s="631">
        <v>34</v>
      </c>
      <c r="B55" s="632" t="s">
        <v>762</v>
      </c>
      <c r="C55" s="632" t="s">
        <v>765</v>
      </c>
      <c r="D55" s="633" t="s">
        <v>1208</v>
      </c>
      <c r="E55" s="634" t="s">
        <v>781</v>
      </c>
      <c r="F55" s="632" t="s">
        <v>763</v>
      </c>
      <c r="G55" s="632" t="s">
        <v>841</v>
      </c>
      <c r="H55" s="632" t="s">
        <v>515</v>
      </c>
      <c r="I55" s="632" t="s">
        <v>956</v>
      </c>
      <c r="J55" s="632" t="s">
        <v>957</v>
      </c>
      <c r="K55" s="632" t="s">
        <v>958</v>
      </c>
      <c r="L55" s="635">
        <v>64.5</v>
      </c>
      <c r="M55" s="635">
        <v>64.5</v>
      </c>
      <c r="N55" s="632">
        <v>1</v>
      </c>
      <c r="O55" s="636">
        <v>1</v>
      </c>
      <c r="P55" s="635"/>
      <c r="Q55" s="637">
        <v>0</v>
      </c>
      <c r="R55" s="632"/>
      <c r="S55" s="637">
        <v>0</v>
      </c>
      <c r="T55" s="636"/>
      <c r="U55" s="638">
        <v>0</v>
      </c>
    </row>
    <row r="56" spans="1:21" ht="14.4" customHeight="1" x14ac:dyDescent="0.3">
      <c r="A56" s="631">
        <v>34</v>
      </c>
      <c r="B56" s="632" t="s">
        <v>762</v>
      </c>
      <c r="C56" s="632" t="s">
        <v>765</v>
      </c>
      <c r="D56" s="633" t="s">
        <v>1208</v>
      </c>
      <c r="E56" s="634" t="s">
        <v>781</v>
      </c>
      <c r="F56" s="632" t="s">
        <v>763</v>
      </c>
      <c r="G56" s="632" t="s">
        <v>799</v>
      </c>
      <c r="H56" s="632" t="s">
        <v>552</v>
      </c>
      <c r="I56" s="632" t="s">
        <v>800</v>
      </c>
      <c r="J56" s="632" t="s">
        <v>801</v>
      </c>
      <c r="K56" s="632" t="s">
        <v>802</v>
      </c>
      <c r="L56" s="635">
        <v>57.6</v>
      </c>
      <c r="M56" s="635">
        <v>57.6</v>
      </c>
      <c r="N56" s="632">
        <v>1</v>
      </c>
      <c r="O56" s="636">
        <v>1</v>
      </c>
      <c r="P56" s="635"/>
      <c r="Q56" s="637">
        <v>0</v>
      </c>
      <c r="R56" s="632"/>
      <c r="S56" s="637">
        <v>0</v>
      </c>
      <c r="T56" s="636"/>
      <c r="U56" s="638">
        <v>0</v>
      </c>
    </row>
    <row r="57" spans="1:21" ht="14.4" customHeight="1" x14ac:dyDescent="0.3">
      <c r="A57" s="631">
        <v>34</v>
      </c>
      <c r="B57" s="632" t="s">
        <v>762</v>
      </c>
      <c r="C57" s="632" t="s">
        <v>765</v>
      </c>
      <c r="D57" s="633" t="s">
        <v>1208</v>
      </c>
      <c r="E57" s="634" t="s">
        <v>781</v>
      </c>
      <c r="F57" s="632" t="s">
        <v>763</v>
      </c>
      <c r="G57" s="632" t="s">
        <v>799</v>
      </c>
      <c r="H57" s="632" t="s">
        <v>552</v>
      </c>
      <c r="I57" s="632" t="s">
        <v>803</v>
      </c>
      <c r="J57" s="632" t="s">
        <v>801</v>
      </c>
      <c r="K57" s="632" t="s">
        <v>802</v>
      </c>
      <c r="L57" s="635">
        <v>57.6</v>
      </c>
      <c r="M57" s="635">
        <v>115.2</v>
      </c>
      <c r="N57" s="632">
        <v>2</v>
      </c>
      <c r="O57" s="636">
        <v>2</v>
      </c>
      <c r="P57" s="635"/>
      <c r="Q57" s="637">
        <v>0</v>
      </c>
      <c r="R57" s="632"/>
      <c r="S57" s="637">
        <v>0</v>
      </c>
      <c r="T57" s="636"/>
      <c r="U57" s="638">
        <v>0</v>
      </c>
    </row>
    <row r="58" spans="1:21" ht="14.4" customHeight="1" x14ac:dyDescent="0.3">
      <c r="A58" s="631">
        <v>34</v>
      </c>
      <c r="B58" s="632" t="s">
        <v>762</v>
      </c>
      <c r="C58" s="632" t="s">
        <v>765</v>
      </c>
      <c r="D58" s="633" t="s">
        <v>1208</v>
      </c>
      <c r="E58" s="634" t="s">
        <v>781</v>
      </c>
      <c r="F58" s="632" t="s">
        <v>763</v>
      </c>
      <c r="G58" s="632" t="s">
        <v>959</v>
      </c>
      <c r="H58" s="632" t="s">
        <v>552</v>
      </c>
      <c r="I58" s="632" t="s">
        <v>960</v>
      </c>
      <c r="J58" s="632" t="s">
        <v>961</v>
      </c>
      <c r="K58" s="632" t="s">
        <v>962</v>
      </c>
      <c r="L58" s="635">
        <v>165.63</v>
      </c>
      <c r="M58" s="635">
        <v>165.63</v>
      </c>
      <c r="N58" s="632">
        <v>1</v>
      </c>
      <c r="O58" s="636">
        <v>1</v>
      </c>
      <c r="P58" s="635"/>
      <c r="Q58" s="637">
        <v>0</v>
      </c>
      <c r="R58" s="632"/>
      <c r="S58" s="637">
        <v>0</v>
      </c>
      <c r="T58" s="636"/>
      <c r="U58" s="638">
        <v>0</v>
      </c>
    </row>
    <row r="59" spans="1:21" ht="14.4" customHeight="1" x14ac:dyDescent="0.3">
      <c r="A59" s="631">
        <v>34</v>
      </c>
      <c r="B59" s="632" t="s">
        <v>762</v>
      </c>
      <c r="C59" s="632" t="s">
        <v>765</v>
      </c>
      <c r="D59" s="633" t="s">
        <v>1208</v>
      </c>
      <c r="E59" s="634" t="s">
        <v>781</v>
      </c>
      <c r="F59" s="632" t="s">
        <v>763</v>
      </c>
      <c r="G59" s="632" t="s">
        <v>963</v>
      </c>
      <c r="H59" s="632" t="s">
        <v>552</v>
      </c>
      <c r="I59" s="632" t="s">
        <v>964</v>
      </c>
      <c r="J59" s="632" t="s">
        <v>965</v>
      </c>
      <c r="K59" s="632" t="s">
        <v>966</v>
      </c>
      <c r="L59" s="635">
        <v>154.36000000000001</v>
      </c>
      <c r="M59" s="635">
        <v>154.36000000000001</v>
      </c>
      <c r="N59" s="632">
        <v>1</v>
      </c>
      <c r="O59" s="636">
        <v>0.5</v>
      </c>
      <c r="P59" s="635">
        <v>154.36000000000001</v>
      </c>
      <c r="Q59" s="637">
        <v>1</v>
      </c>
      <c r="R59" s="632">
        <v>1</v>
      </c>
      <c r="S59" s="637">
        <v>1</v>
      </c>
      <c r="T59" s="636">
        <v>0.5</v>
      </c>
      <c r="U59" s="638">
        <v>1</v>
      </c>
    </row>
    <row r="60" spans="1:21" ht="14.4" customHeight="1" x14ac:dyDescent="0.3">
      <c r="A60" s="631">
        <v>34</v>
      </c>
      <c r="B60" s="632" t="s">
        <v>762</v>
      </c>
      <c r="C60" s="632" t="s">
        <v>765</v>
      </c>
      <c r="D60" s="633" t="s">
        <v>1208</v>
      </c>
      <c r="E60" s="634" t="s">
        <v>781</v>
      </c>
      <c r="F60" s="632" t="s">
        <v>763</v>
      </c>
      <c r="G60" s="632" t="s">
        <v>963</v>
      </c>
      <c r="H60" s="632" t="s">
        <v>552</v>
      </c>
      <c r="I60" s="632" t="s">
        <v>967</v>
      </c>
      <c r="J60" s="632" t="s">
        <v>968</v>
      </c>
      <c r="K60" s="632" t="s">
        <v>969</v>
      </c>
      <c r="L60" s="635">
        <v>111.22</v>
      </c>
      <c r="M60" s="635">
        <v>111.22</v>
      </c>
      <c r="N60" s="632">
        <v>1</v>
      </c>
      <c r="O60" s="636">
        <v>0.5</v>
      </c>
      <c r="P60" s="635">
        <v>111.22</v>
      </c>
      <c r="Q60" s="637">
        <v>1</v>
      </c>
      <c r="R60" s="632">
        <v>1</v>
      </c>
      <c r="S60" s="637">
        <v>1</v>
      </c>
      <c r="T60" s="636">
        <v>0.5</v>
      </c>
      <c r="U60" s="638">
        <v>1</v>
      </c>
    </row>
    <row r="61" spans="1:21" ht="14.4" customHeight="1" x14ac:dyDescent="0.3">
      <c r="A61" s="631">
        <v>34</v>
      </c>
      <c r="B61" s="632" t="s">
        <v>762</v>
      </c>
      <c r="C61" s="632" t="s">
        <v>765</v>
      </c>
      <c r="D61" s="633" t="s">
        <v>1208</v>
      </c>
      <c r="E61" s="634" t="s">
        <v>786</v>
      </c>
      <c r="F61" s="632" t="s">
        <v>763</v>
      </c>
      <c r="G61" s="632" t="s">
        <v>970</v>
      </c>
      <c r="H61" s="632" t="s">
        <v>515</v>
      </c>
      <c r="I61" s="632" t="s">
        <v>971</v>
      </c>
      <c r="J61" s="632" t="s">
        <v>972</v>
      </c>
      <c r="K61" s="632" t="s">
        <v>973</v>
      </c>
      <c r="L61" s="635">
        <v>78.33</v>
      </c>
      <c r="M61" s="635">
        <v>156.66</v>
      </c>
      <c r="N61" s="632">
        <v>2</v>
      </c>
      <c r="O61" s="636">
        <v>2</v>
      </c>
      <c r="P61" s="635"/>
      <c r="Q61" s="637">
        <v>0</v>
      </c>
      <c r="R61" s="632"/>
      <c r="S61" s="637">
        <v>0</v>
      </c>
      <c r="T61" s="636"/>
      <c r="U61" s="638">
        <v>0</v>
      </c>
    </row>
    <row r="62" spans="1:21" ht="14.4" customHeight="1" x14ac:dyDescent="0.3">
      <c r="A62" s="631">
        <v>34</v>
      </c>
      <c r="B62" s="632" t="s">
        <v>762</v>
      </c>
      <c r="C62" s="632" t="s">
        <v>765</v>
      </c>
      <c r="D62" s="633" t="s">
        <v>1208</v>
      </c>
      <c r="E62" s="634" t="s">
        <v>786</v>
      </c>
      <c r="F62" s="632" t="s">
        <v>763</v>
      </c>
      <c r="G62" s="632" t="s">
        <v>974</v>
      </c>
      <c r="H62" s="632" t="s">
        <v>515</v>
      </c>
      <c r="I62" s="632" t="s">
        <v>975</v>
      </c>
      <c r="J62" s="632" t="s">
        <v>976</v>
      </c>
      <c r="K62" s="632" t="s">
        <v>977</v>
      </c>
      <c r="L62" s="635">
        <v>76.34</v>
      </c>
      <c r="M62" s="635">
        <v>76.34</v>
      </c>
      <c r="N62" s="632">
        <v>1</v>
      </c>
      <c r="O62" s="636">
        <v>1</v>
      </c>
      <c r="P62" s="635"/>
      <c r="Q62" s="637">
        <v>0</v>
      </c>
      <c r="R62" s="632"/>
      <c r="S62" s="637">
        <v>0</v>
      </c>
      <c r="T62" s="636"/>
      <c r="U62" s="638">
        <v>0</v>
      </c>
    </row>
    <row r="63" spans="1:21" ht="14.4" customHeight="1" x14ac:dyDescent="0.3">
      <c r="A63" s="631">
        <v>34</v>
      </c>
      <c r="B63" s="632" t="s">
        <v>762</v>
      </c>
      <c r="C63" s="632" t="s">
        <v>765</v>
      </c>
      <c r="D63" s="633" t="s">
        <v>1208</v>
      </c>
      <c r="E63" s="634" t="s">
        <v>786</v>
      </c>
      <c r="F63" s="632" t="s">
        <v>763</v>
      </c>
      <c r="G63" s="632" t="s">
        <v>978</v>
      </c>
      <c r="H63" s="632" t="s">
        <v>552</v>
      </c>
      <c r="I63" s="632" t="s">
        <v>979</v>
      </c>
      <c r="J63" s="632" t="s">
        <v>980</v>
      </c>
      <c r="K63" s="632" t="s">
        <v>981</v>
      </c>
      <c r="L63" s="635">
        <v>85.02</v>
      </c>
      <c r="M63" s="635">
        <v>170.04</v>
      </c>
      <c r="N63" s="632">
        <v>2</v>
      </c>
      <c r="O63" s="636">
        <v>1.5</v>
      </c>
      <c r="P63" s="635">
        <v>170.04</v>
      </c>
      <c r="Q63" s="637">
        <v>1</v>
      </c>
      <c r="R63" s="632">
        <v>2</v>
      </c>
      <c r="S63" s="637">
        <v>1</v>
      </c>
      <c r="T63" s="636">
        <v>1.5</v>
      </c>
      <c r="U63" s="638">
        <v>1</v>
      </c>
    </row>
    <row r="64" spans="1:21" ht="14.4" customHeight="1" x14ac:dyDescent="0.3">
      <c r="A64" s="631">
        <v>34</v>
      </c>
      <c r="B64" s="632" t="s">
        <v>762</v>
      </c>
      <c r="C64" s="632" t="s">
        <v>765</v>
      </c>
      <c r="D64" s="633" t="s">
        <v>1208</v>
      </c>
      <c r="E64" s="634" t="s">
        <v>786</v>
      </c>
      <c r="F64" s="632" t="s">
        <v>763</v>
      </c>
      <c r="G64" s="632" t="s">
        <v>982</v>
      </c>
      <c r="H64" s="632" t="s">
        <v>515</v>
      </c>
      <c r="I64" s="632" t="s">
        <v>983</v>
      </c>
      <c r="J64" s="632" t="s">
        <v>984</v>
      </c>
      <c r="K64" s="632" t="s">
        <v>985</v>
      </c>
      <c r="L64" s="635">
        <v>159.71</v>
      </c>
      <c r="M64" s="635">
        <v>319.42</v>
      </c>
      <c r="N64" s="632">
        <v>2</v>
      </c>
      <c r="O64" s="636">
        <v>1.5</v>
      </c>
      <c r="P64" s="635">
        <v>319.42</v>
      </c>
      <c r="Q64" s="637">
        <v>1</v>
      </c>
      <c r="R64" s="632">
        <v>2</v>
      </c>
      <c r="S64" s="637">
        <v>1</v>
      </c>
      <c r="T64" s="636">
        <v>1.5</v>
      </c>
      <c r="U64" s="638">
        <v>1</v>
      </c>
    </row>
    <row r="65" spans="1:21" ht="14.4" customHeight="1" x14ac:dyDescent="0.3">
      <c r="A65" s="631">
        <v>34</v>
      </c>
      <c r="B65" s="632" t="s">
        <v>762</v>
      </c>
      <c r="C65" s="632" t="s">
        <v>765</v>
      </c>
      <c r="D65" s="633" t="s">
        <v>1208</v>
      </c>
      <c r="E65" s="634" t="s">
        <v>786</v>
      </c>
      <c r="F65" s="632" t="s">
        <v>763</v>
      </c>
      <c r="G65" s="632" t="s">
        <v>900</v>
      </c>
      <c r="H65" s="632" t="s">
        <v>515</v>
      </c>
      <c r="I65" s="632" t="s">
        <v>901</v>
      </c>
      <c r="J65" s="632" t="s">
        <v>902</v>
      </c>
      <c r="K65" s="632" t="s">
        <v>903</v>
      </c>
      <c r="L65" s="635">
        <v>0</v>
      </c>
      <c r="M65" s="635">
        <v>0</v>
      </c>
      <c r="N65" s="632">
        <v>1</v>
      </c>
      <c r="O65" s="636">
        <v>1</v>
      </c>
      <c r="P65" s="635"/>
      <c r="Q65" s="637"/>
      <c r="R65" s="632"/>
      <c r="S65" s="637">
        <v>0</v>
      </c>
      <c r="T65" s="636"/>
      <c r="U65" s="638">
        <v>0</v>
      </c>
    </row>
    <row r="66" spans="1:21" ht="14.4" customHeight="1" x14ac:dyDescent="0.3">
      <c r="A66" s="631">
        <v>34</v>
      </c>
      <c r="B66" s="632" t="s">
        <v>762</v>
      </c>
      <c r="C66" s="632" t="s">
        <v>765</v>
      </c>
      <c r="D66" s="633" t="s">
        <v>1208</v>
      </c>
      <c r="E66" s="634" t="s">
        <v>786</v>
      </c>
      <c r="F66" s="632" t="s">
        <v>763</v>
      </c>
      <c r="G66" s="632" t="s">
        <v>944</v>
      </c>
      <c r="H66" s="632" t="s">
        <v>515</v>
      </c>
      <c r="I66" s="632" t="s">
        <v>945</v>
      </c>
      <c r="J66" s="632" t="s">
        <v>946</v>
      </c>
      <c r="K66" s="632" t="s">
        <v>947</v>
      </c>
      <c r="L66" s="635">
        <v>89.91</v>
      </c>
      <c r="M66" s="635">
        <v>449.55</v>
      </c>
      <c r="N66" s="632">
        <v>5</v>
      </c>
      <c r="O66" s="636">
        <v>2</v>
      </c>
      <c r="P66" s="635">
        <v>449.55</v>
      </c>
      <c r="Q66" s="637">
        <v>1</v>
      </c>
      <c r="R66" s="632">
        <v>5</v>
      </c>
      <c r="S66" s="637">
        <v>1</v>
      </c>
      <c r="T66" s="636">
        <v>2</v>
      </c>
      <c r="U66" s="638">
        <v>1</v>
      </c>
    </row>
    <row r="67" spans="1:21" ht="14.4" customHeight="1" x14ac:dyDescent="0.3">
      <c r="A67" s="631">
        <v>34</v>
      </c>
      <c r="B67" s="632" t="s">
        <v>762</v>
      </c>
      <c r="C67" s="632" t="s">
        <v>765</v>
      </c>
      <c r="D67" s="633" t="s">
        <v>1208</v>
      </c>
      <c r="E67" s="634" t="s">
        <v>786</v>
      </c>
      <c r="F67" s="632" t="s">
        <v>763</v>
      </c>
      <c r="G67" s="632" t="s">
        <v>986</v>
      </c>
      <c r="H67" s="632" t="s">
        <v>515</v>
      </c>
      <c r="I67" s="632" t="s">
        <v>987</v>
      </c>
      <c r="J67" s="632" t="s">
        <v>988</v>
      </c>
      <c r="K67" s="632" t="s">
        <v>989</v>
      </c>
      <c r="L67" s="635">
        <v>132.19</v>
      </c>
      <c r="M67" s="635">
        <v>132.19</v>
      </c>
      <c r="N67" s="632">
        <v>1</v>
      </c>
      <c r="O67" s="636">
        <v>1</v>
      </c>
      <c r="P67" s="635"/>
      <c r="Q67" s="637">
        <v>0</v>
      </c>
      <c r="R67" s="632"/>
      <c r="S67" s="637">
        <v>0</v>
      </c>
      <c r="T67" s="636"/>
      <c r="U67" s="638">
        <v>0</v>
      </c>
    </row>
    <row r="68" spans="1:21" ht="14.4" customHeight="1" x14ac:dyDescent="0.3">
      <c r="A68" s="631">
        <v>34</v>
      </c>
      <c r="B68" s="632" t="s">
        <v>762</v>
      </c>
      <c r="C68" s="632" t="s">
        <v>765</v>
      </c>
      <c r="D68" s="633" t="s">
        <v>1208</v>
      </c>
      <c r="E68" s="634" t="s">
        <v>786</v>
      </c>
      <c r="F68" s="632" t="s">
        <v>763</v>
      </c>
      <c r="G68" s="632" t="s">
        <v>990</v>
      </c>
      <c r="H68" s="632" t="s">
        <v>515</v>
      </c>
      <c r="I68" s="632" t="s">
        <v>991</v>
      </c>
      <c r="J68" s="632" t="s">
        <v>992</v>
      </c>
      <c r="K68" s="632" t="s">
        <v>993</v>
      </c>
      <c r="L68" s="635">
        <v>132.97999999999999</v>
      </c>
      <c r="M68" s="635">
        <v>265.95999999999998</v>
      </c>
      <c r="N68" s="632">
        <v>2</v>
      </c>
      <c r="O68" s="636">
        <v>2</v>
      </c>
      <c r="P68" s="635">
        <v>265.95999999999998</v>
      </c>
      <c r="Q68" s="637">
        <v>1</v>
      </c>
      <c r="R68" s="632">
        <v>2</v>
      </c>
      <c r="S68" s="637">
        <v>1</v>
      </c>
      <c r="T68" s="636">
        <v>2</v>
      </c>
      <c r="U68" s="638">
        <v>1</v>
      </c>
    </row>
    <row r="69" spans="1:21" ht="14.4" customHeight="1" x14ac:dyDescent="0.3">
      <c r="A69" s="631">
        <v>34</v>
      </c>
      <c r="B69" s="632" t="s">
        <v>762</v>
      </c>
      <c r="C69" s="632" t="s">
        <v>765</v>
      </c>
      <c r="D69" s="633" t="s">
        <v>1208</v>
      </c>
      <c r="E69" s="634" t="s">
        <v>786</v>
      </c>
      <c r="F69" s="632" t="s">
        <v>763</v>
      </c>
      <c r="G69" s="632" t="s">
        <v>994</v>
      </c>
      <c r="H69" s="632" t="s">
        <v>515</v>
      </c>
      <c r="I69" s="632" t="s">
        <v>995</v>
      </c>
      <c r="J69" s="632" t="s">
        <v>996</v>
      </c>
      <c r="K69" s="632" t="s">
        <v>997</v>
      </c>
      <c r="L69" s="635">
        <v>69.59</v>
      </c>
      <c r="M69" s="635">
        <v>69.59</v>
      </c>
      <c r="N69" s="632">
        <v>1</v>
      </c>
      <c r="O69" s="636">
        <v>0.5</v>
      </c>
      <c r="P69" s="635">
        <v>69.59</v>
      </c>
      <c r="Q69" s="637">
        <v>1</v>
      </c>
      <c r="R69" s="632">
        <v>1</v>
      </c>
      <c r="S69" s="637">
        <v>1</v>
      </c>
      <c r="T69" s="636">
        <v>0.5</v>
      </c>
      <c r="U69" s="638">
        <v>1</v>
      </c>
    </row>
    <row r="70" spans="1:21" ht="14.4" customHeight="1" x14ac:dyDescent="0.3">
      <c r="A70" s="631">
        <v>34</v>
      </c>
      <c r="B70" s="632" t="s">
        <v>762</v>
      </c>
      <c r="C70" s="632" t="s">
        <v>765</v>
      </c>
      <c r="D70" s="633" t="s">
        <v>1208</v>
      </c>
      <c r="E70" s="634" t="s">
        <v>786</v>
      </c>
      <c r="F70" s="632" t="s">
        <v>763</v>
      </c>
      <c r="G70" s="632" t="s">
        <v>994</v>
      </c>
      <c r="H70" s="632" t="s">
        <v>515</v>
      </c>
      <c r="I70" s="632" t="s">
        <v>998</v>
      </c>
      <c r="J70" s="632" t="s">
        <v>999</v>
      </c>
      <c r="K70" s="632" t="s">
        <v>1000</v>
      </c>
      <c r="L70" s="635">
        <v>61.97</v>
      </c>
      <c r="M70" s="635">
        <v>247.88</v>
      </c>
      <c r="N70" s="632">
        <v>4</v>
      </c>
      <c r="O70" s="636">
        <v>2</v>
      </c>
      <c r="P70" s="635">
        <v>247.88</v>
      </c>
      <c r="Q70" s="637">
        <v>1</v>
      </c>
      <c r="R70" s="632">
        <v>4</v>
      </c>
      <c r="S70" s="637">
        <v>1</v>
      </c>
      <c r="T70" s="636">
        <v>2</v>
      </c>
      <c r="U70" s="638">
        <v>1</v>
      </c>
    </row>
    <row r="71" spans="1:21" ht="14.4" customHeight="1" x14ac:dyDescent="0.3">
      <c r="A71" s="631">
        <v>34</v>
      </c>
      <c r="B71" s="632" t="s">
        <v>762</v>
      </c>
      <c r="C71" s="632" t="s">
        <v>765</v>
      </c>
      <c r="D71" s="633" t="s">
        <v>1208</v>
      </c>
      <c r="E71" s="634" t="s">
        <v>786</v>
      </c>
      <c r="F71" s="632" t="s">
        <v>763</v>
      </c>
      <c r="G71" s="632" t="s">
        <v>882</v>
      </c>
      <c r="H71" s="632" t="s">
        <v>515</v>
      </c>
      <c r="I71" s="632" t="s">
        <v>883</v>
      </c>
      <c r="J71" s="632" t="s">
        <v>884</v>
      </c>
      <c r="K71" s="632" t="s">
        <v>885</v>
      </c>
      <c r="L71" s="635">
        <v>59.78</v>
      </c>
      <c r="M71" s="635">
        <v>179.34</v>
      </c>
      <c r="N71" s="632">
        <v>3</v>
      </c>
      <c r="O71" s="636">
        <v>1.5</v>
      </c>
      <c r="P71" s="635">
        <v>179.34</v>
      </c>
      <c r="Q71" s="637">
        <v>1</v>
      </c>
      <c r="R71" s="632">
        <v>3</v>
      </c>
      <c r="S71" s="637">
        <v>1</v>
      </c>
      <c r="T71" s="636">
        <v>1.5</v>
      </c>
      <c r="U71" s="638">
        <v>1</v>
      </c>
    </row>
    <row r="72" spans="1:21" ht="14.4" customHeight="1" x14ac:dyDescent="0.3">
      <c r="A72" s="631">
        <v>34</v>
      </c>
      <c r="B72" s="632" t="s">
        <v>762</v>
      </c>
      <c r="C72" s="632" t="s">
        <v>765</v>
      </c>
      <c r="D72" s="633" t="s">
        <v>1208</v>
      </c>
      <c r="E72" s="634" t="s">
        <v>786</v>
      </c>
      <c r="F72" s="632" t="s">
        <v>763</v>
      </c>
      <c r="G72" s="632" t="s">
        <v>952</v>
      </c>
      <c r="H72" s="632" t="s">
        <v>515</v>
      </c>
      <c r="I72" s="632" t="s">
        <v>953</v>
      </c>
      <c r="J72" s="632" t="s">
        <v>954</v>
      </c>
      <c r="K72" s="632" t="s">
        <v>955</v>
      </c>
      <c r="L72" s="635">
        <v>0</v>
      </c>
      <c r="M72" s="635">
        <v>0</v>
      </c>
      <c r="N72" s="632">
        <v>1</v>
      </c>
      <c r="O72" s="636">
        <v>0.5</v>
      </c>
      <c r="P72" s="635">
        <v>0</v>
      </c>
      <c r="Q72" s="637"/>
      <c r="R72" s="632">
        <v>1</v>
      </c>
      <c r="S72" s="637">
        <v>1</v>
      </c>
      <c r="T72" s="636">
        <v>0.5</v>
      </c>
      <c r="U72" s="638">
        <v>1</v>
      </c>
    </row>
    <row r="73" spans="1:21" ht="14.4" customHeight="1" x14ac:dyDescent="0.3">
      <c r="A73" s="631">
        <v>34</v>
      </c>
      <c r="B73" s="632" t="s">
        <v>762</v>
      </c>
      <c r="C73" s="632" t="s">
        <v>765</v>
      </c>
      <c r="D73" s="633" t="s">
        <v>1208</v>
      </c>
      <c r="E73" s="634" t="s">
        <v>786</v>
      </c>
      <c r="F73" s="632" t="s">
        <v>763</v>
      </c>
      <c r="G73" s="632" t="s">
        <v>795</v>
      </c>
      <c r="H73" s="632" t="s">
        <v>552</v>
      </c>
      <c r="I73" s="632" t="s">
        <v>1001</v>
      </c>
      <c r="J73" s="632" t="s">
        <v>797</v>
      </c>
      <c r="K73" s="632" t="s">
        <v>1002</v>
      </c>
      <c r="L73" s="635">
        <v>17.62</v>
      </c>
      <c r="M73" s="635">
        <v>17.62</v>
      </c>
      <c r="N73" s="632">
        <v>1</v>
      </c>
      <c r="O73" s="636">
        <v>1</v>
      </c>
      <c r="P73" s="635"/>
      <c r="Q73" s="637">
        <v>0</v>
      </c>
      <c r="R73" s="632"/>
      <c r="S73" s="637">
        <v>0</v>
      </c>
      <c r="T73" s="636"/>
      <c r="U73" s="638">
        <v>0</v>
      </c>
    </row>
    <row r="74" spans="1:21" ht="14.4" customHeight="1" x14ac:dyDescent="0.3">
      <c r="A74" s="631">
        <v>34</v>
      </c>
      <c r="B74" s="632" t="s">
        <v>762</v>
      </c>
      <c r="C74" s="632" t="s">
        <v>765</v>
      </c>
      <c r="D74" s="633" t="s">
        <v>1208</v>
      </c>
      <c r="E74" s="634" t="s">
        <v>786</v>
      </c>
      <c r="F74" s="632" t="s">
        <v>763</v>
      </c>
      <c r="G74" s="632" t="s">
        <v>847</v>
      </c>
      <c r="H74" s="632" t="s">
        <v>515</v>
      </c>
      <c r="I74" s="632" t="s">
        <v>1003</v>
      </c>
      <c r="J74" s="632" t="s">
        <v>849</v>
      </c>
      <c r="K74" s="632" t="s">
        <v>1004</v>
      </c>
      <c r="L74" s="635">
        <v>108.44</v>
      </c>
      <c r="M74" s="635">
        <v>108.44</v>
      </c>
      <c r="N74" s="632">
        <v>1</v>
      </c>
      <c r="O74" s="636">
        <v>1</v>
      </c>
      <c r="P74" s="635">
        <v>108.44</v>
      </c>
      <c r="Q74" s="637">
        <v>1</v>
      </c>
      <c r="R74" s="632">
        <v>1</v>
      </c>
      <c r="S74" s="637">
        <v>1</v>
      </c>
      <c r="T74" s="636">
        <v>1</v>
      </c>
      <c r="U74" s="638">
        <v>1</v>
      </c>
    </row>
    <row r="75" spans="1:21" ht="14.4" customHeight="1" x14ac:dyDescent="0.3">
      <c r="A75" s="631">
        <v>34</v>
      </c>
      <c r="B75" s="632" t="s">
        <v>762</v>
      </c>
      <c r="C75" s="632" t="s">
        <v>765</v>
      </c>
      <c r="D75" s="633" t="s">
        <v>1208</v>
      </c>
      <c r="E75" s="634" t="s">
        <v>786</v>
      </c>
      <c r="F75" s="632" t="s">
        <v>763</v>
      </c>
      <c r="G75" s="632" t="s">
        <v>1005</v>
      </c>
      <c r="H75" s="632" t="s">
        <v>515</v>
      </c>
      <c r="I75" s="632" t="s">
        <v>1006</v>
      </c>
      <c r="J75" s="632" t="s">
        <v>1007</v>
      </c>
      <c r="K75" s="632" t="s">
        <v>1008</v>
      </c>
      <c r="L75" s="635">
        <v>335.67</v>
      </c>
      <c r="M75" s="635">
        <v>671.34</v>
      </c>
      <c r="N75" s="632">
        <v>2</v>
      </c>
      <c r="O75" s="636">
        <v>1</v>
      </c>
      <c r="P75" s="635"/>
      <c r="Q75" s="637">
        <v>0</v>
      </c>
      <c r="R75" s="632"/>
      <c r="S75" s="637">
        <v>0</v>
      </c>
      <c r="T75" s="636"/>
      <c r="U75" s="638">
        <v>0</v>
      </c>
    </row>
    <row r="76" spans="1:21" ht="14.4" customHeight="1" x14ac:dyDescent="0.3">
      <c r="A76" s="631">
        <v>34</v>
      </c>
      <c r="B76" s="632" t="s">
        <v>762</v>
      </c>
      <c r="C76" s="632" t="s">
        <v>765</v>
      </c>
      <c r="D76" s="633" t="s">
        <v>1208</v>
      </c>
      <c r="E76" s="634" t="s">
        <v>786</v>
      </c>
      <c r="F76" s="632" t="s">
        <v>763</v>
      </c>
      <c r="G76" s="632" t="s">
        <v>1005</v>
      </c>
      <c r="H76" s="632" t="s">
        <v>515</v>
      </c>
      <c r="I76" s="632" t="s">
        <v>1009</v>
      </c>
      <c r="J76" s="632" t="s">
        <v>1007</v>
      </c>
      <c r="K76" s="632" t="s">
        <v>1010</v>
      </c>
      <c r="L76" s="635">
        <v>111.89</v>
      </c>
      <c r="M76" s="635">
        <v>335.67</v>
      </c>
      <c r="N76" s="632">
        <v>3</v>
      </c>
      <c r="O76" s="636">
        <v>0.5</v>
      </c>
      <c r="P76" s="635"/>
      <c r="Q76" s="637">
        <v>0</v>
      </c>
      <c r="R76" s="632"/>
      <c r="S76" s="637">
        <v>0</v>
      </c>
      <c r="T76" s="636"/>
      <c r="U76" s="638">
        <v>0</v>
      </c>
    </row>
    <row r="77" spans="1:21" ht="14.4" customHeight="1" x14ac:dyDescent="0.3">
      <c r="A77" s="631">
        <v>34</v>
      </c>
      <c r="B77" s="632" t="s">
        <v>762</v>
      </c>
      <c r="C77" s="632" t="s">
        <v>765</v>
      </c>
      <c r="D77" s="633" t="s">
        <v>1208</v>
      </c>
      <c r="E77" s="634" t="s">
        <v>786</v>
      </c>
      <c r="F77" s="632" t="s">
        <v>763</v>
      </c>
      <c r="G77" s="632" t="s">
        <v>1011</v>
      </c>
      <c r="H77" s="632" t="s">
        <v>515</v>
      </c>
      <c r="I77" s="632" t="s">
        <v>1012</v>
      </c>
      <c r="J77" s="632" t="s">
        <v>1013</v>
      </c>
      <c r="K77" s="632" t="s">
        <v>1014</v>
      </c>
      <c r="L77" s="635">
        <v>119.14</v>
      </c>
      <c r="M77" s="635">
        <v>119.14</v>
      </c>
      <c r="N77" s="632">
        <v>1</v>
      </c>
      <c r="O77" s="636">
        <v>0.5</v>
      </c>
      <c r="P77" s="635">
        <v>119.14</v>
      </c>
      <c r="Q77" s="637">
        <v>1</v>
      </c>
      <c r="R77" s="632">
        <v>1</v>
      </c>
      <c r="S77" s="637">
        <v>1</v>
      </c>
      <c r="T77" s="636">
        <v>0.5</v>
      </c>
      <c r="U77" s="638">
        <v>1</v>
      </c>
    </row>
    <row r="78" spans="1:21" ht="14.4" customHeight="1" x14ac:dyDescent="0.3">
      <c r="A78" s="631">
        <v>34</v>
      </c>
      <c r="B78" s="632" t="s">
        <v>762</v>
      </c>
      <c r="C78" s="632" t="s">
        <v>765</v>
      </c>
      <c r="D78" s="633" t="s">
        <v>1208</v>
      </c>
      <c r="E78" s="634" t="s">
        <v>786</v>
      </c>
      <c r="F78" s="632" t="s">
        <v>763</v>
      </c>
      <c r="G78" s="632" t="s">
        <v>1015</v>
      </c>
      <c r="H78" s="632" t="s">
        <v>515</v>
      </c>
      <c r="I78" s="632" t="s">
        <v>1016</v>
      </c>
      <c r="J78" s="632" t="s">
        <v>1017</v>
      </c>
      <c r="K78" s="632" t="s">
        <v>1018</v>
      </c>
      <c r="L78" s="635">
        <v>61.97</v>
      </c>
      <c r="M78" s="635">
        <v>185.91</v>
      </c>
      <c r="N78" s="632">
        <v>3</v>
      </c>
      <c r="O78" s="636">
        <v>1</v>
      </c>
      <c r="P78" s="635">
        <v>185.91</v>
      </c>
      <c r="Q78" s="637">
        <v>1</v>
      </c>
      <c r="R78" s="632">
        <v>3</v>
      </c>
      <c r="S78" s="637">
        <v>1</v>
      </c>
      <c r="T78" s="636">
        <v>1</v>
      </c>
      <c r="U78" s="638">
        <v>1</v>
      </c>
    </row>
    <row r="79" spans="1:21" ht="14.4" customHeight="1" x14ac:dyDescent="0.3">
      <c r="A79" s="631">
        <v>34</v>
      </c>
      <c r="B79" s="632" t="s">
        <v>762</v>
      </c>
      <c r="C79" s="632" t="s">
        <v>765</v>
      </c>
      <c r="D79" s="633" t="s">
        <v>1208</v>
      </c>
      <c r="E79" s="634" t="s">
        <v>786</v>
      </c>
      <c r="F79" s="632" t="s">
        <v>763</v>
      </c>
      <c r="G79" s="632" t="s">
        <v>1015</v>
      </c>
      <c r="H79" s="632" t="s">
        <v>515</v>
      </c>
      <c r="I79" s="632" t="s">
        <v>1019</v>
      </c>
      <c r="J79" s="632" t="s">
        <v>1020</v>
      </c>
      <c r="K79" s="632" t="s">
        <v>1021</v>
      </c>
      <c r="L79" s="635">
        <v>61.97</v>
      </c>
      <c r="M79" s="635">
        <v>247.88</v>
      </c>
      <c r="N79" s="632">
        <v>4</v>
      </c>
      <c r="O79" s="636">
        <v>2</v>
      </c>
      <c r="P79" s="635">
        <v>123.94</v>
      </c>
      <c r="Q79" s="637">
        <v>0.5</v>
      </c>
      <c r="R79" s="632">
        <v>2</v>
      </c>
      <c r="S79" s="637">
        <v>0.5</v>
      </c>
      <c r="T79" s="636">
        <v>1</v>
      </c>
      <c r="U79" s="638">
        <v>0.5</v>
      </c>
    </row>
    <row r="80" spans="1:21" ht="14.4" customHeight="1" x14ac:dyDescent="0.3">
      <c r="A80" s="631">
        <v>34</v>
      </c>
      <c r="B80" s="632" t="s">
        <v>762</v>
      </c>
      <c r="C80" s="632" t="s">
        <v>765</v>
      </c>
      <c r="D80" s="633" t="s">
        <v>1208</v>
      </c>
      <c r="E80" s="634" t="s">
        <v>786</v>
      </c>
      <c r="F80" s="632" t="s">
        <v>763</v>
      </c>
      <c r="G80" s="632" t="s">
        <v>963</v>
      </c>
      <c r="H80" s="632" t="s">
        <v>552</v>
      </c>
      <c r="I80" s="632" t="s">
        <v>964</v>
      </c>
      <c r="J80" s="632" t="s">
        <v>965</v>
      </c>
      <c r="K80" s="632" t="s">
        <v>966</v>
      </c>
      <c r="L80" s="635">
        <v>154.36000000000001</v>
      </c>
      <c r="M80" s="635">
        <v>617.44000000000005</v>
      </c>
      <c r="N80" s="632">
        <v>4</v>
      </c>
      <c r="O80" s="636">
        <v>3</v>
      </c>
      <c r="P80" s="635">
        <v>617.44000000000005</v>
      </c>
      <c r="Q80" s="637">
        <v>1</v>
      </c>
      <c r="R80" s="632">
        <v>4</v>
      </c>
      <c r="S80" s="637">
        <v>1</v>
      </c>
      <c r="T80" s="636">
        <v>3</v>
      </c>
      <c r="U80" s="638">
        <v>1</v>
      </c>
    </row>
    <row r="81" spans="1:21" ht="14.4" customHeight="1" x14ac:dyDescent="0.3">
      <c r="A81" s="631">
        <v>34</v>
      </c>
      <c r="B81" s="632" t="s">
        <v>762</v>
      </c>
      <c r="C81" s="632" t="s">
        <v>765</v>
      </c>
      <c r="D81" s="633" t="s">
        <v>1208</v>
      </c>
      <c r="E81" s="634" t="s">
        <v>786</v>
      </c>
      <c r="F81" s="632" t="s">
        <v>763</v>
      </c>
      <c r="G81" s="632" t="s">
        <v>1022</v>
      </c>
      <c r="H81" s="632" t="s">
        <v>552</v>
      </c>
      <c r="I81" s="632" t="s">
        <v>1023</v>
      </c>
      <c r="J81" s="632" t="s">
        <v>1024</v>
      </c>
      <c r="K81" s="632" t="s">
        <v>1025</v>
      </c>
      <c r="L81" s="635">
        <v>84.18</v>
      </c>
      <c r="M81" s="635">
        <v>168.36</v>
      </c>
      <c r="N81" s="632">
        <v>2</v>
      </c>
      <c r="O81" s="636">
        <v>0.5</v>
      </c>
      <c r="P81" s="635"/>
      <c r="Q81" s="637">
        <v>0</v>
      </c>
      <c r="R81" s="632"/>
      <c r="S81" s="637">
        <v>0</v>
      </c>
      <c r="T81" s="636"/>
      <c r="U81" s="638">
        <v>0</v>
      </c>
    </row>
    <row r="82" spans="1:21" ht="14.4" customHeight="1" x14ac:dyDescent="0.3">
      <c r="A82" s="631">
        <v>34</v>
      </c>
      <c r="B82" s="632" t="s">
        <v>762</v>
      </c>
      <c r="C82" s="632" t="s">
        <v>765</v>
      </c>
      <c r="D82" s="633" t="s">
        <v>1208</v>
      </c>
      <c r="E82" s="634" t="s">
        <v>788</v>
      </c>
      <c r="F82" s="632" t="s">
        <v>763</v>
      </c>
      <c r="G82" s="632" t="s">
        <v>904</v>
      </c>
      <c r="H82" s="632" t="s">
        <v>552</v>
      </c>
      <c r="I82" s="632" t="s">
        <v>905</v>
      </c>
      <c r="J82" s="632" t="s">
        <v>906</v>
      </c>
      <c r="K82" s="632" t="s">
        <v>907</v>
      </c>
      <c r="L82" s="635">
        <v>141.25</v>
      </c>
      <c r="M82" s="635">
        <v>282.5</v>
      </c>
      <c r="N82" s="632">
        <v>2</v>
      </c>
      <c r="O82" s="636"/>
      <c r="P82" s="635"/>
      <c r="Q82" s="637">
        <v>0</v>
      </c>
      <c r="R82" s="632"/>
      <c r="S82" s="637">
        <v>0</v>
      </c>
      <c r="T82" s="636"/>
      <c r="U82" s="638"/>
    </row>
    <row r="83" spans="1:21" ht="14.4" customHeight="1" x14ac:dyDescent="0.3">
      <c r="A83" s="631">
        <v>34</v>
      </c>
      <c r="B83" s="632" t="s">
        <v>762</v>
      </c>
      <c r="C83" s="632" t="s">
        <v>765</v>
      </c>
      <c r="D83" s="633" t="s">
        <v>1208</v>
      </c>
      <c r="E83" s="634" t="s">
        <v>790</v>
      </c>
      <c r="F83" s="632" t="s">
        <v>763</v>
      </c>
      <c r="G83" s="632" t="s">
        <v>1026</v>
      </c>
      <c r="H83" s="632" t="s">
        <v>515</v>
      </c>
      <c r="I83" s="632" t="s">
        <v>1027</v>
      </c>
      <c r="J83" s="632" t="s">
        <v>1028</v>
      </c>
      <c r="K83" s="632" t="s">
        <v>1029</v>
      </c>
      <c r="L83" s="635">
        <v>1295.6400000000001</v>
      </c>
      <c r="M83" s="635">
        <v>3886.92</v>
      </c>
      <c r="N83" s="632">
        <v>3</v>
      </c>
      <c r="O83" s="636">
        <v>0.5</v>
      </c>
      <c r="P83" s="635">
        <v>3886.92</v>
      </c>
      <c r="Q83" s="637">
        <v>1</v>
      </c>
      <c r="R83" s="632">
        <v>3</v>
      </c>
      <c r="S83" s="637">
        <v>1</v>
      </c>
      <c r="T83" s="636">
        <v>0.5</v>
      </c>
      <c r="U83" s="638">
        <v>1</v>
      </c>
    </row>
    <row r="84" spans="1:21" ht="14.4" customHeight="1" x14ac:dyDescent="0.3">
      <c r="A84" s="631">
        <v>34</v>
      </c>
      <c r="B84" s="632" t="s">
        <v>762</v>
      </c>
      <c r="C84" s="632" t="s">
        <v>765</v>
      </c>
      <c r="D84" s="633" t="s">
        <v>1208</v>
      </c>
      <c r="E84" s="634" t="s">
        <v>790</v>
      </c>
      <c r="F84" s="632" t="s">
        <v>763</v>
      </c>
      <c r="G84" s="632" t="s">
        <v>1030</v>
      </c>
      <c r="H84" s="632" t="s">
        <v>515</v>
      </c>
      <c r="I84" s="632" t="s">
        <v>1031</v>
      </c>
      <c r="J84" s="632" t="s">
        <v>1032</v>
      </c>
      <c r="K84" s="632" t="s">
        <v>1033</v>
      </c>
      <c r="L84" s="635">
        <v>80.23</v>
      </c>
      <c r="M84" s="635">
        <v>80.23</v>
      </c>
      <c r="N84" s="632">
        <v>1</v>
      </c>
      <c r="O84" s="636">
        <v>0.5</v>
      </c>
      <c r="P84" s="635">
        <v>80.23</v>
      </c>
      <c r="Q84" s="637">
        <v>1</v>
      </c>
      <c r="R84" s="632">
        <v>1</v>
      </c>
      <c r="S84" s="637">
        <v>1</v>
      </c>
      <c r="T84" s="636">
        <v>0.5</v>
      </c>
      <c r="U84" s="638">
        <v>1</v>
      </c>
    </row>
    <row r="85" spans="1:21" ht="14.4" customHeight="1" x14ac:dyDescent="0.3">
      <c r="A85" s="631">
        <v>34</v>
      </c>
      <c r="B85" s="632" t="s">
        <v>762</v>
      </c>
      <c r="C85" s="632" t="s">
        <v>765</v>
      </c>
      <c r="D85" s="633" t="s">
        <v>1208</v>
      </c>
      <c r="E85" s="634" t="s">
        <v>790</v>
      </c>
      <c r="F85" s="632" t="s">
        <v>763</v>
      </c>
      <c r="G85" s="632" t="s">
        <v>1034</v>
      </c>
      <c r="H85" s="632" t="s">
        <v>515</v>
      </c>
      <c r="I85" s="632" t="s">
        <v>1035</v>
      </c>
      <c r="J85" s="632" t="s">
        <v>548</v>
      </c>
      <c r="K85" s="632" t="s">
        <v>1036</v>
      </c>
      <c r="L85" s="635">
        <v>18.760000000000002</v>
      </c>
      <c r="M85" s="635">
        <v>18.760000000000002</v>
      </c>
      <c r="N85" s="632">
        <v>1</v>
      </c>
      <c r="O85" s="636">
        <v>1</v>
      </c>
      <c r="P85" s="635">
        <v>18.760000000000002</v>
      </c>
      <c r="Q85" s="637">
        <v>1</v>
      </c>
      <c r="R85" s="632">
        <v>1</v>
      </c>
      <c r="S85" s="637">
        <v>1</v>
      </c>
      <c r="T85" s="636">
        <v>1</v>
      </c>
      <c r="U85" s="638">
        <v>1</v>
      </c>
    </row>
    <row r="86" spans="1:21" ht="14.4" customHeight="1" x14ac:dyDescent="0.3">
      <c r="A86" s="631">
        <v>34</v>
      </c>
      <c r="B86" s="632" t="s">
        <v>762</v>
      </c>
      <c r="C86" s="632" t="s">
        <v>765</v>
      </c>
      <c r="D86" s="633" t="s">
        <v>1208</v>
      </c>
      <c r="E86" s="634" t="s">
        <v>790</v>
      </c>
      <c r="F86" s="632" t="s">
        <v>763</v>
      </c>
      <c r="G86" s="632" t="s">
        <v>912</v>
      </c>
      <c r="H86" s="632" t="s">
        <v>552</v>
      </c>
      <c r="I86" s="632" t="s">
        <v>1037</v>
      </c>
      <c r="J86" s="632" t="s">
        <v>1038</v>
      </c>
      <c r="K86" s="632" t="s">
        <v>1039</v>
      </c>
      <c r="L86" s="635">
        <v>117.55</v>
      </c>
      <c r="M86" s="635">
        <v>117.55</v>
      </c>
      <c r="N86" s="632">
        <v>1</v>
      </c>
      <c r="O86" s="636">
        <v>1</v>
      </c>
      <c r="P86" s="635">
        <v>117.55</v>
      </c>
      <c r="Q86" s="637">
        <v>1</v>
      </c>
      <c r="R86" s="632">
        <v>1</v>
      </c>
      <c r="S86" s="637">
        <v>1</v>
      </c>
      <c r="T86" s="636">
        <v>1</v>
      </c>
      <c r="U86" s="638">
        <v>1</v>
      </c>
    </row>
    <row r="87" spans="1:21" ht="14.4" customHeight="1" x14ac:dyDescent="0.3">
      <c r="A87" s="631">
        <v>34</v>
      </c>
      <c r="B87" s="632" t="s">
        <v>762</v>
      </c>
      <c r="C87" s="632" t="s">
        <v>765</v>
      </c>
      <c r="D87" s="633" t="s">
        <v>1208</v>
      </c>
      <c r="E87" s="634" t="s">
        <v>790</v>
      </c>
      <c r="F87" s="632" t="s">
        <v>763</v>
      </c>
      <c r="G87" s="632" t="s">
        <v>1040</v>
      </c>
      <c r="H87" s="632" t="s">
        <v>515</v>
      </c>
      <c r="I87" s="632" t="s">
        <v>1041</v>
      </c>
      <c r="J87" s="632" t="s">
        <v>1042</v>
      </c>
      <c r="K87" s="632" t="s">
        <v>1043</v>
      </c>
      <c r="L87" s="635">
        <v>0</v>
      </c>
      <c r="M87" s="635">
        <v>0</v>
      </c>
      <c r="N87" s="632">
        <v>2</v>
      </c>
      <c r="O87" s="636">
        <v>1</v>
      </c>
      <c r="P87" s="635"/>
      <c r="Q87" s="637"/>
      <c r="R87" s="632"/>
      <c r="S87" s="637">
        <v>0</v>
      </c>
      <c r="T87" s="636"/>
      <c r="U87" s="638">
        <v>0</v>
      </c>
    </row>
    <row r="88" spans="1:21" ht="14.4" customHeight="1" x14ac:dyDescent="0.3">
      <c r="A88" s="631">
        <v>34</v>
      </c>
      <c r="B88" s="632" t="s">
        <v>762</v>
      </c>
      <c r="C88" s="632" t="s">
        <v>765</v>
      </c>
      <c r="D88" s="633" t="s">
        <v>1208</v>
      </c>
      <c r="E88" s="634" t="s">
        <v>790</v>
      </c>
      <c r="F88" s="632" t="s">
        <v>763</v>
      </c>
      <c r="G88" s="632" t="s">
        <v>924</v>
      </c>
      <c r="H88" s="632" t="s">
        <v>515</v>
      </c>
      <c r="I88" s="632" t="s">
        <v>1044</v>
      </c>
      <c r="J88" s="632" t="s">
        <v>1045</v>
      </c>
      <c r="K88" s="632" t="s">
        <v>1046</v>
      </c>
      <c r="L88" s="635">
        <v>0</v>
      </c>
      <c r="M88" s="635">
        <v>0</v>
      </c>
      <c r="N88" s="632">
        <v>3</v>
      </c>
      <c r="O88" s="636">
        <v>2</v>
      </c>
      <c r="P88" s="635"/>
      <c r="Q88" s="637"/>
      <c r="R88" s="632"/>
      <c r="S88" s="637">
        <v>0</v>
      </c>
      <c r="T88" s="636"/>
      <c r="U88" s="638">
        <v>0</v>
      </c>
    </row>
    <row r="89" spans="1:21" ht="14.4" customHeight="1" x14ac:dyDescent="0.3">
      <c r="A89" s="631">
        <v>34</v>
      </c>
      <c r="B89" s="632" t="s">
        <v>762</v>
      </c>
      <c r="C89" s="632" t="s">
        <v>765</v>
      </c>
      <c r="D89" s="633" t="s">
        <v>1208</v>
      </c>
      <c r="E89" s="634" t="s">
        <v>790</v>
      </c>
      <c r="F89" s="632" t="s">
        <v>763</v>
      </c>
      <c r="G89" s="632" t="s">
        <v>924</v>
      </c>
      <c r="H89" s="632" t="s">
        <v>515</v>
      </c>
      <c r="I89" s="632" t="s">
        <v>1047</v>
      </c>
      <c r="J89" s="632" t="s">
        <v>1045</v>
      </c>
      <c r="K89" s="632" t="s">
        <v>1048</v>
      </c>
      <c r="L89" s="635">
        <v>0</v>
      </c>
      <c r="M89" s="635">
        <v>0</v>
      </c>
      <c r="N89" s="632">
        <v>1</v>
      </c>
      <c r="O89" s="636">
        <v>1</v>
      </c>
      <c r="P89" s="635">
        <v>0</v>
      </c>
      <c r="Q89" s="637"/>
      <c r="R89" s="632">
        <v>1</v>
      </c>
      <c r="S89" s="637">
        <v>1</v>
      </c>
      <c r="T89" s="636">
        <v>1</v>
      </c>
      <c r="U89" s="638">
        <v>1</v>
      </c>
    </row>
    <row r="90" spans="1:21" ht="14.4" customHeight="1" x14ac:dyDescent="0.3">
      <c r="A90" s="631">
        <v>34</v>
      </c>
      <c r="B90" s="632" t="s">
        <v>762</v>
      </c>
      <c r="C90" s="632" t="s">
        <v>765</v>
      </c>
      <c r="D90" s="633" t="s">
        <v>1208</v>
      </c>
      <c r="E90" s="634" t="s">
        <v>790</v>
      </c>
      <c r="F90" s="632" t="s">
        <v>763</v>
      </c>
      <c r="G90" s="632" t="s">
        <v>944</v>
      </c>
      <c r="H90" s="632" t="s">
        <v>515</v>
      </c>
      <c r="I90" s="632" t="s">
        <v>1049</v>
      </c>
      <c r="J90" s="632" t="s">
        <v>1050</v>
      </c>
      <c r="K90" s="632" t="s">
        <v>1051</v>
      </c>
      <c r="L90" s="635">
        <v>48.09</v>
      </c>
      <c r="M90" s="635">
        <v>96.18</v>
      </c>
      <c r="N90" s="632">
        <v>2</v>
      </c>
      <c r="O90" s="636">
        <v>1</v>
      </c>
      <c r="P90" s="635">
        <v>48.09</v>
      </c>
      <c r="Q90" s="637">
        <v>0.5</v>
      </c>
      <c r="R90" s="632">
        <v>1</v>
      </c>
      <c r="S90" s="637">
        <v>0.5</v>
      </c>
      <c r="T90" s="636">
        <v>0.5</v>
      </c>
      <c r="U90" s="638">
        <v>0.5</v>
      </c>
    </row>
    <row r="91" spans="1:21" ht="14.4" customHeight="1" x14ac:dyDescent="0.3">
      <c r="A91" s="631">
        <v>34</v>
      </c>
      <c r="B91" s="632" t="s">
        <v>762</v>
      </c>
      <c r="C91" s="632" t="s">
        <v>765</v>
      </c>
      <c r="D91" s="633" t="s">
        <v>1208</v>
      </c>
      <c r="E91" s="634" t="s">
        <v>790</v>
      </c>
      <c r="F91" s="632" t="s">
        <v>763</v>
      </c>
      <c r="G91" s="632" t="s">
        <v>944</v>
      </c>
      <c r="H91" s="632" t="s">
        <v>515</v>
      </c>
      <c r="I91" s="632" t="s">
        <v>945</v>
      </c>
      <c r="J91" s="632" t="s">
        <v>946</v>
      </c>
      <c r="K91" s="632" t="s">
        <v>947</v>
      </c>
      <c r="L91" s="635">
        <v>89.91</v>
      </c>
      <c r="M91" s="635">
        <v>539.45999999999992</v>
      </c>
      <c r="N91" s="632">
        <v>6</v>
      </c>
      <c r="O91" s="636">
        <v>4</v>
      </c>
      <c r="P91" s="635">
        <v>539.45999999999992</v>
      </c>
      <c r="Q91" s="637">
        <v>1</v>
      </c>
      <c r="R91" s="632">
        <v>6</v>
      </c>
      <c r="S91" s="637">
        <v>1</v>
      </c>
      <c r="T91" s="636">
        <v>4</v>
      </c>
      <c r="U91" s="638">
        <v>1</v>
      </c>
    </row>
    <row r="92" spans="1:21" ht="14.4" customHeight="1" x14ac:dyDescent="0.3">
      <c r="A92" s="631">
        <v>34</v>
      </c>
      <c r="B92" s="632" t="s">
        <v>762</v>
      </c>
      <c r="C92" s="632" t="s">
        <v>765</v>
      </c>
      <c r="D92" s="633" t="s">
        <v>1208</v>
      </c>
      <c r="E92" s="634" t="s">
        <v>790</v>
      </c>
      <c r="F92" s="632" t="s">
        <v>763</v>
      </c>
      <c r="G92" s="632" t="s">
        <v>1052</v>
      </c>
      <c r="H92" s="632" t="s">
        <v>515</v>
      </c>
      <c r="I92" s="632" t="s">
        <v>1053</v>
      </c>
      <c r="J92" s="632" t="s">
        <v>1054</v>
      </c>
      <c r="K92" s="632" t="s">
        <v>1055</v>
      </c>
      <c r="L92" s="635">
        <v>38.5</v>
      </c>
      <c r="M92" s="635">
        <v>38.5</v>
      </c>
      <c r="N92" s="632">
        <v>1</v>
      </c>
      <c r="O92" s="636">
        <v>1</v>
      </c>
      <c r="P92" s="635"/>
      <c r="Q92" s="637">
        <v>0</v>
      </c>
      <c r="R92" s="632"/>
      <c r="S92" s="637">
        <v>0</v>
      </c>
      <c r="T92" s="636"/>
      <c r="U92" s="638">
        <v>0</v>
      </c>
    </row>
    <row r="93" spans="1:21" ht="14.4" customHeight="1" x14ac:dyDescent="0.3">
      <c r="A93" s="631">
        <v>34</v>
      </c>
      <c r="B93" s="632" t="s">
        <v>762</v>
      </c>
      <c r="C93" s="632" t="s">
        <v>765</v>
      </c>
      <c r="D93" s="633" t="s">
        <v>1208</v>
      </c>
      <c r="E93" s="634" t="s">
        <v>790</v>
      </c>
      <c r="F93" s="632" t="s">
        <v>763</v>
      </c>
      <c r="G93" s="632" t="s">
        <v>1052</v>
      </c>
      <c r="H93" s="632" t="s">
        <v>515</v>
      </c>
      <c r="I93" s="632" t="s">
        <v>1056</v>
      </c>
      <c r="J93" s="632" t="s">
        <v>1054</v>
      </c>
      <c r="K93" s="632" t="s">
        <v>1057</v>
      </c>
      <c r="L93" s="635">
        <v>73.989999999999995</v>
      </c>
      <c r="M93" s="635">
        <v>73.989999999999995</v>
      </c>
      <c r="N93" s="632">
        <v>1</v>
      </c>
      <c r="O93" s="636">
        <v>0.5</v>
      </c>
      <c r="P93" s="635">
        <v>73.989999999999995</v>
      </c>
      <c r="Q93" s="637">
        <v>1</v>
      </c>
      <c r="R93" s="632">
        <v>1</v>
      </c>
      <c r="S93" s="637">
        <v>1</v>
      </c>
      <c r="T93" s="636">
        <v>0.5</v>
      </c>
      <c r="U93" s="638">
        <v>1</v>
      </c>
    </row>
    <row r="94" spans="1:21" ht="14.4" customHeight="1" x14ac:dyDescent="0.3">
      <c r="A94" s="631">
        <v>34</v>
      </c>
      <c r="B94" s="632" t="s">
        <v>762</v>
      </c>
      <c r="C94" s="632" t="s">
        <v>765</v>
      </c>
      <c r="D94" s="633" t="s">
        <v>1208</v>
      </c>
      <c r="E94" s="634" t="s">
        <v>790</v>
      </c>
      <c r="F94" s="632" t="s">
        <v>763</v>
      </c>
      <c r="G94" s="632" t="s">
        <v>1058</v>
      </c>
      <c r="H94" s="632" t="s">
        <v>515</v>
      </c>
      <c r="I94" s="632" t="s">
        <v>1059</v>
      </c>
      <c r="J94" s="632" t="s">
        <v>1060</v>
      </c>
      <c r="K94" s="632" t="s">
        <v>1033</v>
      </c>
      <c r="L94" s="635">
        <v>61.97</v>
      </c>
      <c r="M94" s="635">
        <v>61.97</v>
      </c>
      <c r="N94" s="632">
        <v>1</v>
      </c>
      <c r="O94" s="636">
        <v>0.5</v>
      </c>
      <c r="P94" s="635">
        <v>61.97</v>
      </c>
      <c r="Q94" s="637">
        <v>1</v>
      </c>
      <c r="R94" s="632">
        <v>1</v>
      </c>
      <c r="S94" s="637">
        <v>1</v>
      </c>
      <c r="T94" s="636">
        <v>0.5</v>
      </c>
      <c r="U94" s="638">
        <v>1</v>
      </c>
    </row>
    <row r="95" spans="1:21" ht="14.4" customHeight="1" x14ac:dyDescent="0.3">
      <c r="A95" s="631">
        <v>34</v>
      </c>
      <c r="B95" s="632" t="s">
        <v>762</v>
      </c>
      <c r="C95" s="632" t="s">
        <v>765</v>
      </c>
      <c r="D95" s="633" t="s">
        <v>1208</v>
      </c>
      <c r="E95" s="634" t="s">
        <v>790</v>
      </c>
      <c r="F95" s="632" t="s">
        <v>763</v>
      </c>
      <c r="G95" s="632" t="s">
        <v>904</v>
      </c>
      <c r="H95" s="632" t="s">
        <v>552</v>
      </c>
      <c r="I95" s="632" t="s">
        <v>905</v>
      </c>
      <c r="J95" s="632" t="s">
        <v>906</v>
      </c>
      <c r="K95" s="632" t="s">
        <v>907</v>
      </c>
      <c r="L95" s="635">
        <v>141.25</v>
      </c>
      <c r="M95" s="635">
        <v>141.25</v>
      </c>
      <c r="N95" s="632">
        <v>1</v>
      </c>
      <c r="O95" s="636">
        <v>1</v>
      </c>
      <c r="P95" s="635">
        <v>141.25</v>
      </c>
      <c r="Q95" s="637">
        <v>1</v>
      </c>
      <c r="R95" s="632">
        <v>1</v>
      </c>
      <c r="S95" s="637">
        <v>1</v>
      </c>
      <c r="T95" s="636">
        <v>1</v>
      </c>
      <c r="U95" s="638">
        <v>1</v>
      </c>
    </row>
    <row r="96" spans="1:21" ht="14.4" customHeight="1" x14ac:dyDescent="0.3">
      <c r="A96" s="631">
        <v>34</v>
      </c>
      <c r="B96" s="632" t="s">
        <v>762</v>
      </c>
      <c r="C96" s="632" t="s">
        <v>765</v>
      </c>
      <c r="D96" s="633" t="s">
        <v>1208</v>
      </c>
      <c r="E96" s="634" t="s">
        <v>790</v>
      </c>
      <c r="F96" s="632" t="s">
        <v>763</v>
      </c>
      <c r="G96" s="632" t="s">
        <v>795</v>
      </c>
      <c r="H96" s="632" t="s">
        <v>552</v>
      </c>
      <c r="I96" s="632" t="s">
        <v>1001</v>
      </c>
      <c r="J96" s="632" t="s">
        <v>797</v>
      </c>
      <c r="K96" s="632" t="s">
        <v>1002</v>
      </c>
      <c r="L96" s="635">
        <v>17.62</v>
      </c>
      <c r="M96" s="635">
        <v>17.62</v>
      </c>
      <c r="N96" s="632">
        <v>1</v>
      </c>
      <c r="O96" s="636">
        <v>0.5</v>
      </c>
      <c r="P96" s="635"/>
      <c r="Q96" s="637">
        <v>0</v>
      </c>
      <c r="R96" s="632"/>
      <c r="S96" s="637">
        <v>0</v>
      </c>
      <c r="T96" s="636"/>
      <c r="U96" s="638">
        <v>0</v>
      </c>
    </row>
    <row r="97" spans="1:21" ht="14.4" customHeight="1" x14ac:dyDescent="0.3">
      <c r="A97" s="631">
        <v>34</v>
      </c>
      <c r="B97" s="632" t="s">
        <v>762</v>
      </c>
      <c r="C97" s="632" t="s">
        <v>765</v>
      </c>
      <c r="D97" s="633" t="s">
        <v>1208</v>
      </c>
      <c r="E97" s="634" t="s">
        <v>790</v>
      </c>
      <c r="F97" s="632" t="s">
        <v>763</v>
      </c>
      <c r="G97" s="632" t="s">
        <v>859</v>
      </c>
      <c r="H97" s="632" t="s">
        <v>515</v>
      </c>
      <c r="I97" s="632" t="s">
        <v>860</v>
      </c>
      <c r="J97" s="632" t="s">
        <v>861</v>
      </c>
      <c r="K97" s="632" t="s">
        <v>862</v>
      </c>
      <c r="L97" s="635">
        <v>42.54</v>
      </c>
      <c r="M97" s="635">
        <v>85.08</v>
      </c>
      <c r="N97" s="632">
        <v>2</v>
      </c>
      <c r="O97" s="636">
        <v>1</v>
      </c>
      <c r="P97" s="635"/>
      <c r="Q97" s="637">
        <v>0</v>
      </c>
      <c r="R97" s="632"/>
      <c r="S97" s="637">
        <v>0</v>
      </c>
      <c r="T97" s="636"/>
      <c r="U97" s="638">
        <v>0</v>
      </c>
    </row>
    <row r="98" spans="1:21" ht="14.4" customHeight="1" x14ac:dyDescent="0.3">
      <c r="A98" s="631">
        <v>34</v>
      </c>
      <c r="B98" s="632" t="s">
        <v>762</v>
      </c>
      <c r="C98" s="632" t="s">
        <v>765</v>
      </c>
      <c r="D98" s="633" t="s">
        <v>1208</v>
      </c>
      <c r="E98" s="634" t="s">
        <v>790</v>
      </c>
      <c r="F98" s="632" t="s">
        <v>763</v>
      </c>
      <c r="G98" s="632" t="s">
        <v>1015</v>
      </c>
      <c r="H98" s="632" t="s">
        <v>515</v>
      </c>
      <c r="I98" s="632" t="s">
        <v>1061</v>
      </c>
      <c r="J98" s="632" t="s">
        <v>1020</v>
      </c>
      <c r="K98" s="632" t="s">
        <v>1018</v>
      </c>
      <c r="L98" s="635">
        <v>61.97</v>
      </c>
      <c r="M98" s="635">
        <v>61.97</v>
      </c>
      <c r="N98" s="632">
        <v>1</v>
      </c>
      <c r="O98" s="636">
        <v>0.5</v>
      </c>
      <c r="P98" s="635">
        <v>61.97</v>
      </c>
      <c r="Q98" s="637">
        <v>1</v>
      </c>
      <c r="R98" s="632">
        <v>1</v>
      </c>
      <c r="S98" s="637">
        <v>1</v>
      </c>
      <c r="T98" s="636">
        <v>0.5</v>
      </c>
      <c r="U98" s="638">
        <v>1</v>
      </c>
    </row>
    <row r="99" spans="1:21" ht="14.4" customHeight="1" x14ac:dyDescent="0.3">
      <c r="A99" s="631">
        <v>34</v>
      </c>
      <c r="B99" s="632" t="s">
        <v>762</v>
      </c>
      <c r="C99" s="632" t="s">
        <v>765</v>
      </c>
      <c r="D99" s="633" t="s">
        <v>1208</v>
      </c>
      <c r="E99" s="634" t="s">
        <v>790</v>
      </c>
      <c r="F99" s="632" t="s">
        <v>763</v>
      </c>
      <c r="G99" s="632" t="s">
        <v>1015</v>
      </c>
      <c r="H99" s="632" t="s">
        <v>515</v>
      </c>
      <c r="I99" s="632" t="s">
        <v>1019</v>
      </c>
      <c r="J99" s="632" t="s">
        <v>1020</v>
      </c>
      <c r="K99" s="632" t="s">
        <v>1021</v>
      </c>
      <c r="L99" s="635">
        <v>61.97</v>
      </c>
      <c r="M99" s="635">
        <v>61.97</v>
      </c>
      <c r="N99" s="632">
        <v>1</v>
      </c>
      <c r="O99" s="636">
        <v>0.5</v>
      </c>
      <c r="P99" s="635">
        <v>61.97</v>
      </c>
      <c r="Q99" s="637">
        <v>1</v>
      </c>
      <c r="R99" s="632">
        <v>1</v>
      </c>
      <c r="S99" s="637">
        <v>1</v>
      </c>
      <c r="T99" s="636">
        <v>0.5</v>
      </c>
      <c r="U99" s="638">
        <v>1</v>
      </c>
    </row>
    <row r="100" spans="1:21" ht="14.4" customHeight="1" x14ac:dyDescent="0.3">
      <c r="A100" s="631">
        <v>34</v>
      </c>
      <c r="B100" s="632" t="s">
        <v>762</v>
      </c>
      <c r="C100" s="632" t="s">
        <v>765</v>
      </c>
      <c r="D100" s="633" t="s">
        <v>1208</v>
      </c>
      <c r="E100" s="634" t="s">
        <v>790</v>
      </c>
      <c r="F100" s="632" t="s">
        <v>763</v>
      </c>
      <c r="G100" s="632" t="s">
        <v>1062</v>
      </c>
      <c r="H100" s="632" t="s">
        <v>515</v>
      </c>
      <c r="I100" s="632" t="s">
        <v>1063</v>
      </c>
      <c r="J100" s="632" t="s">
        <v>1064</v>
      </c>
      <c r="K100" s="632" t="s">
        <v>1065</v>
      </c>
      <c r="L100" s="635">
        <v>0</v>
      </c>
      <c r="M100" s="635">
        <v>0</v>
      </c>
      <c r="N100" s="632">
        <v>4</v>
      </c>
      <c r="O100" s="636">
        <v>1</v>
      </c>
      <c r="P100" s="635">
        <v>0</v>
      </c>
      <c r="Q100" s="637"/>
      <c r="R100" s="632">
        <v>3</v>
      </c>
      <c r="S100" s="637">
        <v>0.75</v>
      </c>
      <c r="T100" s="636">
        <v>0.5</v>
      </c>
      <c r="U100" s="638">
        <v>0.5</v>
      </c>
    </row>
    <row r="101" spans="1:21" ht="14.4" customHeight="1" x14ac:dyDescent="0.3">
      <c r="A101" s="631">
        <v>34</v>
      </c>
      <c r="B101" s="632" t="s">
        <v>762</v>
      </c>
      <c r="C101" s="632" t="s">
        <v>765</v>
      </c>
      <c r="D101" s="633" t="s">
        <v>1208</v>
      </c>
      <c r="E101" s="634" t="s">
        <v>790</v>
      </c>
      <c r="F101" s="632" t="s">
        <v>763</v>
      </c>
      <c r="G101" s="632" t="s">
        <v>1066</v>
      </c>
      <c r="H101" s="632" t="s">
        <v>515</v>
      </c>
      <c r="I101" s="632" t="s">
        <v>1067</v>
      </c>
      <c r="J101" s="632" t="s">
        <v>1068</v>
      </c>
      <c r="K101" s="632" t="s">
        <v>1069</v>
      </c>
      <c r="L101" s="635">
        <v>50.32</v>
      </c>
      <c r="M101" s="635">
        <v>402.56000000000006</v>
      </c>
      <c r="N101" s="632">
        <v>8</v>
      </c>
      <c r="O101" s="636">
        <v>1.5</v>
      </c>
      <c r="P101" s="635">
        <v>251.60000000000002</v>
      </c>
      <c r="Q101" s="637">
        <v>0.625</v>
      </c>
      <c r="R101" s="632">
        <v>5</v>
      </c>
      <c r="S101" s="637">
        <v>0.625</v>
      </c>
      <c r="T101" s="636">
        <v>1</v>
      </c>
      <c r="U101" s="638">
        <v>0.66666666666666663</v>
      </c>
    </row>
    <row r="102" spans="1:21" ht="14.4" customHeight="1" x14ac:dyDescent="0.3">
      <c r="A102" s="631">
        <v>34</v>
      </c>
      <c r="B102" s="632" t="s">
        <v>762</v>
      </c>
      <c r="C102" s="632" t="s">
        <v>765</v>
      </c>
      <c r="D102" s="633" t="s">
        <v>1208</v>
      </c>
      <c r="E102" s="634" t="s">
        <v>770</v>
      </c>
      <c r="F102" s="632" t="s">
        <v>763</v>
      </c>
      <c r="G102" s="632" t="s">
        <v>818</v>
      </c>
      <c r="H102" s="632" t="s">
        <v>515</v>
      </c>
      <c r="I102" s="632" t="s">
        <v>819</v>
      </c>
      <c r="J102" s="632" t="s">
        <v>820</v>
      </c>
      <c r="K102" s="632" t="s">
        <v>821</v>
      </c>
      <c r="L102" s="635">
        <v>107.27</v>
      </c>
      <c r="M102" s="635">
        <v>107.27</v>
      </c>
      <c r="N102" s="632">
        <v>1</v>
      </c>
      <c r="O102" s="636">
        <v>1</v>
      </c>
      <c r="P102" s="635"/>
      <c r="Q102" s="637">
        <v>0</v>
      </c>
      <c r="R102" s="632"/>
      <c r="S102" s="637">
        <v>0</v>
      </c>
      <c r="T102" s="636"/>
      <c r="U102" s="638">
        <v>0</v>
      </c>
    </row>
    <row r="103" spans="1:21" ht="14.4" customHeight="1" x14ac:dyDescent="0.3">
      <c r="A103" s="631">
        <v>34</v>
      </c>
      <c r="B103" s="632" t="s">
        <v>762</v>
      </c>
      <c r="C103" s="632" t="s">
        <v>765</v>
      </c>
      <c r="D103" s="633" t="s">
        <v>1208</v>
      </c>
      <c r="E103" s="634" t="s">
        <v>770</v>
      </c>
      <c r="F103" s="632" t="s">
        <v>763</v>
      </c>
      <c r="G103" s="632" t="s">
        <v>1070</v>
      </c>
      <c r="H103" s="632" t="s">
        <v>515</v>
      </c>
      <c r="I103" s="632" t="s">
        <v>1071</v>
      </c>
      <c r="J103" s="632" t="s">
        <v>1072</v>
      </c>
      <c r="K103" s="632" t="s">
        <v>1073</v>
      </c>
      <c r="L103" s="635">
        <v>168.9</v>
      </c>
      <c r="M103" s="635">
        <v>168.9</v>
      </c>
      <c r="N103" s="632">
        <v>1</v>
      </c>
      <c r="O103" s="636">
        <v>1</v>
      </c>
      <c r="P103" s="635">
        <v>168.9</v>
      </c>
      <c r="Q103" s="637">
        <v>1</v>
      </c>
      <c r="R103" s="632">
        <v>1</v>
      </c>
      <c r="S103" s="637">
        <v>1</v>
      </c>
      <c r="T103" s="636">
        <v>1</v>
      </c>
      <c r="U103" s="638">
        <v>1</v>
      </c>
    </row>
    <row r="104" spans="1:21" ht="14.4" customHeight="1" x14ac:dyDescent="0.3">
      <c r="A104" s="631">
        <v>34</v>
      </c>
      <c r="B104" s="632" t="s">
        <v>762</v>
      </c>
      <c r="C104" s="632" t="s">
        <v>765</v>
      </c>
      <c r="D104" s="633" t="s">
        <v>1208</v>
      </c>
      <c r="E104" s="634" t="s">
        <v>770</v>
      </c>
      <c r="F104" s="632" t="s">
        <v>763</v>
      </c>
      <c r="G104" s="632" t="s">
        <v>1074</v>
      </c>
      <c r="H104" s="632" t="s">
        <v>515</v>
      </c>
      <c r="I104" s="632" t="s">
        <v>1075</v>
      </c>
      <c r="J104" s="632" t="s">
        <v>1076</v>
      </c>
      <c r="K104" s="632" t="s">
        <v>1077</v>
      </c>
      <c r="L104" s="635">
        <v>0</v>
      </c>
      <c r="M104" s="635">
        <v>0</v>
      </c>
      <c r="N104" s="632">
        <v>2</v>
      </c>
      <c r="O104" s="636">
        <v>1</v>
      </c>
      <c r="P104" s="635">
        <v>0</v>
      </c>
      <c r="Q104" s="637"/>
      <c r="R104" s="632">
        <v>2</v>
      </c>
      <c r="S104" s="637">
        <v>1</v>
      </c>
      <c r="T104" s="636">
        <v>1</v>
      </c>
      <c r="U104" s="638">
        <v>1</v>
      </c>
    </row>
    <row r="105" spans="1:21" ht="14.4" customHeight="1" x14ac:dyDescent="0.3">
      <c r="A105" s="631">
        <v>34</v>
      </c>
      <c r="B105" s="632" t="s">
        <v>762</v>
      </c>
      <c r="C105" s="632" t="s">
        <v>765</v>
      </c>
      <c r="D105" s="633" t="s">
        <v>1208</v>
      </c>
      <c r="E105" s="634" t="s">
        <v>770</v>
      </c>
      <c r="F105" s="632" t="s">
        <v>763</v>
      </c>
      <c r="G105" s="632" t="s">
        <v>1078</v>
      </c>
      <c r="H105" s="632" t="s">
        <v>515</v>
      </c>
      <c r="I105" s="632" t="s">
        <v>1079</v>
      </c>
      <c r="J105" s="632" t="s">
        <v>1080</v>
      </c>
      <c r="K105" s="632" t="s">
        <v>1081</v>
      </c>
      <c r="L105" s="635">
        <v>4217.3100000000004</v>
      </c>
      <c r="M105" s="635">
        <v>4217.3100000000004</v>
      </c>
      <c r="N105" s="632">
        <v>1</v>
      </c>
      <c r="O105" s="636">
        <v>1</v>
      </c>
      <c r="P105" s="635"/>
      <c r="Q105" s="637">
        <v>0</v>
      </c>
      <c r="R105" s="632"/>
      <c r="S105" s="637">
        <v>0</v>
      </c>
      <c r="T105" s="636"/>
      <c r="U105" s="638">
        <v>0</v>
      </c>
    </row>
    <row r="106" spans="1:21" ht="14.4" customHeight="1" x14ac:dyDescent="0.3">
      <c r="A106" s="631">
        <v>34</v>
      </c>
      <c r="B106" s="632" t="s">
        <v>762</v>
      </c>
      <c r="C106" s="632" t="s">
        <v>765</v>
      </c>
      <c r="D106" s="633" t="s">
        <v>1208</v>
      </c>
      <c r="E106" s="634" t="s">
        <v>783</v>
      </c>
      <c r="F106" s="632" t="s">
        <v>763</v>
      </c>
      <c r="G106" s="632" t="s">
        <v>1082</v>
      </c>
      <c r="H106" s="632" t="s">
        <v>515</v>
      </c>
      <c r="I106" s="632" t="s">
        <v>1083</v>
      </c>
      <c r="J106" s="632" t="s">
        <v>1084</v>
      </c>
      <c r="K106" s="632" t="s">
        <v>1085</v>
      </c>
      <c r="L106" s="635">
        <v>0</v>
      </c>
      <c r="M106" s="635">
        <v>0</v>
      </c>
      <c r="N106" s="632">
        <v>1</v>
      </c>
      <c r="O106" s="636">
        <v>0.5</v>
      </c>
      <c r="P106" s="635">
        <v>0</v>
      </c>
      <c r="Q106" s="637"/>
      <c r="R106" s="632">
        <v>1</v>
      </c>
      <c r="S106" s="637">
        <v>1</v>
      </c>
      <c r="T106" s="636">
        <v>0.5</v>
      </c>
      <c r="U106" s="638">
        <v>1</v>
      </c>
    </row>
    <row r="107" spans="1:21" ht="14.4" customHeight="1" x14ac:dyDescent="0.3">
      <c r="A107" s="631">
        <v>34</v>
      </c>
      <c r="B107" s="632" t="s">
        <v>762</v>
      </c>
      <c r="C107" s="632" t="s">
        <v>765</v>
      </c>
      <c r="D107" s="633" t="s">
        <v>1208</v>
      </c>
      <c r="E107" s="634" t="s">
        <v>783</v>
      </c>
      <c r="F107" s="632" t="s">
        <v>763</v>
      </c>
      <c r="G107" s="632" t="s">
        <v>1034</v>
      </c>
      <c r="H107" s="632" t="s">
        <v>515</v>
      </c>
      <c r="I107" s="632" t="s">
        <v>1035</v>
      </c>
      <c r="J107" s="632" t="s">
        <v>548</v>
      </c>
      <c r="K107" s="632" t="s">
        <v>1036</v>
      </c>
      <c r="L107" s="635">
        <v>18.760000000000002</v>
      </c>
      <c r="M107" s="635">
        <v>18.760000000000002</v>
      </c>
      <c r="N107" s="632">
        <v>1</v>
      </c>
      <c r="O107" s="636">
        <v>1</v>
      </c>
      <c r="P107" s="635">
        <v>18.760000000000002</v>
      </c>
      <c r="Q107" s="637">
        <v>1</v>
      </c>
      <c r="R107" s="632">
        <v>1</v>
      </c>
      <c r="S107" s="637">
        <v>1</v>
      </c>
      <c r="T107" s="636">
        <v>1</v>
      </c>
      <c r="U107" s="638">
        <v>1</v>
      </c>
    </row>
    <row r="108" spans="1:21" ht="14.4" customHeight="1" x14ac:dyDescent="0.3">
      <c r="A108" s="631">
        <v>34</v>
      </c>
      <c r="B108" s="632" t="s">
        <v>762</v>
      </c>
      <c r="C108" s="632" t="s">
        <v>765</v>
      </c>
      <c r="D108" s="633" t="s">
        <v>1208</v>
      </c>
      <c r="E108" s="634" t="s">
        <v>783</v>
      </c>
      <c r="F108" s="632" t="s">
        <v>763</v>
      </c>
      <c r="G108" s="632" t="s">
        <v>1086</v>
      </c>
      <c r="H108" s="632" t="s">
        <v>515</v>
      </c>
      <c r="I108" s="632" t="s">
        <v>1087</v>
      </c>
      <c r="J108" s="632" t="s">
        <v>1088</v>
      </c>
      <c r="K108" s="632" t="s">
        <v>1089</v>
      </c>
      <c r="L108" s="635">
        <v>182.22</v>
      </c>
      <c r="M108" s="635">
        <v>182.22</v>
      </c>
      <c r="N108" s="632">
        <v>1</v>
      </c>
      <c r="O108" s="636">
        <v>1</v>
      </c>
      <c r="P108" s="635">
        <v>182.22</v>
      </c>
      <c r="Q108" s="637">
        <v>1</v>
      </c>
      <c r="R108" s="632">
        <v>1</v>
      </c>
      <c r="S108" s="637">
        <v>1</v>
      </c>
      <c r="T108" s="636">
        <v>1</v>
      </c>
      <c r="U108" s="638">
        <v>1</v>
      </c>
    </row>
    <row r="109" spans="1:21" ht="14.4" customHeight="1" x14ac:dyDescent="0.3">
      <c r="A109" s="631">
        <v>34</v>
      </c>
      <c r="B109" s="632" t="s">
        <v>762</v>
      </c>
      <c r="C109" s="632" t="s">
        <v>765</v>
      </c>
      <c r="D109" s="633" t="s">
        <v>1208</v>
      </c>
      <c r="E109" s="634" t="s">
        <v>783</v>
      </c>
      <c r="F109" s="632" t="s">
        <v>763</v>
      </c>
      <c r="G109" s="632" t="s">
        <v>1090</v>
      </c>
      <c r="H109" s="632" t="s">
        <v>515</v>
      </c>
      <c r="I109" s="632" t="s">
        <v>1091</v>
      </c>
      <c r="J109" s="632" t="s">
        <v>1092</v>
      </c>
      <c r="K109" s="632" t="s">
        <v>1093</v>
      </c>
      <c r="L109" s="635">
        <v>0</v>
      </c>
      <c r="M109" s="635">
        <v>0</v>
      </c>
      <c r="N109" s="632">
        <v>2</v>
      </c>
      <c r="O109" s="636">
        <v>0.5</v>
      </c>
      <c r="P109" s="635">
        <v>0</v>
      </c>
      <c r="Q109" s="637"/>
      <c r="R109" s="632">
        <v>2</v>
      </c>
      <c r="S109" s="637">
        <v>1</v>
      </c>
      <c r="T109" s="636">
        <v>0.5</v>
      </c>
      <c r="U109" s="638">
        <v>1</v>
      </c>
    </row>
    <row r="110" spans="1:21" ht="14.4" customHeight="1" x14ac:dyDescent="0.3">
      <c r="A110" s="631">
        <v>34</v>
      </c>
      <c r="B110" s="632" t="s">
        <v>762</v>
      </c>
      <c r="C110" s="632" t="s">
        <v>765</v>
      </c>
      <c r="D110" s="633" t="s">
        <v>1208</v>
      </c>
      <c r="E110" s="634" t="s">
        <v>783</v>
      </c>
      <c r="F110" s="632" t="s">
        <v>763</v>
      </c>
      <c r="G110" s="632" t="s">
        <v>944</v>
      </c>
      <c r="H110" s="632" t="s">
        <v>515</v>
      </c>
      <c r="I110" s="632" t="s">
        <v>1049</v>
      </c>
      <c r="J110" s="632" t="s">
        <v>1050</v>
      </c>
      <c r="K110" s="632" t="s">
        <v>1051</v>
      </c>
      <c r="L110" s="635">
        <v>48.09</v>
      </c>
      <c r="M110" s="635">
        <v>96.18</v>
      </c>
      <c r="N110" s="632">
        <v>2</v>
      </c>
      <c r="O110" s="636">
        <v>0.5</v>
      </c>
      <c r="P110" s="635">
        <v>96.18</v>
      </c>
      <c r="Q110" s="637">
        <v>1</v>
      </c>
      <c r="R110" s="632">
        <v>2</v>
      </c>
      <c r="S110" s="637">
        <v>1</v>
      </c>
      <c r="T110" s="636">
        <v>0.5</v>
      </c>
      <c r="U110" s="638">
        <v>1</v>
      </c>
    </row>
    <row r="111" spans="1:21" ht="14.4" customHeight="1" x14ac:dyDescent="0.3">
      <c r="A111" s="631">
        <v>34</v>
      </c>
      <c r="B111" s="632" t="s">
        <v>762</v>
      </c>
      <c r="C111" s="632" t="s">
        <v>765</v>
      </c>
      <c r="D111" s="633" t="s">
        <v>1208</v>
      </c>
      <c r="E111" s="634" t="s">
        <v>783</v>
      </c>
      <c r="F111" s="632" t="s">
        <v>763</v>
      </c>
      <c r="G111" s="632" t="s">
        <v>1094</v>
      </c>
      <c r="H111" s="632" t="s">
        <v>515</v>
      </c>
      <c r="I111" s="632" t="s">
        <v>1095</v>
      </c>
      <c r="J111" s="632" t="s">
        <v>1096</v>
      </c>
      <c r="K111" s="632" t="s">
        <v>1097</v>
      </c>
      <c r="L111" s="635">
        <v>69.59</v>
      </c>
      <c r="M111" s="635">
        <v>139.18</v>
      </c>
      <c r="N111" s="632">
        <v>2</v>
      </c>
      <c r="O111" s="636">
        <v>0.5</v>
      </c>
      <c r="P111" s="635">
        <v>139.18</v>
      </c>
      <c r="Q111" s="637">
        <v>1</v>
      </c>
      <c r="R111" s="632">
        <v>2</v>
      </c>
      <c r="S111" s="637">
        <v>1</v>
      </c>
      <c r="T111" s="636">
        <v>0.5</v>
      </c>
      <c r="U111" s="638">
        <v>1</v>
      </c>
    </row>
    <row r="112" spans="1:21" ht="14.4" customHeight="1" x14ac:dyDescent="0.3">
      <c r="A112" s="631">
        <v>34</v>
      </c>
      <c r="B112" s="632" t="s">
        <v>762</v>
      </c>
      <c r="C112" s="632" t="s">
        <v>765</v>
      </c>
      <c r="D112" s="633" t="s">
        <v>1208</v>
      </c>
      <c r="E112" s="634" t="s">
        <v>783</v>
      </c>
      <c r="F112" s="632" t="s">
        <v>763</v>
      </c>
      <c r="G112" s="632" t="s">
        <v>795</v>
      </c>
      <c r="H112" s="632" t="s">
        <v>552</v>
      </c>
      <c r="I112" s="632" t="s">
        <v>1098</v>
      </c>
      <c r="J112" s="632" t="s">
        <v>797</v>
      </c>
      <c r="K112" s="632" t="s">
        <v>1099</v>
      </c>
      <c r="L112" s="635">
        <v>35.25</v>
      </c>
      <c r="M112" s="635">
        <v>35.25</v>
      </c>
      <c r="N112" s="632">
        <v>1</v>
      </c>
      <c r="O112" s="636">
        <v>0.5</v>
      </c>
      <c r="P112" s="635">
        <v>35.25</v>
      </c>
      <c r="Q112" s="637">
        <v>1</v>
      </c>
      <c r="R112" s="632">
        <v>1</v>
      </c>
      <c r="S112" s="637">
        <v>1</v>
      </c>
      <c r="T112" s="636">
        <v>0.5</v>
      </c>
      <c r="U112" s="638">
        <v>1</v>
      </c>
    </row>
    <row r="113" spans="1:21" ht="14.4" customHeight="1" x14ac:dyDescent="0.3">
      <c r="A113" s="631">
        <v>34</v>
      </c>
      <c r="B113" s="632" t="s">
        <v>762</v>
      </c>
      <c r="C113" s="632" t="s">
        <v>765</v>
      </c>
      <c r="D113" s="633" t="s">
        <v>1208</v>
      </c>
      <c r="E113" s="634" t="s">
        <v>783</v>
      </c>
      <c r="F113" s="632" t="s">
        <v>763</v>
      </c>
      <c r="G113" s="632" t="s">
        <v>1100</v>
      </c>
      <c r="H113" s="632" t="s">
        <v>515</v>
      </c>
      <c r="I113" s="632" t="s">
        <v>1101</v>
      </c>
      <c r="J113" s="632" t="s">
        <v>1102</v>
      </c>
      <c r="K113" s="632" t="s">
        <v>1103</v>
      </c>
      <c r="L113" s="635">
        <v>75.739999999999995</v>
      </c>
      <c r="M113" s="635">
        <v>75.739999999999995</v>
      </c>
      <c r="N113" s="632">
        <v>1</v>
      </c>
      <c r="O113" s="636">
        <v>0.5</v>
      </c>
      <c r="P113" s="635">
        <v>75.739999999999995</v>
      </c>
      <c r="Q113" s="637">
        <v>1</v>
      </c>
      <c r="R113" s="632">
        <v>1</v>
      </c>
      <c r="S113" s="637">
        <v>1</v>
      </c>
      <c r="T113" s="636">
        <v>0.5</v>
      </c>
      <c r="U113" s="638">
        <v>1</v>
      </c>
    </row>
    <row r="114" spans="1:21" ht="14.4" customHeight="1" x14ac:dyDescent="0.3">
      <c r="A114" s="631">
        <v>34</v>
      </c>
      <c r="B114" s="632" t="s">
        <v>762</v>
      </c>
      <c r="C114" s="632" t="s">
        <v>765</v>
      </c>
      <c r="D114" s="633" t="s">
        <v>1208</v>
      </c>
      <c r="E114" s="634" t="s">
        <v>783</v>
      </c>
      <c r="F114" s="632" t="s">
        <v>763</v>
      </c>
      <c r="G114" s="632" t="s">
        <v>1104</v>
      </c>
      <c r="H114" s="632" t="s">
        <v>515</v>
      </c>
      <c r="I114" s="632" t="s">
        <v>1105</v>
      </c>
      <c r="J114" s="632" t="s">
        <v>1106</v>
      </c>
      <c r="K114" s="632" t="s">
        <v>1107</v>
      </c>
      <c r="L114" s="635">
        <v>0</v>
      </c>
      <c r="M114" s="635">
        <v>0</v>
      </c>
      <c r="N114" s="632">
        <v>1</v>
      </c>
      <c r="O114" s="636">
        <v>0.5</v>
      </c>
      <c r="P114" s="635">
        <v>0</v>
      </c>
      <c r="Q114" s="637"/>
      <c r="R114" s="632">
        <v>1</v>
      </c>
      <c r="S114" s="637">
        <v>1</v>
      </c>
      <c r="T114" s="636">
        <v>0.5</v>
      </c>
      <c r="U114" s="638">
        <v>1</v>
      </c>
    </row>
    <row r="115" spans="1:21" ht="14.4" customHeight="1" x14ac:dyDescent="0.3">
      <c r="A115" s="631">
        <v>34</v>
      </c>
      <c r="B115" s="632" t="s">
        <v>762</v>
      </c>
      <c r="C115" s="632" t="s">
        <v>765</v>
      </c>
      <c r="D115" s="633" t="s">
        <v>1208</v>
      </c>
      <c r="E115" s="634" t="s">
        <v>783</v>
      </c>
      <c r="F115" s="632" t="s">
        <v>763</v>
      </c>
      <c r="G115" s="632" t="s">
        <v>1108</v>
      </c>
      <c r="H115" s="632" t="s">
        <v>552</v>
      </c>
      <c r="I115" s="632" t="s">
        <v>1109</v>
      </c>
      <c r="J115" s="632" t="s">
        <v>666</v>
      </c>
      <c r="K115" s="632" t="s">
        <v>1110</v>
      </c>
      <c r="L115" s="635">
        <v>0</v>
      </c>
      <c r="M115" s="635">
        <v>0</v>
      </c>
      <c r="N115" s="632">
        <v>2</v>
      </c>
      <c r="O115" s="636">
        <v>0.5</v>
      </c>
      <c r="P115" s="635">
        <v>0</v>
      </c>
      <c r="Q115" s="637"/>
      <c r="R115" s="632">
        <v>2</v>
      </c>
      <c r="S115" s="637">
        <v>1</v>
      </c>
      <c r="T115" s="636">
        <v>0.5</v>
      </c>
      <c r="U115" s="638">
        <v>1</v>
      </c>
    </row>
    <row r="116" spans="1:21" ht="14.4" customHeight="1" x14ac:dyDescent="0.3">
      <c r="A116" s="631">
        <v>34</v>
      </c>
      <c r="B116" s="632" t="s">
        <v>762</v>
      </c>
      <c r="C116" s="632" t="s">
        <v>765</v>
      </c>
      <c r="D116" s="633" t="s">
        <v>1208</v>
      </c>
      <c r="E116" s="634" t="s">
        <v>783</v>
      </c>
      <c r="F116" s="632" t="s">
        <v>763</v>
      </c>
      <c r="G116" s="632" t="s">
        <v>1062</v>
      </c>
      <c r="H116" s="632" t="s">
        <v>515</v>
      </c>
      <c r="I116" s="632" t="s">
        <v>1063</v>
      </c>
      <c r="J116" s="632" t="s">
        <v>1064</v>
      </c>
      <c r="K116" s="632" t="s">
        <v>1065</v>
      </c>
      <c r="L116" s="635">
        <v>0</v>
      </c>
      <c r="M116" s="635">
        <v>0</v>
      </c>
      <c r="N116" s="632">
        <v>1</v>
      </c>
      <c r="O116" s="636">
        <v>0.5</v>
      </c>
      <c r="P116" s="635">
        <v>0</v>
      </c>
      <c r="Q116" s="637"/>
      <c r="R116" s="632">
        <v>1</v>
      </c>
      <c r="S116" s="637">
        <v>1</v>
      </c>
      <c r="T116" s="636">
        <v>0.5</v>
      </c>
      <c r="U116" s="638">
        <v>1</v>
      </c>
    </row>
    <row r="117" spans="1:21" ht="14.4" customHeight="1" x14ac:dyDescent="0.3">
      <c r="A117" s="631">
        <v>34</v>
      </c>
      <c r="B117" s="632" t="s">
        <v>762</v>
      </c>
      <c r="C117" s="632" t="s">
        <v>765</v>
      </c>
      <c r="D117" s="633" t="s">
        <v>1208</v>
      </c>
      <c r="E117" s="634" t="s">
        <v>783</v>
      </c>
      <c r="F117" s="632" t="s">
        <v>763</v>
      </c>
      <c r="G117" s="632" t="s">
        <v>963</v>
      </c>
      <c r="H117" s="632" t="s">
        <v>552</v>
      </c>
      <c r="I117" s="632" t="s">
        <v>964</v>
      </c>
      <c r="J117" s="632" t="s">
        <v>965</v>
      </c>
      <c r="K117" s="632" t="s">
        <v>966</v>
      </c>
      <c r="L117" s="635">
        <v>154.36000000000001</v>
      </c>
      <c r="M117" s="635">
        <v>308.72000000000003</v>
      </c>
      <c r="N117" s="632">
        <v>2</v>
      </c>
      <c r="O117" s="636">
        <v>1.5</v>
      </c>
      <c r="P117" s="635">
        <v>308.72000000000003</v>
      </c>
      <c r="Q117" s="637">
        <v>1</v>
      </c>
      <c r="R117" s="632">
        <v>2</v>
      </c>
      <c r="S117" s="637">
        <v>1</v>
      </c>
      <c r="T117" s="636">
        <v>1.5</v>
      </c>
      <c r="U117" s="638">
        <v>1</v>
      </c>
    </row>
    <row r="118" spans="1:21" ht="14.4" customHeight="1" x14ac:dyDescent="0.3">
      <c r="A118" s="631">
        <v>34</v>
      </c>
      <c r="B118" s="632" t="s">
        <v>762</v>
      </c>
      <c r="C118" s="632" t="s">
        <v>765</v>
      </c>
      <c r="D118" s="633" t="s">
        <v>1208</v>
      </c>
      <c r="E118" s="634" t="s">
        <v>783</v>
      </c>
      <c r="F118" s="632" t="s">
        <v>763</v>
      </c>
      <c r="G118" s="632" t="s">
        <v>1022</v>
      </c>
      <c r="H118" s="632" t="s">
        <v>552</v>
      </c>
      <c r="I118" s="632" t="s">
        <v>1111</v>
      </c>
      <c r="J118" s="632" t="s">
        <v>1112</v>
      </c>
      <c r="K118" s="632" t="s">
        <v>1113</v>
      </c>
      <c r="L118" s="635">
        <v>74.08</v>
      </c>
      <c r="M118" s="635">
        <v>74.08</v>
      </c>
      <c r="N118" s="632">
        <v>1</v>
      </c>
      <c r="O118" s="636">
        <v>1</v>
      </c>
      <c r="P118" s="635">
        <v>74.08</v>
      </c>
      <c r="Q118" s="637">
        <v>1</v>
      </c>
      <c r="R118" s="632">
        <v>1</v>
      </c>
      <c r="S118" s="637">
        <v>1</v>
      </c>
      <c r="T118" s="636">
        <v>1</v>
      </c>
      <c r="U118" s="638">
        <v>1</v>
      </c>
    </row>
    <row r="119" spans="1:21" ht="14.4" customHeight="1" x14ac:dyDescent="0.3">
      <c r="A119" s="631">
        <v>34</v>
      </c>
      <c r="B119" s="632" t="s">
        <v>762</v>
      </c>
      <c r="C119" s="632" t="s">
        <v>765</v>
      </c>
      <c r="D119" s="633" t="s">
        <v>1208</v>
      </c>
      <c r="E119" s="634" t="s">
        <v>784</v>
      </c>
      <c r="F119" s="632" t="s">
        <v>763</v>
      </c>
      <c r="G119" s="632" t="s">
        <v>818</v>
      </c>
      <c r="H119" s="632" t="s">
        <v>515</v>
      </c>
      <c r="I119" s="632" t="s">
        <v>819</v>
      </c>
      <c r="J119" s="632" t="s">
        <v>820</v>
      </c>
      <c r="K119" s="632" t="s">
        <v>821</v>
      </c>
      <c r="L119" s="635">
        <v>107.27</v>
      </c>
      <c r="M119" s="635">
        <v>214.54</v>
      </c>
      <c r="N119" s="632">
        <v>2</v>
      </c>
      <c r="O119" s="636">
        <v>2</v>
      </c>
      <c r="P119" s="635"/>
      <c r="Q119" s="637">
        <v>0</v>
      </c>
      <c r="R119" s="632"/>
      <c r="S119" s="637">
        <v>0</v>
      </c>
      <c r="T119" s="636"/>
      <c r="U119" s="638">
        <v>0</v>
      </c>
    </row>
    <row r="120" spans="1:21" ht="14.4" customHeight="1" x14ac:dyDescent="0.3">
      <c r="A120" s="631">
        <v>34</v>
      </c>
      <c r="B120" s="632" t="s">
        <v>762</v>
      </c>
      <c r="C120" s="632" t="s">
        <v>765</v>
      </c>
      <c r="D120" s="633" t="s">
        <v>1208</v>
      </c>
      <c r="E120" s="634" t="s">
        <v>784</v>
      </c>
      <c r="F120" s="632" t="s">
        <v>763</v>
      </c>
      <c r="G120" s="632" t="s">
        <v>818</v>
      </c>
      <c r="H120" s="632" t="s">
        <v>515</v>
      </c>
      <c r="I120" s="632" t="s">
        <v>1114</v>
      </c>
      <c r="J120" s="632" t="s">
        <v>820</v>
      </c>
      <c r="K120" s="632" t="s">
        <v>821</v>
      </c>
      <c r="L120" s="635">
        <v>107.27</v>
      </c>
      <c r="M120" s="635">
        <v>107.27</v>
      </c>
      <c r="N120" s="632">
        <v>1</v>
      </c>
      <c r="O120" s="636">
        <v>1</v>
      </c>
      <c r="P120" s="635"/>
      <c r="Q120" s="637">
        <v>0</v>
      </c>
      <c r="R120" s="632"/>
      <c r="S120" s="637">
        <v>0</v>
      </c>
      <c r="T120" s="636"/>
      <c r="U120" s="638">
        <v>0</v>
      </c>
    </row>
    <row r="121" spans="1:21" ht="14.4" customHeight="1" x14ac:dyDescent="0.3">
      <c r="A121" s="631">
        <v>34</v>
      </c>
      <c r="B121" s="632" t="s">
        <v>762</v>
      </c>
      <c r="C121" s="632" t="s">
        <v>765</v>
      </c>
      <c r="D121" s="633" t="s">
        <v>1208</v>
      </c>
      <c r="E121" s="634" t="s">
        <v>784</v>
      </c>
      <c r="F121" s="632" t="s">
        <v>763</v>
      </c>
      <c r="G121" s="632" t="s">
        <v>1115</v>
      </c>
      <c r="H121" s="632" t="s">
        <v>515</v>
      </c>
      <c r="I121" s="632" t="s">
        <v>1116</v>
      </c>
      <c r="J121" s="632" t="s">
        <v>1117</v>
      </c>
      <c r="K121" s="632" t="s">
        <v>1118</v>
      </c>
      <c r="L121" s="635">
        <v>79.64</v>
      </c>
      <c r="M121" s="635">
        <v>79.64</v>
      </c>
      <c r="N121" s="632">
        <v>1</v>
      </c>
      <c r="O121" s="636">
        <v>1</v>
      </c>
      <c r="P121" s="635"/>
      <c r="Q121" s="637">
        <v>0</v>
      </c>
      <c r="R121" s="632"/>
      <c r="S121" s="637">
        <v>0</v>
      </c>
      <c r="T121" s="636"/>
      <c r="U121" s="638">
        <v>0</v>
      </c>
    </row>
    <row r="122" spans="1:21" ht="14.4" customHeight="1" x14ac:dyDescent="0.3">
      <c r="A122" s="631">
        <v>34</v>
      </c>
      <c r="B122" s="632" t="s">
        <v>762</v>
      </c>
      <c r="C122" s="632" t="s">
        <v>765</v>
      </c>
      <c r="D122" s="633" t="s">
        <v>1208</v>
      </c>
      <c r="E122" s="634" t="s">
        <v>784</v>
      </c>
      <c r="F122" s="632" t="s">
        <v>763</v>
      </c>
      <c r="G122" s="632" t="s">
        <v>1119</v>
      </c>
      <c r="H122" s="632" t="s">
        <v>515</v>
      </c>
      <c r="I122" s="632" t="s">
        <v>1120</v>
      </c>
      <c r="J122" s="632" t="s">
        <v>1121</v>
      </c>
      <c r="K122" s="632" t="s">
        <v>1122</v>
      </c>
      <c r="L122" s="635">
        <v>453.79</v>
      </c>
      <c r="M122" s="635">
        <v>453.79</v>
      </c>
      <c r="N122" s="632">
        <v>1</v>
      </c>
      <c r="O122" s="636">
        <v>1</v>
      </c>
      <c r="P122" s="635"/>
      <c r="Q122" s="637">
        <v>0</v>
      </c>
      <c r="R122" s="632"/>
      <c r="S122" s="637">
        <v>0</v>
      </c>
      <c r="T122" s="636"/>
      <c r="U122" s="638">
        <v>0</v>
      </c>
    </row>
    <row r="123" spans="1:21" ht="14.4" customHeight="1" x14ac:dyDescent="0.3">
      <c r="A123" s="631">
        <v>34</v>
      </c>
      <c r="B123" s="632" t="s">
        <v>762</v>
      </c>
      <c r="C123" s="632" t="s">
        <v>765</v>
      </c>
      <c r="D123" s="633" t="s">
        <v>1208</v>
      </c>
      <c r="E123" s="634" t="s">
        <v>784</v>
      </c>
      <c r="F123" s="632" t="s">
        <v>763</v>
      </c>
      <c r="G123" s="632" t="s">
        <v>1123</v>
      </c>
      <c r="H123" s="632" t="s">
        <v>515</v>
      </c>
      <c r="I123" s="632" t="s">
        <v>1124</v>
      </c>
      <c r="J123" s="632" t="s">
        <v>1125</v>
      </c>
      <c r="K123" s="632" t="s">
        <v>1126</v>
      </c>
      <c r="L123" s="635">
        <v>79.069999999999993</v>
      </c>
      <c r="M123" s="635">
        <v>158.13999999999999</v>
      </c>
      <c r="N123" s="632">
        <v>2</v>
      </c>
      <c r="O123" s="636">
        <v>1</v>
      </c>
      <c r="P123" s="635"/>
      <c r="Q123" s="637">
        <v>0</v>
      </c>
      <c r="R123" s="632"/>
      <c r="S123" s="637">
        <v>0</v>
      </c>
      <c r="T123" s="636"/>
      <c r="U123" s="638">
        <v>0</v>
      </c>
    </row>
    <row r="124" spans="1:21" ht="14.4" customHeight="1" x14ac:dyDescent="0.3">
      <c r="A124" s="631">
        <v>34</v>
      </c>
      <c r="B124" s="632" t="s">
        <v>762</v>
      </c>
      <c r="C124" s="632" t="s">
        <v>765</v>
      </c>
      <c r="D124" s="633" t="s">
        <v>1208</v>
      </c>
      <c r="E124" s="634" t="s">
        <v>789</v>
      </c>
      <c r="F124" s="632" t="s">
        <v>763</v>
      </c>
      <c r="G124" s="632" t="s">
        <v>882</v>
      </c>
      <c r="H124" s="632" t="s">
        <v>515</v>
      </c>
      <c r="I124" s="632" t="s">
        <v>883</v>
      </c>
      <c r="J124" s="632" t="s">
        <v>884</v>
      </c>
      <c r="K124" s="632" t="s">
        <v>885</v>
      </c>
      <c r="L124" s="635">
        <v>59.78</v>
      </c>
      <c r="M124" s="635">
        <v>239.12</v>
      </c>
      <c r="N124" s="632">
        <v>4</v>
      </c>
      <c r="O124" s="636">
        <v>1</v>
      </c>
      <c r="P124" s="635">
        <v>59.78</v>
      </c>
      <c r="Q124" s="637">
        <v>0.25</v>
      </c>
      <c r="R124" s="632">
        <v>1</v>
      </c>
      <c r="S124" s="637">
        <v>0.25</v>
      </c>
      <c r="T124" s="636">
        <v>1</v>
      </c>
      <c r="U124" s="638">
        <v>1</v>
      </c>
    </row>
    <row r="125" spans="1:21" ht="14.4" customHeight="1" x14ac:dyDescent="0.3">
      <c r="A125" s="631">
        <v>34</v>
      </c>
      <c r="B125" s="632" t="s">
        <v>762</v>
      </c>
      <c r="C125" s="632" t="s">
        <v>765</v>
      </c>
      <c r="D125" s="633" t="s">
        <v>1208</v>
      </c>
      <c r="E125" s="634" t="s">
        <v>789</v>
      </c>
      <c r="F125" s="632" t="s">
        <v>763</v>
      </c>
      <c r="G125" s="632" t="s">
        <v>882</v>
      </c>
      <c r="H125" s="632" t="s">
        <v>515</v>
      </c>
      <c r="I125" s="632" t="s">
        <v>1127</v>
      </c>
      <c r="J125" s="632" t="s">
        <v>884</v>
      </c>
      <c r="K125" s="632" t="s">
        <v>885</v>
      </c>
      <c r="L125" s="635">
        <v>59.78</v>
      </c>
      <c r="M125" s="635">
        <v>119.56</v>
      </c>
      <c r="N125" s="632">
        <v>2</v>
      </c>
      <c r="O125" s="636"/>
      <c r="P125" s="635">
        <v>119.56</v>
      </c>
      <c r="Q125" s="637">
        <v>1</v>
      </c>
      <c r="R125" s="632">
        <v>2</v>
      </c>
      <c r="S125" s="637">
        <v>1</v>
      </c>
      <c r="T125" s="636"/>
      <c r="U125" s="638"/>
    </row>
    <row r="126" spans="1:21" ht="14.4" customHeight="1" x14ac:dyDescent="0.3">
      <c r="A126" s="631">
        <v>34</v>
      </c>
      <c r="B126" s="632" t="s">
        <v>762</v>
      </c>
      <c r="C126" s="632" t="s">
        <v>765</v>
      </c>
      <c r="D126" s="633" t="s">
        <v>1208</v>
      </c>
      <c r="E126" s="634" t="s">
        <v>789</v>
      </c>
      <c r="F126" s="632" t="s">
        <v>764</v>
      </c>
      <c r="G126" s="632" t="s">
        <v>1128</v>
      </c>
      <c r="H126" s="632" t="s">
        <v>515</v>
      </c>
      <c r="I126" s="632" t="s">
        <v>1129</v>
      </c>
      <c r="J126" s="632" t="s">
        <v>779</v>
      </c>
      <c r="K126" s="632"/>
      <c r="L126" s="635">
        <v>0</v>
      </c>
      <c r="M126" s="635">
        <v>0</v>
      </c>
      <c r="N126" s="632">
        <v>2</v>
      </c>
      <c r="O126" s="636">
        <v>2</v>
      </c>
      <c r="P126" s="635">
        <v>0</v>
      </c>
      <c r="Q126" s="637"/>
      <c r="R126" s="632">
        <v>1</v>
      </c>
      <c r="S126" s="637">
        <v>0.5</v>
      </c>
      <c r="T126" s="636">
        <v>1</v>
      </c>
      <c r="U126" s="638">
        <v>0.5</v>
      </c>
    </row>
    <row r="127" spans="1:21" ht="14.4" customHeight="1" x14ac:dyDescent="0.3">
      <c r="A127" s="631">
        <v>34</v>
      </c>
      <c r="B127" s="632" t="s">
        <v>762</v>
      </c>
      <c r="C127" s="632" t="s">
        <v>765</v>
      </c>
      <c r="D127" s="633" t="s">
        <v>1208</v>
      </c>
      <c r="E127" s="634" t="s">
        <v>787</v>
      </c>
      <c r="F127" s="632" t="s">
        <v>763</v>
      </c>
      <c r="G127" s="632" t="s">
        <v>974</v>
      </c>
      <c r="H127" s="632" t="s">
        <v>515</v>
      </c>
      <c r="I127" s="632" t="s">
        <v>1130</v>
      </c>
      <c r="J127" s="632" t="s">
        <v>1131</v>
      </c>
      <c r="K127" s="632" t="s">
        <v>1132</v>
      </c>
      <c r="L127" s="635">
        <v>47.47</v>
      </c>
      <c r="M127" s="635">
        <v>47.47</v>
      </c>
      <c r="N127" s="632">
        <v>1</v>
      </c>
      <c r="O127" s="636">
        <v>1</v>
      </c>
      <c r="P127" s="635">
        <v>47.47</v>
      </c>
      <c r="Q127" s="637">
        <v>1</v>
      </c>
      <c r="R127" s="632">
        <v>1</v>
      </c>
      <c r="S127" s="637">
        <v>1</v>
      </c>
      <c r="T127" s="636">
        <v>1</v>
      </c>
      <c r="U127" s="638">
        <v>1</v>
      </c>
    </row>
    <row r="128" spans="1:21" ht="14.4" customHeight="1" x14ac:dyDescent="0.3">
      <c r="A128" s="631">
        <v>34</v>
      </c>
      <c r="B128" s="632" t="s">
        <v>762</v>
      </c>
      <c r="C128" s="632" t="s">
        <v>765</v>
      </c>
      <c r="D128" s="633" t="s">
        <v>1208</v>
      </c>
      <c r="E128" s="634" t="s">
        <v>787</v>
      </c>
      <c r="F128" s="632" t="s">
        <v>763</v>
      </c>
      <c r="G128" s="632" t="s">
        <v>1052</v>
      </c>
      <c r="H128" s="632" t="s">
        <v>515</v>
      </c>
      <c r="I128" s="632" t="s">
        <v>1053</v>
      </c>
      <c r="J128" s="632" t="s">
        <v>1054</v>
      </c>
      <c r="K128" s="632" t="s">
        <v>1055</v>
      </c>
      <c r="L128" s="635">
        <v>38.5</v>
      </c>
      <c r="M128" s="635">
        <v>38.5</v>
      </c>
      <c r="N128" s="632">
        <v>1</v>
      </c>
      <c r="O128" s="636">
        <v>1</v>
      </c>
      <c r="P128" s="635">
        <v>38.5</v>
      </c>
      <c r="Q128" s="637">
        <v>1</v>
      </c>
      <c r="R128" s="632">
        <v>1</v>
      </c>
      <c r="S128" s="637">
        <v>1</v>
      </c>
      <c r="T128" s="636">
        <v>1</v>
      </c>
      <c r="U128" s="638">
        <v>1</v>
      </c>
    </row>
    <row r="129" spans="1:21" ht="14.4" customHeight="1" x14ac:dyDescent="0.3">
      <c r="A129" s="631">
        <v>34</v>
      </c>
      <c r="B129" s="632" t="s">
        <v>762</v>
      </c>
      <c r="C129" s="632" t="s">
        <v>765</v>
      </c>
      <c r="D129" s="633" t="s">
        <v>1208</v>
      </c>
      <c r="E129" s="634" t="s">
        <v>787</v>
      </c>
      <c r="F129" s="632" t="s">
        <v>763</v>
      </c>
      <c r="G129" s="632" t="s">
        <v>1133</v>
      </c>
      <c r="H129" s="632" t="s">
        <v>515</v>
      </c>
      <c r="I129" s="632" t="s">
        <v>1134</v>
      </c>
      <c r="J129" s="632" t="s">
        <v>1135</v>
      </c>
      <c r="K129" s="632" t="s">
        <v>1136</v>
      </c>
      <c r="L129" s="635">
        <v>0</v>
      </c>
      <c r="M129" s="635">
        <v>0</v>
      </c>
      <c r="N129" s="632">
        <v>1</v>
      </c>
      <c r="O129" s="636">
        <v>1</v>
      </c>
      <c r="P129" s="635">
        <v>0</v>
      </c>
      <c r="Q129" s="637"/>
      <c r="R129" s="632">
        <v>1</v>
      </c>
      <c r="S129" s="637">
        <v>1</v>
      </c>
      <c r="T129" s="636">
        <v>1</v>
      </c>
      <c r="U129" s="638">
        <v>1</v>
      </c>
    </row>
    <row r="130" spans="1:21" ht="14.4" customHeight="1" x14ac:dyDescent="0.3">
      <c r="A130" s="631">
        <v>34</v>
      </c>
      <c r="B130" s="632" t="s">
        <v>762</v>
      </c>
      <c r="C130" s="632" t="s">
        <v>765</v>
      </c>
      <c r="D130" s="633" t="s">
        <v>1208</v>
      </c>
      <c r="E130" s="634" t="s">
        <v>787</v>
      </c>
      <c r="F130" s="632" t="s">
        <v>763</v>
      </c>
      <c r="G130" s="632" t="s">
        <v>1137</v>
      </c>
      <c r="H130" s="632" t="s">
        <v>515</v>
      </c>
      <c r="I130" s="632" t="s">
        <v>1138</v>
      </c>
      <c r="J130" s="632" t="s">
        <v>1139</v>
      </c>
      <c r="K130" s="632" t="s">
        <v>1140</v>
      </c>
      <c r="L130" s="635">
        <v>88.76</v>
      </c>
      <c r="M130" s="635">
        <v>266.28000000000003</v>
      </c>
      <c r="N130" s="632">
        <v>3</v>
      </c>
      <c r="O130" s="636">
        <v>1</v>
      </c>
      <c r="P130" s="635">
        <v>266.28000000000003</v>
      </c>
      <c r="Q130" s="637">
        <v>1</v>
      </c>
      <c r="R130" s="632">
        <v>3</v>
      </c>
      <c r="S130" s="637">
        <v>1</v>
      </c>
      <c r="T130" s="636">
        <v>1</v>
      </c>
      <c r="U130" s="638">
        <v>1</v>
      </c>
    </row>
    <row r="131" spans="1:21" ht="14.4" customHeight="1" x14ac:dyDescent="0.3">
      <c r="A131" s="631">
        <v>34</v>
      </c>
      <c r="B131" s="632" t="s">
        <v>762</v>
      </c>
      <c r="C131" s="632" t="s">
        <v>765</v>
      </c>
      <c r="D131" s="633" t="s">
        <v>1208</v>
      </c>
      <c r="E131" s="634" t="s">
        <v>787</v>
      </c>
      <c r="F131" s="632" t="s">
        <v>764</v>
      </c>
      <c r="G131" s="632" t="s">
        <v>1128</v>
      </c>
      <c r="H131" s="632" t="s">
        <v>515</v>
      </c>
      <c r="I131" s="632" t="s">
        <v>1141</v>
      </c>
      <c r="J131" s="632" t="s">
        <v>779</v>
      </c>
      <c r="K131" s="632"/>
      <c r="L131" s="635">
        <v>0</v>
      </c>
      <c r="M131" s="635">
        <v>0</v>
      </c>
      <c r="N131" s="632">
        <v>1</v>
      </c>
      <c r="O131" s="636">
        <v>1</v>
      </c>
      <c r="P131" s="635">
        <v>0</v>
      </c>
      <c r="Q131" s="637"/>
      <c r="R131" s="632">
        <v>1</v>
      </c>
      <c r="S131" s="637">
        <v>1</v>
      </c>
      <c r="T131" s="636">
        <v>1</v>
      </c>
      <c r="U131" s="638">
        <v>1</v>
      </c>
    </row>
    <row r="132" spans="1:21" ht="14.4" customHeight="1" x14ac:dyDescent="0.3">
      <c r="A132" s="631">
        <v>34</v>
      </c>
      <c r="B132" s="632" t="s">
        <v>762</v>
      </c>
      <c r="C132" s="632" t="s">
        <v>765</v>
      </c>
      <c r="D132" s="633" t="s">
        <v>1208</v>
      </c>
      <c r="E132" s="634" t="s">
        <v>778</v>
      </c>
      <c r="F132" s="632" t="s">
        <v>763</v>
      </c>
      <c r="G132" s="632" t="s">
        <v>1142</v>
      </c>
      <c r="H132" s="632" t="s">
        <v>515</v>
      </c>
      <c r="I132" s="632" t="s">
        <v>1143</v>
      </c>
      <c r="J132" s="632" t="s">
        <v>1144</v>
      </c>
      <c r="K132" s="632" t="s">
        <v>889</v>
      </c>
      <c r="L132" s="635">
        <v>58.77</v>
      </c>
      <c r="M132" s="635">
        <v>58.77</v>
      </c>
      <c r="N132" s="632">
        <v>1</v>
      </c>
      <c r="O132" s="636">
        <v>0.5</v>
      </c>
      <c r="P132" s="635">
        <v>58.77</v>
      </c>
      <c r="Q132" s="637">
        <v>1</v>
      </c>
      <c r="R132" s="632">
        <v>1</v>
      </c>
      <c r="S132" s="637">
        <v>1</v>
      </c>
      <c r="T132" s="636">
        <v>0.5</v>
      </c>
      <c r="U132" s="638">
        <v>1</v>
      </c>
    </row>
    <row r="133" spans="1:21" ht="14.4" customHeight="1" x14ac:dyDescent="0.3">
      <c r="A133" s="631">
        <v>34</v>
      </c>
      <c r="B133" s="632" t="s">
        <v>762</v>
      </c>
      <c r="C133" s="632" t="s">
        <v>765</v>
      </c>
      <c r="D133" s="633" t="s">
        <v>1208</v>
      </c>
      <c r="E133" s="634" t="s">
        <v>778</v>
      </c>
      <c r="F133" s="632" t="s">
        <v>763</v>
      </c>
      <c r="G133" s="632" t="s">
        <v>1145</v>
      </c>
      <c r="H133" s="632" t="s">
        <v>515</v>
      </c>
      <c r="I133" s="632" t="s">
        <v>1146</v>
      </c>
      <c r="J133" s="632" t="s">
        <v>1147</v>
      </c>
      <c r="K133" s="632" t="s">
        <v>1148</v>
      </c>
      <c r="L133" s="635">
        <v>93.98</v>
      </c>
      <c r="M133" s="635">
        <v>93.98</v>
      </c>
      <c r="N133" s="632">
        <v>1</v>
      </c>
      <c r="O133" s="636">
        <v>0.5</v>
      </c>
      <c r="P133" s="635">
        <v>93.98</v>
      </c>
      <c r="Q133" s="637">
        <v>1</v>
      </c>
      <c r="R133" s="632">
        <v>1</v>
      </c>
      <c r="S133" s="637">
        <v>1</v>
      </c>
      <c r="T133" s="636">
        <v>0.5</v>
      </c>
      <c r="U133" s="638">
        <v>1</v>
      </c>
    </row>
    <row r="134" spans="1:21" ht="14.4" customHeight="1" x14ac:dyDescent="0.3">
      <c r="A134" s="631">
        <v>34</v>
      </c>
      <c r="B134" s="632" t="s">
        <v>762</v>
      </c>
      <c r="C134" s="632" t="s">
        <v>765</v>
      </c>
      <c r="D134" s="633" t="s">
        <v>1208</v>
      </c>
      <c r="E134" s="634" t="s">
        <v>778</v>
      </c>
      <c r="F134" s="632" t="s">
        <v>763</v>
      </c>
      <c r="G134" s="632" t="s">
        <v>900</v>
      </c>
      <c r="H134" s="632" t="s">
        <v>515</v>
      </c>
      <c r="I134" s="632" t="s">
        <v>1149</v>
      </c>
      <c r="J134" s="632" t="s">
        <v>1150</v>
      </c>
      <c r="K134" s="632" t="s">
        <v>1151</v>
      </c>
      <c r="L134" s="635">
        <v>35.25</v>
      </c>
      <c r="M134" s="635">
        <v>35.25</v>
      </c>
      <c r="N134" s="632">
        <v>1</v>
      </c>
      <c r="O134" s="636">
        <v>1</v>
      </c>
      <c r="P134" s="635"/>
      <c r="Q134" s="637">
        <v>0</v>
      </c>
      <c r="R134" s="632"/>
      <c r="S134" s="637">
        <v>0</v>
      </c>
      <c r="T134" s="636"/>
      <c r="U134" s="638">
        <v>0</v>
      </c>
    </row>
    <row r="135" spans="1:21" ht="14.4" customHeight="1" x14ac:dyDescent="0.3">
      <c r="A135" s="631">
        <v>34</v>
      </c>
      <c r="B135" s="632" t="s">
        <v>762</v>
      </c>
      <c r="C135" s="632" t="s">
        <v>765</v>
      </c>
      <c r="D135" s="633" t="s">
        <v>1208</v>
      </c>
      <c r="E135" s="634" t="s">
        <v>778</v>
      </c>
      <c r="F135" s="632" t="s">
        <v>763</v>
      </c>
      <c r="G135" s="632" t="s">
        <v>1152</v>
      </c>
      <c r="H135" s="632" t="s">
        <v>515</v>
      </c>
      <c r="I135" s="632" t="s">
        <v>1153</v>
      </c>
      <c r="J135" s="632" t="s">
        <v>1154</v>
      </c>
      <c r="K135" s="632" t="s">
        <v>874</v>
      </c>
      <c r="L135" s="635">
        <v>0</v>
      </c>
      <c r="M135" s="635">
        <v>0</v>
      </c>
      <c r="N135" s="632">
        <v>1</v>
      </c>
      <c r="O135" s="636">
        <v>0.5</v>
      </c>
      <c r="P135" s="635">
        <v>0</v>
      </c>
      <c r="Q135" s="637"/>
      <c r="R135" s="632">
        <v>1</v>
      </c>
      <c r="S135" s="637">
        <v>1</v>
      </c>
      <c r="T135" s="636">
        <v>0.5</v>
      </c>
      <c r="U135" s="638">
        <v>1</v>
      </c>
    </row>
    <row r="136" spans="1:21" ht="14.4" customHeight="1" x14ac:dyDescent="0.3">
      <c r="A136" s="631">
        <v>34</v>
      </c>
      <c r="B136" s="632" t="s">
        <v>762</v>
      </c>
      <c r="C136" s="632" t="s">
        <v>765</v>
      </c>
      <c r="D136" s="633" t="s">
        <v>1208</v>
      </c>
      <c r="E136" s="634" t="s">
        <v>778</v>
      </c>
      <c r="F136" s="632" t="s">
        <v>763</v>
      </c>
      <c r="G136" s="632" t="s">
        <v>829</v>
      </c>
      <c r="H136" s="632" t="s">
        <v>515</v>
      </c>
      <c r="I136" s="632" t="s">
        <v>830</v>
      </c>
      <c r="J136" s="632" t="s">
        <v>831</v>
      </c>
      <c r="K136" s="632" t="s">
        <v>832</v>
      </c>
      <c r="L136" s="635">
        <v>0</v>
      </c>
      <c r="M136" s="635">
        <v>0</v>
      </c>
      <c r="N136" s="632">
        <v>1</v>
      </c>
      <c r="O136" s="636">
        <v>1</v>
      </c>
      <c r="P136" s="635">
        <v>0</v>
      </c>
      <c r="Q136" s="637"/>
      <c r="R136" s="632">
        <v>1</v>
      </c>
      <c r="S136" s="637">
        <v>1</v>
      </c>
      <c r="T136" s="636">
        <v>1</v>
      </c>
      <c r="U136" s="638">
        <v>1</v>
      </c>
    </row>
    <row r="137" spans="1:21" ht="14.4" customHeight="1" x14ac:dyDescent="0.3">
      <c r="A137" s="631">
        <v>34</v>
      </c>
      <c r="B137" s="632" t="s">
        <v>762</v>
      </c>
      <c r="C137" s="632" t="s">
        <v>765</v>
      </c>
      <c r="D137" s="633" t="s">
        <v>1208</v>
      </c>
      <c r="E137" s="634" t="s">
        <v>778</v>
      </c>
      <c r="F137" s="632" t="s">
        <v>763</v>
      </c>
      <c r="G137" s="632" t="s">
        <v>1155</v>
      </c>
      <c r="H137" s="632" t="s">
        <v>515</v>
      </c>
      <c r="I137" s="632" t="s">
        <v>1156</v>
      </c>
      <c r="J137" s="632" t="s">
        <v>1157</v>
      </c>
      <c r="K137" s="632" t="s">
        <v>1158</v>
      </c>
      <c r="L137" s="635">
        <v>0</v>
      </c>
      <c r="M137" s="635">
        <v>0</v>
      </c>
      <c r="N137" s="632">
        <v>1</v>
      </c>
      <c r="O137" s="636">
        <v>0.5</v>
      </c>
      <c r="P137" s="635">
        <v>0</v>
      </c>
      <c r="Q137" s="637"/>
      <c r="R137" s="632">
        <v>1</v>
      </c>
      <c r="S137" s="637">
        <v>1</v>
      </c>
      <c r="T137" s="636">
        <v>0.5</v>
      </c>
      <c r="U137" s="638">
        <v>1</v>
      </c>
    </row>
    <row r="138" spans="1:21" ht="14.4" customHeight="1" x14ac:dyDescent="0.3">
      <c r="A138" s="631">
        <v>34</v>
      </c>
      <c r="B138" s="632" t="s">
        <v>762</v>
      </c>
      <c r="C138" s="632" t="s">
        <v>765</v>
      </c>
      <c r="D138" s="633" t="s">
        <v>1208</v>
      </c>
      <c r="E138" s="634" t="s">
        <v>780</v>
      </c>
      <c r="F138" s="632" t="s">
        <v>763</v>
      </c>
      <c r="G138" s="632" t="s">
        <v>1159</v>
      </c>
      <c r="H138" s="632" t="s">
        <v>515</v>
      </c>
      <c r="I138" s="632" t="s">
        <v>1160</v>
      </c>
      <c r="J138" s="632" t="s">
        <v>1161</v>
      </c>
      <c r="K138" s="632" t="s">
        <v>1162</v>
      </c>
      <c r="L138" s="635">
        <v>147.85</v>
      </c>
      <c r="M138" s="635">
        <v>295.7</v>
      </c>
      <c r="N138" s="632">
        <v>2</v>
      </c>
      <c r="O138" s="636">
        <v>2</v>
      </c>
      <c r="P138" s="635">
        <v>295.7</v>
      </c>
      <c r="Q138" s="637">
        <v>1</v>
      </c>
      <c r="R138" s="632">
        <v>2</v>
      </c>
      <c r="S138" s="637">
        <v>1</v>
      </c>
      <c r="T138" s="636">
        <v>2</v>
      </c>
      <c r="U138" s="638">
        <v>1</v>
      </c>
    </row>
    <row r="139" spans="1:21" ht="14.4" customHeight="1" x14ac:dyDescent="0.3">
      <c r="A139" s="631">
        <v>34</v>
      </c>
      <c r="B139" s="632" t="s">
        <v>762</v>
      </c>
      <c r="C139" s="632" t="s">
        <v>765</v>
      </c>
      <c r="D139" s="633" t="s">
        <v>1208</v>
      </c>
      <c r="E139" s="634" t="s">
        <v>780</v>
      </c>
      <c r="F139" s="632" t="s">
        <v>763</v>
      </c>
      <c r="G139" s="632" t="s">
        <v>974</v>
      </c>
      <c r="H139" s="632" t="s">
        <v>515</v>
      </c>
      <c r="I139" s="632" t="s">
        <v>1163</v>
      </c>
      <c r="J139" s="632" t="s">
        <v>1164</v>
      </c>
      <c r="K139" s="632" t="s">
        <v>1165</v>
      </c>
      <c r="L139" s="635">
        <v>42.05</v>
      </c>
      <c r="M139" s="635">
        <v>42.05</v>
      </c>
      <c r="N139" s="632">
        <v>1</v>
      </c>
      <c r="O139" s="636">
        <v>1</v>
      </c>
      <c r="P139" s="635">
        <v>42.05</v>
      </c>
      <c r="Q139" s="637">
        <v>1</v>
      </c>
      <c r="R139" s="632">
        <v>1</v>
      </c>
      <c r="S139" s="637">
        <v>1</v>
      </c>
      <c r="T139" s="636">
        <v>1</v>
      </c>
      <c r="U139" s="638">
        <v>1</v>
      </c>
    </row>
    <row r="140" spans="1:21" ht="14.4" customHeight="1" x14ac:dyDescent="0.3">
      <c r="A140" s="631">
        <v>34</v>
      </c>
      <c r="B140" s="632" t="s">
        <v>762</v>
      </c>
      <c r="C140" s="632" t="s">
        <v>765</v>
      </c>
      <c r="D140" s="633" t="s">
        <v>1208</v>
      </c>
      <c r="E140" s="634" t="s">
        <v>780</v>
      </c>
      <c r="F140" s="632" t="s">
        <v>763</v>
      </c>
      <c r="G140" s="632" t="s">
        <v>818</v>
      </c>
      <c r="H140" s="632" t="s">
        <v>515</v>
      </c>
      <c r="I140" s="632" t="s">
        <v>819</v>
      </c>
      <c r="J140" s="632" t="s">
        <v>820</v>
      </c>
      <c r="K140" s="632" t="s">
        <v>821</v>
      </c>
      <c r="L140" s="635">
        <v>107.27</v>
      </c>
      <c r="M140" s="635">
        <v>107.27</v>
      </c>
      <c r="N140" s="632">
        <v>1</v>
      </c>
      <c r="O140" s="636">
        <v>1</v>
      </c>
      <c r="P140" s="635"/>
      <c r="Q140" s="637">
        <v>0</v>
      </c>
      <c r="R140" s="632"/>
      <c r="S140" s="637">
        <v>0</v>
      </c>
      <c r="T140" s="636"/>
      <c r="U140" s="638">
        <v>0</v>
      </c>
    </row>
    <row r="141" spans="1:21" ht="14.4" customHeight="1" x14ac:dyDescent="0.3">
      <c r="A141" s="631">
        <v>34</v>
      </c>
      <c r="B141" s="632" t="s">
        <v>762</v>
      </c>
      <c r="C141" s="632" t="s">
        <v>765</v>
      </c>
      <c r="D141" s="633" t="s">
        <v>1208</v>
      </c>
      <c r="E141" s="634" t="s">
        <v>780</v>
      </c>
      <c r="F141" s="632" t="s">
        <v>763</v>
      </c>
      <c r="G141" s="632" t="s">
        <v>900</v>
      </c>
      <c r="H141" s="632" t="s">
        <v>515</v>
      </c>
      <c r="I141" s="632" t="s">
        <v>1166</v>
      </c>
      <c r="J141" s="632" t="s">
        <v>1167</v>
      </c>
      <c r="K141" s="632" t="s">
        <v>903</v>
      </c>
      <c r="L141" s="635">
        <v>0</v>
      </c>
      <c r="M141" s="635">
        <v>0</v>
      </c>
      <c r="N141" s="632">
        <v>1</v>
      </c>
      <c r="O141" s="636">
        <v>1</v>
      </c>
      <c r="P141" s="635"/>
      <c r="Q141" s="637"/>
      <c r="R141" s="632"/>
      <c r="S141" s="637">
        <v>0</v>
      </c>
      <c r="T141" s="636"/>
      <c r="U141" s="638">
        <v>0</v>
      </c>
    </row>
    <row r="142" spans="1:21" ht="14.4" customHeight="1" x14ac:dyDescent="0.3">
      <c r="A142" s="631">
        <v>34</v>
      </c>
      <c r="B142" s="632" t="s">
        <v>762</v>
      </c>
      <c r="C142" s="632" t="s">
        <v>765</v>
      </c>
      <c r="D142" s="633" t="s">
        <v>1208</v>
      </c>
      <c r="E142" s="634" t="s">
        <v>780</v>
      </c>
      <c r="F142" s="632" t="s">
        <v>763</v>
      </c>
      <c r="G142" s="632" t="s">
        <v>841</v>
      </c>
      <c r="H142" s="632" t="s">
        <v>515</v>
      </c>
      <c r="I142" s="632" t="s">
        <v>1168</v>
      </c>
      <c r="J142" s="632" t="s">
        <v>1169</v>
      </c>
      <c r="K142" s="632" t="s">
        <v>1170</v>
      </c>
      <c r="L142" s="635">
        <v>0</v>
      </c>
      <c r="M142" s="635">
        <v>0</v>
      </c>
      <c r="N142" s="632">
        <v>1</v>
      </c>
      <c r="O142" s="636">
        <v>1</v>
      </c>
      <c r="P142" s="635"/>
      <c r="Q142" s="637"/>
      <c r="R142" s="632"/>
      <c r="S142" s="637">
        <v>0</v>
      </c>
      <c r="T142" s="636"/>
      <c r="U142" s="638">
        <v>0</v>
      </c>
    </row>
    <row r="143" spans="1:21" ht="14.4" customHeight="1" x14ac:dyDescent="0.3">
      <c r="A143" s="631">
        <v>34</v>
      </c>
      <c r="B143" s="632" t="s">
        <v>762</v>
      </c>
      <c r="C143" s="632" t="s">
        <v>765</v>
      </c>
      <c r="D143" s="633" t="s">
        <v>1208</v>
      </c>
      <c r="E143" s="634" t="s">
        <v>780</v>
      </c>
      <c r="F143" s="632" t="s">
        <v>763</v>
      </c>
      <c r="G143" s="632" t="s">
        <v>879</v>
      </c>
      <c r="H143" s="632" t="s">
        <v>515</v>
      </c>
      <c r="I143" s="632" t="s">
        <v>1171</v>
      </c>
      <c r="J143" s="632" t="s">
        <v>602</v>
      </c>
      <c r="K143" s="632" t="s">
        <v>1172</v>
      </c>
      <c r="L143" s="635">
        <v>0</v>
      </c>
      <c r="M143" s="635">
        <v>0</v>
      </c>
      <c r="N143" s="632">
        <v>1</v>
      </c>
      <c r="O143" s="636">
        <v>1</v>
      </c>
      <c r="P143" s="635"/>
      <c r="Q143" s="637"/>
      <c r="R143" s="632"/>
      <c r="S143" s="637">
        <v>0</v>
      </c>
      <c r="T143" s="636"/>
      <c r="U143" s="638">
        <v>0</v>
      </c>
    </row>
    <row r="144" spans="1:21" ht="14.4" customHeight="1" x14ac:dyDescent="0.3">
      <c r="A144" s="631">
        <v>34</v>
      </c>
      <c r="B144" s="632" t="s">
        <v>762</v>
      </c>
      <c r="C144" s="632" t="s">
        <v>765</v>
      </c>
      <c r="D144" s="633" t="s">
        <v>1208</v>
      </c>
      <c r="E144" s="634" t="s">
        <v>780</v>
      </c>
      <c r="F144" s="632" t="s">
        <v>763</v>
      </c>
      <c r="G144" s="632" t="s">
        <v>1074</v>
      </c>
      <c r="H144" s="632" t="s">
        <v>552</v>
      </c>
      <c r="I144" s="632" t="s">
        <v>1173</v>
      </c>
      <c r="J144" s="632" t="s">
        <v>1174</v>
      </c>
      <c r="K144" s="632" t="s">
        <v>1077</v>
      </c>
      <c r="L144" s="635">
        <v>0</v>
      </c>
      <c r="M144" s="635">
        <v>0</v>
      </c>
      <c r="N144" s="632">
        <v>1</v>
      </c>
      <c r="O144" s="636">
        <v>1</v>
      </c>
      <c r="P144" s="635">
        <v>0</v>
      </c>
      <c r="Q144" s="637"/>
      <c r="R144" s="632">
        <v>1</v>
      </c>
      <c r="S144" s="637">
        <v>1</v>
      </c>
      <c r="T144" s="636">
        <v>1</v>
      </c>
      <c r="U144" s="638">
        <v>1</v>
      </c>
    </row>
    <row r="145" spans="1:21" ht="14.4" customHeight="1" x14ac:dyDescent="0.3">
      <c r="A145" s="631">
        <v>34</v>
      </c>
      <c r="B145" s="632" t="s">
        <v>762</v>
      </c>
      <c r="C145" s="632" t="s">
        <v>765</v>
      </c>
      <c r="D145" s="633" t="s">
        <v>1208</v>
      </c>
      <c r="E145" s="634" t="s">
        <v>780</v>
      </c>
      <c r="F145" s="632" t="s">
        <v>763</v>
      </c>
      <c r="G145" s="632" t="s">
        <v>963</v>
      </c>
      <c r="H145" s="632" t="s">
        <v>515</v>
      </c>
      <c r="I145" s="632" t="s">
        <v>1175</v>
      </c>
      <c r="J145" s="632" t="s">
        <v>965</v>
      </c>
      <c r="K145" s="632" t="s">
        <v>966</v>
      </c>
      <c r="L145" s="635">
        <v>154.36000000000001</v>
      </c>
      <c r="M145" s="635">
        <v>154.36000000000001</v>
      </c>
      <c r="N145" s="632">
        <v>1</v>
      </c>
      <c r="O145" s="636">
        <v>1</v>
      </c>
      <c r="P145" s="635">
        <v>154.36000000000001</v>
      </c>
      <c r="Q145" s="637">
        <v>1</v>
      </c>
      <c r="R145" s="632">
        <v>1</v>
      </c>
      <c r="S145" s="637">
        <v>1</v>
      </c>
      <c r="T145" s="636">
        <v>1</v>
      </c>
      <c r="U145" s="638">
        <v>1</v>
      </c>
    </row>
    <row r="146" spans="1:21" ht="14.4" customHeight="1" x14ac:dyDescent="0.3">
      <c r="A146" s="631">
        <v>34</v>
      </c>
      <c r="B146" s="632" t="s">
        <v>762</v>
      </c>
      <c r="C146" s="632" t="s">
        <v>765</v>
      </c>
      <c r="D146" s="633" t="s">
        <v>1208</v>
      </c>
      <c r="E146" s="634" t="s">
        <v>774</v>
      </c>
      <c r="F146" s="632" t="s">
        <v>763</v>
      </c>
      <c r="G146" s="632" t="s">
        <v>1176</v>
      </c>
      <c r="H146" s="632" t="s">
        <v>515</v>
      </c>
      <c r="I146" s="632" t="s">
        <v>1177</v>
      </c>
      <c r="J146" s="632" t="s">
        <v>1178</v>
      </c>
      <c r="K146" s="632" t="s">
        <v>1179</v>
      </c>
      <c r="L146" s="635">
        <v>58.86</v>
      </c>
      <c r="M146" s="635">
        <v>117.72</v>
      </c>
      <c r="N146" s="632">
        <v>2</v>
      </c>
      <c r="O146" s="636"/>
      <c r="P146" s="635"/>
      <c r="Q146" s="637">
        <v>0</v>
      </c>
      <c r="R146" s="632"/>
      <c r="S146" s="637">
        <v>0</v>
      </c>
      <c r="T146" s="636"/>
      <c r="U146" s="638"/>
    </row>
    <row r="147" spans="1:21" ht="14.4" customHeight="1" x14ac:dyDescent="0.3">
      <c r="A147" s="631">
        <v>34</v>
      </c>
      <c r="B147" s="632" t="s">
        <v>762</v>
      </c>
      <c r="C147" s="632" t="s">
        <v>765</v>
      </c>
      <c r="D147" s="633" t="s">
        <v>1208</v>
      </c>
      <c r="E147" s="634" t="s">
        <v>774</v>
      </c>
      <c r="F147" s="632" t="s">
        <v>763</v>
      </c>
      <c r="G147" s="632" t="s">
        <v>1180</v>
      </c>
      <c r="H147" s="632" t="s">
        <v>515</v>
      </c>
      <c r="I147" s="632" t="s">
        <v>1181</v>
      </c>
      <c r="J147" s="632" t="s">
        <v>1182</v>
      </c>
      <c r="K147" s="632" t="s">
        <v>1183</v>
      </c>
      <c r="L147" s="635">
        <v>83.79</v>
      </c>
      <c r="M147" s="635">
        <v>167.58</v>
      </c>
      <c r="N147" s="632">
        <v>2</v>
      </c>
      <c r="O147" s="636">
        <v>1</v>
      </c>
      <c r="P147" s="635"/>
      <c r="Q147" s="637">
        <v>0</v>
      </c>
      <c r="R147" s="632"/>
      <c r="S147" s="637">
        <v>0</v>
      </c>
      <c r="T147" s="636"/>
      <c r="U147" s="638">
        <v>0</v>
      </c>
    </row>
    <row r="148" spans="1:21" ht="14.4" customHeight="1" x14ac:dyDescent="0.3">
      <c r="A148" s="631">
        <v>34</v>
      </c>
      <c r="B148" s="632" t="s">
        <v>762</v>
      </c>
      <c r="C148" s="632" t="s">
        <v>765</v>
      </c>
      <c r="D148" s="633" t="s">
        <v>1208</v>
      </c>
      <c r="E148" s="634" t="s">
        <v>774</v>
      </c>
      <c r="F148" s="632" t="s">
        <v>763</v>
      </c>
      <c r="G148" s="632" t="s">
        <v>1184</v>
      </c>
      <c r="H148" s="632" t="s">
        <v>515</v>
      </c>
      <c r="I148" s="632" t="s">
        <v>1185</v>
      </c>
      <c r="J148" s="632" t="s">
        <v>1186</v>
      </c>
      <c r="K148" s="632" t="s">
        <v>1187</v>
      </c>
      <c r="L148" s="635">
        <v>73.09</v>
      </c>
      <c r="M148" s="635">
        <v>219.27</v>
      </c>
      <c r="N148" s="632">
        <v>3</v>
      </c>
      <c r="O148" s="636">
        <v>1</v>
      </c>
      <c r="P148" s="635">
        <v>219.27</v>
      </c>
      <c r="Q148" s="637">
        <v>1</v>
      </c>
      <c r="R148" s="632">
        <v>3</v>
      </c>
      <c r="S148" s="637">
        <v>1</v>
      </c>
      <c r="T148" s="636">
        <v>1</v>
      </c>
      <c r="U148" s="638">
        <v>1</v>
      </c>
    </row>
    <row r="149" spans="1:21" ht="14.4" customHeight="1" x14ac:dyDescent="0.3">
      <c r="A149" s="631">
        <v>34</v>
      </c>
      <c r="B149" s="632" t="s">
        <v>762</v>
      </c>
      <c r="C149" s="632" t="s">
        <v>765</v>
      </c>
      <c r="D149" s="633" t="s">
        <v>1208</v>
      </c>
      <c r="E149" s="634" t="s">
        <v>774</v>
      </c>
      <c r="F149" s="632" t="s">
        <v>763</v>
      </c>
      <c r="G149" s="632" t="s">
        <v>1108</v>
      </c>
      <c r="H149" s="632" t="s">
        <v>552</v>
      </c>
      <c r="I149" s="632" t="s">
        <v>1109</v>
      </c>
      <c r="J149" s="632" t="s">
        <v>666</v>
      </c>
      <c r="K149" s="632" t="s">
        <v>1110</v>
      </c>
      <c r="L149" s="635">
        <v>0</v>
      </c>
      <c r="M149" s="635">
        <v>0</v>
      </c>
      <c r="N149" s="632">
        <v>6</v>
      </c>
      <c r="O149" s="636">
        <v>1</v>
      </c>
      <c r="P149" s="635"/>
      <c r="Q149" s="637"/>
      <c r="R149" s="632"/>
      <c r="S149" s="637">
        <v>0</v>
      </c>
      <c r="T149" s="636"/>
      <c r="U149" s="638">
        <v>0</v>
      </c>
    </row>
    <row r="150" spans="1:21" ht="14.4" customHeight="1" x14ac:dyDescent="0.3">
      <c r="A150" s="631">
        <v>34</v>
      </c>
      <c r="B150" s="632" t="s">
        <v>762</v>
      </c>
      <c r="C150" s="632" t="s">
        <v>765</v>
      </c>
      <c r="D150" s="633" t="s">
        <v>1208</v>
      </c>
      <c r="E150" s="634" t="s">
        <v>785</v>
      </c>
      <c r="F150" s="632" t="s">
        <v>763</v>
      </c>
      <c r="G150" s="632" t="s">
        <v>924</v>
      </c>
      <c r="H150" s="632" t="s">
        <v>515</v>
      </c>
      <c r="I150" s="632" t="s">
        <v>925</v>
      </c>
      <c r="J150" s="632" t="s">
        <v>926</v>
      </c>
      <c r="K150" s="632" t="s">
        <v>927</v>
      </c>
      <c r="L150" s="635">
        <v>0</v>
      </c>
      <c r="M150" s="635">
        <v>0</v>
      </c>
      <c r="N150" s="632">
        <v>2</v>
      </c>
      <c r="O150" s="636">
        <v>2</v>
      </c>
      <c r="P150" s="635"/>
      <c r="Q150" s="637"/>
      <c r="R150" s="632"/>
      <c r="S150" s="637">
        <v>0</v>
      </c>
      <c r="T150" s="636"/>
      <c r="U150" s="638">
        <v>0</v>
      </c>
    </row>
    <row r="151" spans="1:21" ht="14.4" customHeight="1" x14ac:dyDescent="0.3">
      <c r="A151" s="631">
        <v>34</v>
      </c>
      <c r="B151" s="632" t="s">
        <v>762</v>
      </c>
      <c r="C151" s="632" t="s">
        <v>765</v>
      </c>
      <c r="D151" s="633" t="s">
        <v>1208</v>
      </c>
      <c r="E151" s="634" t="s">
        <v>785</v>
      </c>
      <c r="F151" s="632" t="s">
        <v>763</v>
      </c>
      <c r="G151" s="632" t="s">
        <v>1145</v>
      </c>
      <c r="H151" s="632" t="s">
        <v>515</v>
      </c>
      <c r="I151" s="632" t="s">
        <v>1146</v>
      </c>
      <c r="J151" s="632" t="s">
        <v>1147</v>
      </c>
      <c r="K151" s="632" t="s">
        <v>1148</v>
      </c>
      <c r="L151" s="635">
        <v>93.98</v>
      </c>
      <c r="M151" s="635">
        <v>93.98</v>
      </c>
      <c r="N151" s="632">
        <v>1</v>
      </c>
      <c r="O151" s="636">
        <v>1</v>
      </c>
      <c r="P151" s="635">
        <v>93.98</v>
      </c>
      <c r="Q151" s="637">
        <v>1</v>
      </c>
      <c r="R151" s="632">
        <v>1</v>
      </c>
      <c r="S151" s="637">
        <v>1</v>
      </c>
      <c r="T151" s="636">
        <v>1</v>
      </c>
      <c r="U151" s="638">
        <v>1</v>
      </c>
    </row>
    <row r="152" spans="1:21" ht="14.4" customHeight="1" x14ac:dyDescent="0.3">
      <c r="A152" s="631">
        <v>34</v>
      </c>
      <c r="B152" s="632" t="s">
        <v>762</v>
      </c>
      <c r="C152" s="632" t="s">
        <v>765</v>
      </c>
      <c r="D152" s="633" t="s">
        <v>1208</v>
      </c>
      <c r="E152" s="634" t="s">
        <v>785</v>
      </c>
      <c r="F152" s="632" t="s">
        <v>763</v>
      </c>
      <c r="G152" s="632" t="s">
        <v>1188</v>
      </c>
      <c r="H152" s="632" t="s">
        <v>515</v>
      </c>
      <c r="I152" s="632" t="s">
        <v>1189</v>
      </c>
      <c r="J152" s="632" t="s">
        <v>1190</v>
      </c>
      <c r="K152" s="632" t="s">
        <v>1191</v>
      </c>
      <c r="L152" s="635">
        <v>0</v>
      </c>
      <c r="M152" s="635">
        <v>0</v>
      </c>
      <c r="N152" s="632">
        <v>2</v>
      </c>
      <c r="O152" s="636">
        <v>2</v>
      </c>
      <c r="P152" s="635">
        <v>0</v>
      </c>
      <c r="Q152" s="637"/>
      <c r="R152" s="632">
        <v>1</v>
      </c>
      <c r="S152" s="637">
        <v>0.5</v>
      </c>
      <c r="T152" s="636">
        <v>1</v>
      </c>
      <c r="U152" s="638">
        <v>0.5</v>
      </c>
    </row>
    <row r="153" spans="1:21" ht="14.4" customHeight="1" x14ac:dyDescent="0.3">
      <c r="A153" s="631">
        <v>34</v>
      </c>
      <c r="B153" s="632" t="s">
        <v>762</v>
      </c>
      <c r="C153" s="632" t="s">
        <v>765</v>
      </c>
      <c r="D153" s="633" t="s">
        <v>1208</v>
      </c>
      <c r="E153" s="634" t="s">
        <v>785</v>
      </c>
      <c r="F153" s="632" t="s">
        <v>763</v>
      </c>
      <c r="G153" s="632" t="s">
        <v>818</v>
      </c>
      <c r="H153" s="632" t="s">
        <v>515</v>
      </c>
      <c r="I153" s="632" t="s">
        <v>819</v>
      </c>
      <c r="J153" s="632" t="s">
        <v>820</v>
      </c>
      <c r="K153" s="632" t="s">
        <v>821</v>
      </c>
      <c r="L153" s="635">
        <v>107.27</v>
      </c>
      <c r="M153" s="635">
        <v>107.27</v>
      </c>
      <c r="N153" s="632">
        <v>1</v>
      </c>
      <c r="O153" s="636">
        <v>1</v>
      </c>
      <c r="P153" s="635"/>
      <c r="Q153" s="637">
        <v>0</v>
      </c>
      <c r="R153" s="632"/>
      <c r="S153" s="637">
        <v>0</v>
      </c>
      <c r="T153" s="636"/>
      <c r="U153" s="638">
        <v>0</v>
      </c>
    </row>
    <row r="154" spans="1:21" ht="14.4" customHeight="1" x14ac:dyDescent="0.3">
      <c r="A154" s="631">
        <v>34</v>
      </c>
      <c r="B154" s="632" t="s">
        <v>762</v>
      </c>
      <c r="C154" s="632" t="s">
        <v>765</v>
      </c>
      <c r="D154" s="633" t="s">
        <v>1208</v>
      </c>
      <c r="E154" s="634" t="s">
        <v>785</v>
      </c>
      <c r="F154" s="632" t="s">
        <v>763</v>
      </c>
      <c r="G154" s="632" t="s">
        <v>1180</v>
      </c>
      <c r="H154" s="632" t="s">
        <v>515</v>
      </c>
      <c r="I154" s="632" t="s">
        <v>1192</v>
      </c>
      <c r="J154" s="632" t="s">
        <v>1193</v>
      </c>
      <c r="K154" s="632" t="s">
        <v>874</v>
      </c>
      <c r="L154" s="635">
        <v>59.85</v>
      </c>
      <c r="M154" s="635">
        <v>59.85</v>
      </c>
      <c r="N154" s="632">
        <v>1</v>
      </c>
      <c r="O154" s="636">
        <v>1</v>
      </c>
      <c r="P154" s="635">
        <v>59.85</v>
      </c>
      <c r="Q154" s="637">
        <v>1</v>
      </c>
      <c r="R154" s="632">
        <v>1</v>
      </c>
      <c r="S154" s="637">
        <v>1</v>
      </c>
      <c r="T154" s="636">
        <v>1</v>
      </c>
      <c r="U154" s="638">
        <v>1</v>
      </c>
    </row>
    <row r="155" spans="1:21" ht="14.4" customHeight="1" x14ac:dyDescent="0.3">
      <c r="A155" s="631">
        <v>34</v>
      </c>
      <c r="B155" s="632" t="s">
        <v>762</v>
      </c>
      <c r="C155" s="632" t="s">
        <v>765</v>
      </c>
      <c r="D155" s="633" t="s">
        <v>1208</v>
      </c>
      <c r="E155" s="634" t="s">
        <v>785</v>
      </c>
      <c r="F155" s="632" t="s">
        <v>763</v>
      </c>
      <c r="G155" s="632" t="s">
        <v>795</v>
      </c>
      <c r="H155" s="632" t="s">
        <v>515</v>
      </c>
      <c r="I155" s="632" t="s">
        <v>1194</v>
      </c>
      <c r="J155" s="632" t="s">
        <v>797</v>
      </c>
      <c r="K155" s="632" t="s">
        <v>1195</v>
      </c>
      <c r="L155" s="635">
        <v>17.62</v>
      </c>
      <c r="M155" s="635">
        <v>17.62</v>
      </c>
      <c r="N155" s="632">
        <v>1</v>
      </c>
      <c r="O155" s="636">
        <v>1</v>
      </c>
      <c r="P155" s="635">
        <v>17.62</v>
      </c>
      <c r="Q155" s="637">
        <v>1</v>
      </c>
      <c r="R155" s="632">
        <v>1</v>
      </c>
      <c r="S155" s="637">
        <v>1</v>
      </c>
      <c r="T155" s="636">
        <v>1</v>
      </c>
      <c r="U155" s="638">
        <v>1</v>
      </c>
    </row>
    <row r="156" spans="1:21" ht="14.4" customHeight="1" x14ac:dyDescent="0.3">
      <c r="A156" s="631">
        <v>34</v>
      </c>
      <c r="B156" s="632" t="s">
        <v>762</v>
      </c>
      <c r="C156" s="632" t="s">
        <v>765</v>
      </c>
      <c r="D156" s="633" t="s">
        <v>1208</v>
      </c>
      <c r="E156" s="634" t="s">
        <v>785</v>
      </c>
      <c r="F156" s="632" t="s">
        <v>763</v>
      </c>
      <c r="G156" s="632" t="s">
        <v>841</v>
      </c>
      <c r="H156" s="632" t="s">
        <v>515</v>
      </c>
      <c r="I156" s="632" t="s">
        <v>1196</v>
      </c>
      <c r="J156" s="632" t="s">
        <v>929</v>
      </c>
      <c r="K156" s="632" t="s">
        <v>1197</v>
      </c>
      <c r="L156" s="635">
        <v>34.56</v>
      </c>
      <c r="M156" s="635">
        <v>34.56</v>
      </c>
      <c r="N156" s="632">
        <v>1</v>
      </c>
      <c r="O156" s="636">
        <v>1</v>
      </c>
      <c r="P156" s="635">
        <v>34.56</v>
      </c>
      <c r="Q156" s="637">
        <v>1</v>
      </c>
      <c r="R156" s="632">
        <v>1</v>
      </c>
      <c r="S156" s="637">
        <v>1</v>
      </c>
      <c r="T156" s="636">
        <v>1</v>
      </c>
      <c r="U156" s="638">
        <v>1</v>
      </c>
    </row>
    <row r="157" spans="1:21" ht="14.4" customHeight="1" x14ac:dyDescent="0.3">
      <c r="A157" s="631">
        <v>34</v>
      </c>
      <c r="B157" s="632" t="s">
        <v>762</v>
      </c>
      <c r="C157" s="632" t="s">
        <v>765</v>
      </c>
      <c r="D157" s="633" t="s">
        <v>1208</v>
      </c>
      <c r="E157" s="634" t="s">
        <v>785</v>
      </c>
      <c r="F157" s="632" t="s">
        <v>763</v>
      </c>
      <c r="G157" s="632" t="s">
        <v>931</v>
      </c>
      <c r="H157" s="632" t="s">
        <v>515</v>
      </c>
      <c r="I157" s="632" t="s">
        <v>932</v>
      </c>
      <c r="J157" s="632" t="s">
        <v>933</v>
      </c>
      <c r="K157" s="632" t="s">
        <v>934</v>
      </c>
      <c r="L157" s="635">
        <v>0</v>
      </c>
      <c r="M157" s="635">
        <v>0</v>
      </c>
      <c r="N157" s="632">
        <v>1</v>
      </c>
      <c r="O157" s="636">
        <v>1</v>
      </c>
      <c r="P157" s="635">
        <v>0</v>
      </c>
      <c r="Q157" s="637"/>
      <c r="R157" s="632">
        <v>1</v>
      </c>
      <c r="S157" s="637">
        <v>1</v>
      </c>
      <c r="T157" s="636">
        <v>1</v>
      </c>
      <c r="U157" s="638">
        <v>1</v>
      </c>
    </row>
    <row r="158" spans="1:21" ht="14.4" customHeight="1" x14ac:dyDescent="0.3">
      <c r="A158" s="631">
        <v>34</v>
      </c>
      <c r="B158" s="632" t="s">
        <v>762</v>
      </c>
      <c r="C158" s="632" t="s">
        <v>765</v>
      </c>
      <c r="D158" s="633" t="s">
        <v>1208</v>
      </c>
      <c r="E158" s="634" t="s">
        <v>785</v>
      </c>
      <c r="F158" s="632" t="s">
        <v>763</v>
      </c>
      <c r="G158" s="632" t="s">
        <v>1198</v>
      </c>
      <c r="H158" s="632" t="s">
        <v>515</v>
      </c>
      <c r="I158" s="632" t="s">
        <v>1199</v>
      </c>
      <c r="J158" s="632" t="s">
        <v>1200</v>
      </c>
      <c r="K158" s="632" t="s">
        <v>1201</v>
      </c>
      <c r="L158" s="635">
        <v>0</v>
      </c>
      <c r="M158" s="635">
        <v>0</v>
      </c>
      <c r="N158" s="632">
        <v>34</v>
      </c>
      <c r="O158" s="636">
        <v>2</v>
      </c>
      <c r="P158" s="635"/>
      <c r="Q158" s="637"/>
      <c r="R158" s="632"/>
      <c r="S158" s="637">
        <v>0</v>
      </c>
      <c r="T158" s="636"/>
      <c r="U158" s="638">
        <v>0</v>
      </c>
    </row>
    <row r="159" spans="1:21" ht="14.4" customHeight="1" x14ac:dyDescent="0.3">
      <c r="A159" s="631">
        <v>34</v>
      </c>
      <c r="B159" s="632" t="s">
        <v>762</v>
      </c>
      <c r="C159" s="632" t="s">
        <v>765</v>
      </c>
      <c r="D159" s="633" t="s">
        <v>1208</v>
      </c>
      <c r="E159" s="634" t="s">
        <v>782</v>
      </c>
      <c r="F159" s="632" t="s">
        <v>763</v>
      </c>
      <c r="G159" s="632" t="s">
        <v>912</v>
      </c>
      <c r="H159" s="632" t="s">
        <v>552</v>
      </c>
      <c r="I159" s="632" t="s">
        <v>1202</v>
      </c>
      <c r="J159" s="632" t="s">
        <v>1038</v>
      </c>
      <c r="K159" s="632" t="s">
        <v>1203</v>
      </c>
      <c r="L159" s="635">
        <v>58.77</v>
      </c>
      <c r="M159" s="635">
        <v>58.77</v>
      </c>
      <c r="N159" s="632">
        <v>1</v>
      </c>
      <c r="O159" s="636">
        <v>1</v>
      </c>
      <c r="P159" s="635">
        <v>58.77</v>
      </c>
      <c r="Q159" s="637">
        <v>1</v>
      </c>
      <c r="R159" s="632">
        <v>1</v>
      </c>
      <c r="S159" s="637">
        <v>1</v>
      </c>
      <c r="T159" s="636">
        <v>1</v>
      </c>
      <c r="U159" s="638">
        <v>1</v>
      </c>
    </row>
    <row r="160" spans="1:21" ht="14.4" customHeight="1" x14ac:dyDescent="0.3">
      <c r="A160" s="631">
        <v>34</v>
      </c>
      <c r="B160" s="632" t="s">
        <v>762</v>
      </c>
      <c r="C160" s="632" t="s">
        <v>765</v>
      </c>
      <c r="D160" s="633" t="s">
        <v>1208</v>
      </c>
      <c r="E160" s="634" t="s">
        <v>782</v>
      </c>
      <c r="F160" s="632" t="s">
        <v>763</v>
      </c>
      <c r="G160" s="632" t="s">
        <v>1204</v>
      </c>
      <c r="H160" s="632" t="s">
        <v>515</v>
      </c>
      <c r="I160" s="632" t="s">
        <v>1205</v>
      </c>
      <c r="J160" s="632" t="s">
        <v>1206</v>
      </c>
      <c r="K160" s="632" t="s">
        <v>1207</v>
      </c>
      <c r="L160" s="635">
        <v>46.99</v>
      </c>
      <c r="M160" s="635">
        <v>46.99</v>
      </c>
      <c r="N160" s="632">
        <v>1</v>
      </c>
      <c r="O160" s="636">
        <v>1</v>
      </c>
      <c r="P160" s="635">
        <v>46.99</v>
      </c>
      <c r="Q160" s="637">
        <v>1</v>
      </c>
      <c r="R160" s="632">
        <v>1</v>
      </c>
      <c r="S160" s="637">
        <v>1</v>
      </c>
      <c r="T160" s="636">
        <v>1</v>
      </c>
      <c r="U160" s="638">
        <v>1</v>
      </c>
    </row>
    <row r="161" spans="1:21" ht="14.4" customHeight="1" thickBot="1" x14ac:dyDescent="0.35">
      <c r="A161" s="639">
        <v>34</v>
      </c>
      <c r="B161" s="640" t="s">
        <v>762</v>
      </c>
      <c r="C161" s="640" t="s">
        <v>765</v>
      </c>
      <c r="D161" s="641" t="s">
        <v>1208</v>
      </c>
      <c r="E161" s="642" t="s">
        <v>782</v>
      </c>
      <c r="F161" s="640" t="s">
        <v>763</v>
      </c>
      <c r="G161" s="640" t="s">
        <v>795</v>
      </c>
      <c r="H161" s="640" t="s">
        <v>552</v>
      </c>
      <c r="I161" s="640" t="s">
        <v>1001</v>
      </c>
      <c r="J161" s="640" t="s">
        <v>797</v>
      </c>
      <c r="K161" s="640" t="s">
        <v>1002</v>
      </c>
      <c r="L161" s="643">
        <v>17.62</v>
      </c>
      <c r="M161" s="643">
        <v>17.62</v>
      </c>
      <c r="N161" s="640">
        <v>1</v>
      </c>
      <c r="O161" s="644">
        <v>1</v>
      </c>
      <c r="P161" s="643">
        <v>17.62</v>
      </c>
      <c r="Q161" s="645">
        <v>1</v>
      </c>
      <c r="R161" s="640">
        <v>1</v>
      </c>
      <c r="S161" s="645">
        <v>1</v>
      </c>
      <c r="T161" s="644">
        <v>1</v>
      </c>
      <c r="U161" s="6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60" customWidth="1"/>
    <col min="2" max="2" width="10" style="240" customWidth="1"/>
    <col min="3" max="3" width="5.5546875" style="243" customWidth="1"/>
    <col min="4" max="4" width="10" style="240" customWidth="1"/>
    <col min="5" max="5" width="5.5546875" style="243" customWidth="1"/>
    <col min="6" max="6" width="10" style="240" customWidth="1"/>
    <col min="7" max="7" width="8.88671875" style="160" customWidth="1"/>
    <col min="8" max="16384" width="8.88671875" style="160"/>
  </cols>
  <sheetData>
    <row r="1" spans="1:6" ht="37.799999999999997" customHeight="1" thickBot="1" x14ac:dyDescent="0.4">
      <c r="A1" s="404" t="s">
        <v>1210</v>
      </c>
      <c r="B1" s="405"/>
      <c r="C1" s="405"/>
      <c r="D1" s="405"/>
      <c r="E1" s="405"/>
      <c r="F1" s="405"/>
    </row>
    <row r="2" spans="1:6" ht="14.4" customHeight="1" thickBot="1" x14ac:dyDescent="0.35">
      <c r="A2" s="269" t="s">
        <v>282</v>
      </c>
      <c r="B2" s="63"/>
      <c r="C2" s="64"/>
      <c r="D2" s="65"/>
      <c r="E2" s="64"/>
      <c r="F2" s="65"/>
    </row>
    <row r="3" spans="1:6" ht="14.4" customHeight="1" thickBot="1" x14ac:dyDescent="0.35">
      <c r="A3" s="129"/>
      <c r="B3" s="406" t="s">
        <v>141</v>
      </c>
      <c r="C3" s="407"/>
      <c r="D3" s="408" t="s">
        <v>140</v>
      </c>
      <c r="E3" s="407"/>
      <c r="F3" s="93" t="s">
        <v>3</v>
      </c>
    </row>
    <row r="4" spans="1:6" ht="14.4" customHeight="1" thickBot="1" x14ac:dyDescent="0.35">
      <c r="A4" s="647" t="s">
        <v>177</v>
      </c>
      <c r="B4" s="562" t="s">
        <v>14</v>
      </c>
      <c r="C4" s="563" t="s">
        <v>2</v>
      </c>
      <c r="D4" s="562" t="s">
        <v>14</v>
      </c>
      <c r="E4" s="563" t="s">
        <v>2</v>
      </c>
      <c r="F4" s="564" t="s">
        <v>14</v>
      </c>
    </row>
    <row r="5" spans="1:6" ht="14.4" customHeight="1" x14ac:dyDescent="0.3">
      <c r="A5" s="656" t="s">
        <v>770</v>
      </c>
      <c r="B5" s="147">
        <v>4217.3100000000004</v>
      </c>
      <c r="C5" s="630">
        <v>1</v>
      </c>
      <c r="D5" s="147"/>
      <c r="E5" s="630">
        <v>0</v>
      </c>
      <c r="F5" s="648">
        <v>4217.3100000000004</v>
      </c>
    </row>
    <row r="6" spans="1:6" ht="14.4" customHeight="1" x14ac:dyDescent="0.3">
      <c r="A6" s="657" t="s">
        <v>786</v>
      </c>
      <c r="B6" s="649">
        <v>1007.01</v>
      </c>
      <c r="C6" s="637">
        <v>0.50847021161643446</v>
      </c>
      <c r="D6" s="649">
        <v>973.46</v>
      </c>
      <c r="E6" s="637">
        <v>0.49152978838356554</v>
      </c>
      <c r="F6" s="650">
        <v>1980.47</v>
      </c>
    </row>
    <row r="7" spans="1:6" ht="14.4" customHeight="1" x14ac:dyDescent="0.3">
      <c r="A7" s="657" t="s">
        <v>773</v>
      </c>
      <c r="B7" s="649">
        <v>458.63</v>
      </c>
      <c r="C7" s="637">
        <v>1</v>
      </c>
      <c r="D7" s="649"/>
      <c r="E7" s="637">
        <v>0</v>
      </c>
      <c r="F7" s="650">
        <v>458.63</v>
      </c>
    </row>
    <row r="8" spans="1:6" ht="14.4" customHeight="1" x14ac:dyDescent="0.3">
      <c r="A8" s="657" t="s">
        <v>779</v>
      </c>
      <c r="B8" s="649">
        <v>397.74</v>
      </c>
      <c r="C8" s="637">
        <v>0.73793576875266698</v>
      </c>
      <c r="D8" s="649">
        <v>141.25</v>
      </c>
      <c r="E8" s="637">
        <v>0.26206423124733297</v>
      </c>
      <c r="F8" s="650">
        <v>538.99</v>
      </c>
    </row>
    <row r="9" spans="1:6" ht="14.4" customHeight="1" x14ac:dyDescent="0.3">
      <c r="A9" s="657" t="s">
        <v>781</v>
      </c>
      <c r="B9" s="649">
        <v>59.85</v>
      </c>
      <c r="C9" s="637">
        <v>8.2822467929645871E-2</v>
      </c>
      <c r="D9" s="649">
        <v>662.78000000000009</v>
      </c>
      <c r="E9" s="637">
        <v>0.91717753207035413</v>
      </c>
      <c r="F9" s="650">
        <v>722.63000000000011</v>
      </c>
    </row>
    <row r="10" spans="1:6" ht="14.4" customHeight="1" x14ac:dyDescent="0.3">
      <c r="A10" s="657" t="s">
        <v>790</v>
      </c>
      <c r="B10" s="649"/>
      <c r="C10" s="637">
        <v>0</v>
      </c>
      <c r="D10" s="649">
        <v>276.42</v>
      </c>
      <c r="E10" s="637">
        <v>1</v>
      </c>
      <c r="F10" s="650">
        <v>276.42</v>
      </c>
    </row>
    <row r="11" spans="1:6" ht="14.4" customHeight="1" x14ac:dyDescent="0.3">
      <c r="A11" s="657" t="s">
        <v>780</v>
      </c>
      <c r="B11" s="649"/>
      <c r="C11" s="637"/>
      <c r="D11" s="649">
        <v>0</v>
      </c>
      <c r="E11" s="637"/>
      <c r="F11" s="650">
        <v>0</v>
      </c>
    </row>
    <row r="12" spans="1:6" ht="14.4" customHeight="1" x14ac:dyDescent="0.3">
      <c r="A12" s="657" t="s">
        <v>776</v>
      </c>
      <c r="B12" s="649"/>
      <c r="C12" s="637">
        <v>0</v>
      </c>
      <c r="D12" s="649">
        <v>432.87</v>
      </c>
      <c r="E12" s="637">
        <v>1</v>
      </c>
      <c r="F12" s="650">
        <v>432.87</v>
      </c>
    </row>
    <row r="13" spans="1:6" ht="14.4" customHeight="1" x14ac:dyDescent="0.3">
      <c r="A13" s="657" t="s">
        <v>772</v>
      </c>
      <c r="B13" s="649"/>
      <c r="C13" s="637">
        <v>0</v>
      </c>
      <c r="D13" s="649">
        <v>453.53000000000003</v>
      </c>
      <c r="E13" s="637">
        <v>1</v>
      </c>
      <c r="F13" s="650">
        <v>453.53000000000003</v>
      </c>
    </row>
    <row r="14" spans="1:6" ht="14.4" customHeight="1" x14ac:dyDescent="0.3">
      <c r="A14" s="657" t="s">
        <v>783</v>
      </c>
      <c r="B14" s="649"/>
      <c r="C14" s="637">
        <v>0</v>
      </c>
      <c r="D14" s="649">
        <v>418.05</v>
      </c>
      <c r="E14" s="637">
        <v>1</v>
      </c>
      <c r="F14" s="650">
        <v>418.05</v>
      </c>
    </row>
    <row r="15" spans="1:6" ht="14.4" customHeight="1" x14ac:dyDescent="0.3">
      <c r="A15" s="657" t="s">
        <v>782</v>
      </c>
      <c r="B15" s="649"/>
      <c r="C15" s="637">
        <v>0</v>
      </c>
      <c r="D15" s="649">
        <v>76.39</v>
      </c>
      <c r="E15" s="637">
        <v>1</v>
      </c>
      <c r="F15" s="650">
        <v>76.39</v>
      </c>
    </row>
    <row r="16" spans="1:6" ht="14.4" customHeight="1" x14ac:dyDescent="0.3">
      <c r="A16" s="657" t="s">
        <v>777</v>
      </c>
      <c r="B16" s="649"/>
      <c r="C16" s="637">
        <v>0</v>
      </c>
      <c r="D16" s="649">
        <v>141.25</v>
      </c>
      <c r="E16" s="637">
        <v>1</v>
      </c>
      <c r="F16" s="650">
        <v>141.25</v>
      </c>
    </row>
    <row r="17" spans="1:6" ht="14.4" customHeight="1" x14ac:dyDescent="0.3">
      <c r="A17" s="657" t="s">
        <v>774</v>
      </c>
      <c r="B17" s="649"/>
      <c r="C17" s="637"/>
      <c r="D17" s="649">
        <v>0</v>
      </c>
      <c r="E17" s="637"/>
      <c r="F17" s="650">
        <v>0</v>
      </c>
    </row>
    <row r="18" spans="1:6" ht="14.4" customHeight="1" x14ac:dyDescent="0.3">
      <c r="A18" s="657" t="s">
        <v>771</v>
      </c>
      <c r="B18" s="649"/>
      <c r="C18" s="637">
        <v>0</v>
      </c>
      <c r="D18" s="649">
        <v>134</v>
      </c>
      <c r="E18" s="637">
        <v>1</v>
      </c>
      <c r="F18" s="650">
        <v>134</v>
      </c>
    </row>
    <row r="19" spans="1:6" ht="14.4" customHeight="1" thickBot="1" x14ac:dyDescent="0.35">
      <c r="A19" s="658" t="s">
        <v>788</v>
      </c>
      <c r="B19" s="653"/>
      <c r="C19" s="654">
        <v>0</v>
      </c>
      <c r="D19" s="653">
        <v>282.5</v>
      </c>
      <c r="E19" s="654">
        <v>1</v>
      </c>
      <c r="F19" s="655">
        <v>282.5</v>
      </c>
    </row>
    <row r="20" spans="1:6" ht="14.4" customHeight="1" thickBot="1" x14ac:dyDescent="0.35">
      <c r="A20" s="571" t="s">
        <v>3</v>
      </c>
      <c r="B20" s="572">
        <v>6140.5400000000009</v>
      </c>
      <c r="C20" s="573">
        <v>0.6059918839755889</v>
      </c>
      <c r="D20" s="572">
        <v>3992.5</v>
      </c>
      <c r="E20" s="573">
        <v>0.39400811602441127</v>
      </c>
      <c r="F20" s="574">
        <v>10133.039999999999</v>
      </c>
    </row>
    <row r="21" spans="1:6" ht="14.4" customHeight="1" thickBot="1" x14ac:dyDescent="0.35"/>
    <row r="22" spans="1:6" ht="14.4" customHeight="1" x14ac:dyDescent="0.3">
      <c r="A22" s="656" t="s">
        <v>1211</v>
      </c>
      <c r="B22" s="147">
        <v>4217.3100000000004</v>
      </c>
      <c r="C22" s="630">
        <v>1</v>
      </c>
      <c r="D22" s="147"/>
      <c r="E22" s="630">
        <v>0</v>
      </c>
      <c r="F22" s="648">
        <v>4217.3100000000004</v>
      </c>
    </row>
    <row r="23" spans="1:6" ht="14.4" customHeight="1" x14ac:dyDescent="0.3">
      <c r="A23" s="657" t="s">
        <v>1212</v>
      </c>
      <c r="B23" s="649">
        <v>1007.01</v>
      </c>
      <c r="C23" s="637">
        <v>1</v>
      </c>
      <c r="D23" s="649"/>
      <c r="E23" s="637">
        <v>0</v>
      </c>
      <c r="F23" s="650">
        <v>1007.01</v>
      </c>
    </row>
    <row r="24" spans="1:6" ht="14.4" customHeight="1" x14ac:dyDescent="0.3">
      <c r="A24" s="657" t="s">
        <v>1213</v>
      </c>
      <c r="B24" s="649">
        <v>341.08</v>
      </c>
      <c r="C24" s="637">
        <v>1</v>
      </c>
      <c r="D24" s="649"/>
      <c r="E24" s="637">
        <v>0</v>
      </c>
      <c r="F24" s="650">
        <v>341.08</v>
      </c>
    </row>
    <row r="25" spans="1:6" ht="14.4" customHeight="1" x14ac:dyDescent="0.3">
      <c r="A25" s="657" t="s">
        <v>1214</v>
      </c>
      <c r="B25" s="649">
        <v>201.82</v>
      </c>
      <c r="C25" s="637">
        <v>1</v>
      </c>
      <c r="D25" s="649"/>
      <c r="E25" s="637">
        <v>0</v>
      </c>
      <c r="F25" s="650">
        <v>201.82</v>
      </c>
    </row>
    <row r="26" spans="1:6" ht="14.4" customHeight="1" x14ac:dyDescent="0.3">
      <c r="A26" s="657" t="s">
        <v>1215</v>
      </c>
      <c r="B26" s="649">
        <v>195.92</v>
      </c>
      <c r="C26" s="637">
        <v>0.52632710079518585</v>
      </c>
      <c r="D26" s="649">
        <v>176.32</v>
      </c>
      <c r="E26" s="637">
        <v>0.47367289920481409</v>
      </c>
      <c r="F26" s="650">
        <v>372.24</v>
      </c>
    </row>
    <row r="27" spans="1:6" ht="14.4" customHeight="1" x14ac:dyDescent="0.3">
      <c r="A27" s="657" t="s">
        <v>1216</v>
      </c>
      <c r="B27" s="649">
        <v>117.55</v>
      </c>
      <c r="C27" s="637">
        <v>1</v>
      </c>
      <c r="D27" s="649"/>
      <c r="E27" s="637">
        <v>0</v>
      </c>
      <c r="F27" s="650">
        <v>117.55</v>
      </c>
    </row>
    <row r="28" spans="1:6" ht="14.4" customHeight="1" x14ac:dyDescent="0.3">
      <c r="A28" s="657" t="s">
        <v>1217</v>
      </c>
      <c r="B28" s="649">
        <v>59.85</v>
      </c>
      <c r="C28" s="637">
        <v>1</v>
      </c>
      <c r="D28" s="649"/>
      <c r="E28" s="637">
        <v>0</v>
      </c>
      <c r="F28" s="650">
        <v>59.85</v>
      </c>
    </row>
    <row r="29" spans="1:6" ht="14.4" customHeight="1" x14ac:dyDescent="0.3">
      <c r="A29" s="657" t="s">
        <v>1218</v>
      </c>
      <c r="B29" s="649">
        <v>0</v>
      </c>
      <c r="C29" s="637"/>
      <c r="D29" s="649">
        <v>0</v>
      </c>
      <c r="E29" s="637"/>
      <c r="F29" s="650">
        <v>0</v>
      </c>
    </row>
    <row r="30" spans="1:6" ht="14.4" customHeight="1" x14ac:dyDescent="0.3">
      <c r="A30" s="657" t="s">
        <v>684</v>
      </c>
      <c r="B30" s="649"/>
      <c r="C30" s="637">
        <v>0</v>
      </c>
      <c r="D30" s="649">
        <v>170.04</v>
      </c>
      <c r="E30" s="637">
        <v>1</v>
      </c>
      <c r="F30" s="650">
        <v>170.04</v>
      </c>
    </row>
    <row r="31" spans="1:6" ht="14.4" customHeight="1" x14ac:dyDescent="0.3">
      <c r="A31" s="657" t="s">
        <v>685</v>
      </c>
      <c r="B31" s="649"/>
      <c r="C31" s="637">
        <v>0</v>
      </c>
      <c r="D31" s="649">
        <v>38.04</v>
      </c>
      <c r="E31" s="637">
        <v>1</v>
      </c>
      <c r="F31" s="650">
        <v>38.04</v>
      </c>
    </row>
    <row r="32" spans="1:6" ht="14.4" customHeight="1" x14ac:dyDescent="0.3">
      <c r="A32" s="657" t="s">
        <v>1219</v>
      </c>
      <c r="B32" s="649"/>
      <c r="C32" s="637"/>
      <c r="D32" s="649">
        <v>0</v>
      </c>
      <c r="E32" s="637"/>
      <c r="F32" s="650">
        <v>0</v>
      </c>
    </row>
    <row r="33" spans="1:6" ht="14.4" customHeight="1" x14ac:dyDescent="0.3">
      <c r="A33" s="657" t="s">
        <v>1220</v>
      </c>
      <c r="B33" s="649"/>
      <c r="C33" s="637">
        <v>0</v>
      </c>
      <c r="D33" s="649">
        <v>58.77</v>
      </c>
      <c r="E33" s="637">
        <v>1</v>
      </c>
      <c r="F33" s="650">
        <v>58.77</v>
      </c>
    </row>
    <row r="34" spans="1:6" ht="14.4" customHeight="1" x14ac:dyDescent="0.3">
      <c r="A34" s="657" t="s">
        <v>1221</v>
      </c>
      <c r="B34" s="649"/>
      <c r="C34" s="637">
        <v>0</v>
      </c>
      <c r="D34" s="649">
        <v>706.25</v>
      </c>
      <c r="E34" s="637">
        <v>1</v>
      </c>
      <c r="F34" s="650">
        <v>706.25</v>
      </c>
    </row>
    <row r="35" spans="1:6" ht="14.4" customHeight="1" x14ac:dyDescent="0.3">
      <c r="A35" s="657" t="s">
        <v>1222</v>
      </c>
      <c r="B35" s="649"/>
      <c r="C35" s="637">
        <v>0</v>
      </c>
      <c r="D35" s="649">
        <v>1191.74</v>
      </c>
      <c r="E35" s="637">
        <v>1</v>
      </c>
      <c r="F35" s="650">
        <v>1191.74</v>
      </c>
    </row>
    <row r="36" spans="1:6" ht="14.4" customHeight="1" x14ac:dyDescent="0.3">
      <c r="A36" s="657" t="s">
        <v>1223</v>
      </c>
      <c r="B36" s="649"/>
      <c r="C36" s="637">
        <v>0</v>
      </c>
      <c r="D36" s="649">
        <v>300.31</v>
      </c>
      <c r="E36" s="637">
        <v>1</v>
      </c>
      <c r="F36" s="650">
        <v>300.31</v>
      </c>
    </row>
    <row r="37" spans="1:6" ht="14.4" customHeight="1" x14ac:dyDescent="0.3">
      <c r="A37" s="657" t="s">
        <v>1224</v>
      </c>
      <c r="B37" s="649"/>
      <c r="C37" s="637">
        <v>0</v>
      </c>
      <c r="D37" s="649">
        <v>432.87</v>
      </c>
      <c r="E37" s="637">
        <v>1</v>
      </c>
      <c r="F37" s="650">
        <v>432.87</v>
      </c>
    </row>
    <row r="38" spans="1:6" ht="14.4" customHeight="1" x14ac:dyDescent="0.3">
      <c r="A38" s="657" t="s">
        <v>1225</v>
      </c>
      <c r="B38" s="649"/>
      <c r="C38" s="637">
        <v>0</v>
      </c>
      <c r="D38" s="649">
        <v>165.63</v>
      </c>
      <c r="E38" s="637">
        <v>1</v>
      </c>
      <c r="F38" s="650">
        <v>165.63</v>
      </c>
    </row>
    <row r="39" spans="1:6" ht="14.4" customHeight="1" x14ac:dyDescent="0.3">
      <c r="A39" s="657" t="s">
        <v>1226</v>
      </c>
      <c r="B39" s="649"/>
      <c r="C39" s="637">
        <v>0</v>
      </c>
      <c r="D39" s="649">
        <v>88.110000000000014</v>
      </c>
      <c r="E39" s="637">
        <v>1</v>
      </c>
      <c r="F39" s="650">
        <v>88.110000000000014</v>
      </c>
    </row>
    <row r="40" spans="1:6" ht="14.4" customHeight="1" x14ac:dyDescent="0.3">
      <c r="A40" s="657" t="s">
        <v>1227</v>
      </c>
      <c r="B40" s="649"/>
      <c r="C40" s="637">
        <v>0</v>
      </c>
      <c r="D40" s="649">
        <v>242.44</v>
      </c>
      <c r="E40" s="637">
        <v>1</v>
      </c>
      <c r="F40" s="650">
        <v>242.44</v>
      </c>
    </row>
    <row r="41" spans="1:6" ht="14.4" customHeight="1" x14ac:dyDescent="0.3">
      <c r="A41" s="657" t="s">
        <v>687</v>
      </c>
      <c r="B41" s="649"/>
      <c r="C41" s="637"/>
      <c r="D41" s="649">
        <v>0</v>
      </c>
      <c r="E41" s="637"/>
      <c r="F41" s="650">
        <v>0</v>
      </c>
    </row>
    <row r="42" spans="1:6" ht="14.4" customHeight="1" x14ac:dyDescent="0.3">
      <c r="A42" s="657" t="s">
        <v>1228</v>
      </c>
      <c r="B42" s="649"/>
      <c r="C42" s="637">
        <v>0</v>
      </c>
      <c r="D42" s="649">
        <v>403.18</v>
      </c>
      <c r="E42" s="637">
        <v>1</v>
      </c>
      <c r="F42" s="650">
        <v>403.18</v>
      </c>
    </row>
    <row r="43" spans="1:6" ht="14.4" customHeight="1" thickBot="1" x14ac:dyDescent="0.35">
      <c r="A43" s="658" t="s">
        <v>1229</v>
      </c>
      <c r="B43" s="653"/>
      <c r="C43" s="654">
        <v>0</v>
      </c>
      <c r="D43" s="653">
        <v>18.8</v>
      </c>
      <c r="E43" s="654">
        <v>1</v>
      </c>
      <c r="F43" s="655">
        <v>18.8</v>
      </c>
    </row>
    <row r="44" spans="1:6" ht="14.4" customHeight="1" thickBot="1" x14ac:dyDescent="0.35">
      <c r="A44" s="571" t="s">
        <v>3</v>
      </c>
      <c r="B44" s="572">
        <v>6140.54</v>
      </c>
      <c r="C44" s="573">
        <v>0.60599188397558867</v>
      </c>
      <c r="D44" s="572">
        <v>3992.5000000000005</v>
      </c>
      <c r="E44" s="573">
        <v>0.39400811602441127</v>
      </c>
      <c r="F44" s="574">
        <v>10133.040000000001</v>
      </c>
    </row>
  </sheetData>
  <mergeCells count="3">
    <mergeCell ref="A1:F1"/>
    <mergeCell ref="B3:C3"/>
    <mergeCell ref="D3:E3"/>
  </mergeCells>
  <conditionalFormatting sqref="C5:C1048576">
    <cfRule type="cellIs" dxfId="24" priority="12" stopIfTrue="1" operator="greaterThan">
      <formula>0.2</formula>
    </cfRule>
  </conditionalFormatting>
  <conditionalFormatting sqref="F5:F1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{78B5B6F2-CC8D-4BB0-AB20-CA6B0E937363}</x14:id>
        </ext>
      </extLst>
    </cfRule>
  </conditionalFormatting>
  <conditionalFormatting sqref="F22:F4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{C6F826AB-805D-47C4-BC94-626137A41A9B}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B5B6F2-CC8D-4BB0-AB20-CA6B0E93736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F5:F19</xm:sqref>
        </x14:conditionalFormatting>
        <x14:conditionalFormatting xmlns:xm="http://schemas.microsoft.com/office/excel/2006/main">
          <x14:cfRule type="dataBar" id="{C6F826AB-805D-47C4-BC94-626137A41A9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F22:F43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60" customWidth="1"/>
    <col min="2" max="2" width="8.88671875" style="160" bestFit="1" customWidth="1"/>
    <col min="3" max="3" width="7" style="160" bestFit="1" customWidth="1"/>
    <col min="4" max="5" width="22.21875" style="160" customWidth="1"/>
    <col min="6" max="6" width="6.6640625" style="240" customWidth="1"/>
    <col min="7" max="7" width="10" style="240" customWidth="1"/>
    <col min="8" max="8" width="6.77734375" style="243" customWidth="1"/>
    <col min="9" max="9" width="6.6640625" style="240" customWidth="1"/>
    <col min="10" max="10" width="10" style="240" customWidth="1"/>
    <col min="11" max="11" width="6.77734375" style="243" customWidth="1"/>
    <col min="12" max="12" width="6.6640625" style="240" customWidth="1"/>
    <col min="13" max="13" width="10" style="240" customWidth="1"/>
    <col min="14" max="16384" width="8.88671875" style="160"/>
  </cols>
  <sheetData>
    <row r="1" spans="1:13" ht="18.600000000000001" customHeight="1" thickBot="1" x14ac:dyDescent="0.4">
      <c r="A1" s="405" t="s">
        <v>1249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366"/>
      <c r="M1" s="366"/>
    </row>
    <row r="2" spans="1:13" ht="14.4" customHeight="1" thickBot="1" x14ac:dyDescent="0.35">
      <c r="A2" s="269" t="s">
        <v>282</v>
      </c>
      <c r="B2" s="239"/>
      <c r="C2" s="239"/>
      <c r="D2" s="239"/>
      <c r="E2" s="239"/>
      <c r="F2" s="247"/>
      <c r="G2" s="247"/>
      <c r="H2" s="248"/>
      <c r="I2" s="247"/>
      <c r="J2" s="247"/>
      <c r="K2" s="248"/>
      <c r="L2" s="247"/>
    </row>
    <row r="3" spans="1:13" ht="14.4" customHeight="1" thickBot="1" x14ac:dyDescent="0.35">
      <c r="E3" s="92" t="s">
        <v>139</v>
      </c>
      <c r="F3" s="43">
        <f>SUBTOTAL(9,F6:F1048576)</f>
        <v>18</v>
      </c>
      <c r="G3" s="43">
        <f>SUBTOTAL(9,G6:G1048576)</f>
        <v>6140.5400000000009</v>
      </c>
      <c r="H3" s="44">
        <f>IF(M3=0,0,G3/M3)</f>
        <v>0.60599188397558856</v>
      </c>
      <c r="I3" s="43">
        <f>SUBTOTAL(9,I6:I1048576)</f>
        <v>48</v>
      </c>
      <c r="J3" s="43">
        <f>SUBTOTAL(9,J6:J1048576)</f>
        <v>3992.5</v>
      </c>
      <c r="K3" s="44">
        <f>IF(M3=0,0,J3/M3)</f>
        <v>0.39400811602441105</v>
      </c>
      <c r="L3" s="43">
        <f>SUBTOTAL(9,L6:L1048576)</f>
        <v>66</v>
      </c>
      <c r="M3" s="45">
        <f>SUBTOTAL(9,M6:M1048576)</f>
        <v>10133.040000000005</v>
      </c>
    </row>
    <row r="4" spans="1:13" ht="14.4" customHeight="1" thickBot="1" x14ac:dyDescent="0.35">
      <c r="A4" s="41"/>
      <c r="B4" s="41"/>
      <c r="C4" s="41"/>
      <c r="D4" s="41"/>
      <c r="E4" s="42"/>
      <c r="F4" s="409" t="s">
        <v>141</v>
      </c>
      <c r="G4" s="410"/>
      <c r="H4" s="411"/>
      <c r="I4" s="412" t="s">
        <v>140</v>
      </c>
      <c r="J4" s="410"/>
      <c r="K4" s="411"/>
      <c r="L4" s="413" t="s">
        <v>3</v>
      </c>
      <c r="M4" s="414"/>
    </row>
    <row r="5" spans="1:13" ht="14.4" customHeight="1" thickBot="1" x14ac:dyDescent="0.35">
      <c r="A5" s="647" t="s">
        <v>147</v>
      </c>
      <c r="B5" s="659" t="s">
        <v>143</v>
      </c>
      <c r="C5" s="659" t="s">
        <v>76</v>
      </c>
      <c r="D5" s="659" t="s">
        <v>144</v>
      </c>
      <c r="E5" s="659" t="s">
        <v>145</v>
      </c>
      <c r="F5" s="580" t="s">
        <v>28</v>
      </c>
      <c r="G5" s="580" t="s">
        <v>14</v>
      </c>
      <c r="H5" s="563" t="s">
        <v>146</v>
      </c>
      <c r="I5" s="562" t="s">
        <v>28</v>
      </c>
      <c r="J5" s="580" t="s">
        <v>14</v>
      </c>
      <c r="K5" s="563" t="s">
        <v>146</v>
      </c>
      <c r="L5" s="562" t="s">
        <v>28</v>
      </c>
      <c r="M5" s="581" t="s">
        <v>14</v>
      </c>
    </row>
    <row r="6" spans="1:13" ht="14.4" customHeight="1" x14ac:dyDescent="0.3">
      <c r="A6" s="624" t="s">
        <v>770</v>
      </c>
      <c r="B6" s="625" t="s">
        <v>1230</v>
      </c>
      <c r="C6" s="625" t="s">
        <v>1075</v>
      </c>
      <c r="D6" s="625" t="s">
        <v>1076</v>
      </c>
      <c r="E6" s="625" t="s">
        <v>1077</v>
      </c>
      <c r="F6" s="147">
        <v>2</v>
      </c>
      <c r="G6" s="147">
        <v>0</v>
      </c>
      <c r="H6" s="630"/>
      <c r="I6" s="147"/>
      <c r="J6" s="147"/>
      <c r="K6" s="630"/>
      <c r="L6" s="147">
        <v>2</v>
      </c>
      <c r="M6" s="648">
        <v>0</v>
      </c>
    </row>
    <row r="7" spans="1:13" ht="14.4" customHeight="1" x14ac:dyDescent="0.3">
      <c r="A7" s="631" t="s">
        <v>770</v>
      </c>
      <c r="B7" s="632" t="s">
        <v>1231</v>
      </c>
      <c r="C7" s="632" t="s">
        <v>1079</v>
      </c>
      <c r="D7" s="632" t="s">
        <v>1080</v>
      </c>
      <c r="E7" s="632" t="s">
        <v>1081</v>
      </c>
      <c r="F7" s="649">
        <v>1</v>
      </c>
      <c r="G7" s="649">
        <v>4217.3100000000004</v>
      </c>
      <c r="H7" s="637">
        <v>1</v>
      </c>
      <c r="I7" s="649"/>
      <c r="J7" s="649"/>
      <c r="K7" s="637">
        <v>0</v>
      </c>
      <c r="L7" s="649">
        <v>1</v>
      </c>
      <c r="M7" s="650">
        <v>4217.3100000000004</v>
      </c>
    </row>
    <row r="8" spans="1:13" ht="14.4" customHeight="1" x14ac:dyDescent="0.3">
      <c r="A8" s="631" t="s">
        <v>771</v>
      </c>
      <c r="B8" s="632" t="s">
        <v>1232</v>
      </c>
      <c r="C8" s="632" t="s">
        <v>800</v>
      </c>
      <c r="D8" s="632" t="s">
        <v>801</v>
      </c>
      <c r="E8" s="632" t="s">
        <v>802</v>
      </c>
      <c r="F8" s="649"/>
      <c r="G8" s="649"/>
      <c r="H8" s="637">
        <v>0</v>
      </c>
      <c r="I8" s="649">
        <v>1</v>
      </c>
      <c r="J8" s="649">
        <v>57.6</v>
      </c>
      <c r="K8" s="637">
        <v>1</v>
      </c>
      <c r="L8" s="649">
        <v>1</v>
      </c>
      <c r="M8" s="650">
        <v>57.6</v>
      </c>
    </row>
    <row r="9" spans="1:13" ht="14.4" customHeight="1" x14ac:dyDescent="0.3">
      <c r="A9" s="631" t="s">
        <v>771</v>
      </c>
      <c r="B9" s="632" t="s">
        <v>1232</v>
      </c>
      <c r="C9" s="632" t="s">
        <v>803</v>
      </c>
      <c r="D9" s="632" t="s">
        <v>801</v>
      </c>
      <c r="E9" s="632" t="s">
        <v>802</v>
      </c>
      <c r="F9" s="649"/>
      <c r="G9" s="649"/>
      <c r="H9" s="637">
        <v>0</v>
      </c>
      <c r="I9" s="649">
        <v>1</v>
      </c>
      <c r="J9" s="649">
        <v>57.6</v>
      </c>
      <c r="K9" s="637">
        <v>1</v>
      </c>
      <c r="L9" s="649">
        <v>1</v>
      </c>
      <c r="M9" s="650">
        <v>57.6</v>
      </c>
    </row>
    <row r="10" spans="1:13" ht="14.4" customHeight="1" x14ac:dyDescent="0.3">
      <c r="A10" s="631" t="s">
        <v>771</v>
      </c>
      <c r="B10" s="632" t="s">
        <v>1233</v>
      </c>
      <c r="C10" s="632" t="s">
        <v>792</v>
      </c>
      <c r="D10" s="632" t="s">
        <v>793</v>
      </c>
      <c r="E10" s="632" t="s">
        <v>794</v>
      </c>
      <c r="F10" s="649"/>
      <c r="G10" s="649"/>
      <c r="H10" s="637">
        <v>0</v>
      </c>
      <c r="I10" s="649">
        <v>2</v>
      </c>
      <c r="J10" s="649">
        <v>18.8</v>
      </c>
      <c r="K10" s="637">
        <v>1</v>
      </c>
      <c r="L10" s="649">
        <v>2</v>
      </c>
      <c r="M10" s="650">
        <v>18.8</v>
      </c>
    </row>
    <row r="11" spans="1:13" ht="14.4" customHeight="1" x14ac:dyDescent="0.3">
      <c r="A11" s="631" t="s">
        <v>772</v>
      </c>
      <c r="B11" s="632" t="s">
        <v>1232</v>
      </c>
      <c r="C11" s="632" t="s">
        <v>845</v>
      </c>
      <c r="D11" s="632" t="s">
        <v>801</v>
      </c>
      <c r="E11" s="632" t="s">
        <v>846</v>
      </c>
      <c r="F11" s="649"/>
      <c r="G11" s="649"/>
      <c r="H11" s="637">
        <v>0</v>
      </c>
      <c r="I11" s="649">
        <v>1</v>
      </c>
      <c r="J11" s="649">
        <v>115.18</v>
      </c>
      <c r="K11" s="637">
        <v>1</v>
      </c>
      <c r="L11" s="649">
        <v>1</v>
      </c>
      <c r="M11" s="650">
        <v>115.18</v>
      </c>
    </row>
    <row r="12" spans="1:13" ht="14.4" customHeight="1" x14ac:dyDescent="0.3">
      <c r="A12" s="631" t="s">
        <v>772</v>
      </c>
      <c r="B12" s="632" t="s">
        <v>1234</v>
      </c>
      <c r="C12" s="632" t="s">
        <v>815</v>
      </c>
      <c r="D12" s="632" t="s">
        <v>816</v>
      </c>
      <c r="E12" s="632" t="s">
        <v>817</v>
      </c>
      <c r="F12" s="649"/>
      <c r="G12" s="649"/>
      <c r="H12" s="637">
        <v>0</v>
      </c>
      <c r="I12" s="649">
        <v>1</v>
      </c>
      <c r="J12" s="649">
        <v>300.31</v>
      </c>
      <c r="K12" s="637">
        <v>1</v>
      </c>
      <c r="L12" s="649">
        <v>1</v>
      </c>
      <c r="M12" s="650">
        <v>300.31</v>
      </c>
    </row>
    <row r="13" spans="1:13" ht="14.4" customHeight="1" x14ac:dyDescent="0.3">
      <c r="A13" s="631" t="s">
        <v>772</v>
      </c>
      <c r="B13" s="632" t="s">
        <v>702</v>
      </c>
      <c r="C13" s="632" t="s">
        <v>834</v>
      </c>
      <c r="D13" s="632" t="s">
        <v>835</v>
      </c>
      <c r="E13" s="632" t="s">
        <v>836</v>
      </c>
      <c r="F13" s="649"/>
      <c r="G13" s="649"/>
      <c r="H13" s="637">
        <v>0</v>
      </c>
      <c r="I13" s="649">
        <v>1</v>
      </c>
      <c r="J13" s="649">
        <v>38.04</v>
      </c>
      <c r="K13" s="637">
        <v>1</v>
      </c>
      <c r="L13" s="649">
        <v>1</v>
      </c>
      <c r="M13" s="650">
        <v>38.04</v>
      </c>
    </row>
    <row r="14" spans="1:13" ht="14.4" customHeight="1" x14ac:dyDescent="0.3">
      <c r="A14" s="631" t="s">
        <v>772</v>
      </c>
      <c r="B14" s="632" t="s">
        <v>1235</v>
      </c>
      <c r="C14" s="632" t="s">
        <v>868</v>
      </c>
      <c r="D14" s="632" t="s">
        <v>869</v>
      </c>
      <c r="E14" s="632" t="s">
        <v>870</v>
      </c>
      <c r="F14" s="649"/>
      <c r="G14" s="649"/>
      <c r="H14" s="637"/>
      <c r="I14" s="649">
        <v>2</v>
      </c>
      <c r="J14" s="649">
        <v>0</v>
      </c>
      <c r="K14" s="637"/>
      <c r="L14" s="649">
        <v>2</v>
      </c>
      <c r="M14" s="650">
        <v>0</v>
      </c>
    </row>
    <row r="15" spans="1:13" ht="14.4" customHeight="1" x14ac:dyDescent="0.3">
      <c r="A15" s="631" t="s">
        <v>773</v>
      </c>
      <c r="B15" s="632" t="s">
        <v>1236</v>
      </c>
      <c r="C15" s="632" t="s">
        <v>872</v>
      </c>
      <c r="D15" s="632" t="s">
        <v>873</v>
      </c>
      <c r="E15" s="632" t="s">
        <v>874</v>
      </c>
      <c r="F15" s="649">
        <v>4</v>
      </c>
      <c r="G15" s="649">
        <v>341.08</v>
      </c>
      <c r="H15" s="637">
        <v>1</v>
      </c>
      <c r="I15" s="649"/>
      <c r="J15" s="649"/>
      <c r="K15" s="637">
        <v>0</v>
      </c>
      <c r="L15" s="649">
        <v>4</v>
      </c>
      <c r="M15" s="650">
        <v>341.08</v>
      </c>
    </row>
    <row r="16" spans="1:13" ht="14.4" customHeight="1" x14ac:dyDescent="0.3">
      <c r="A16" s="631" t="s">
        <v>773</v>
      </c>
      <c r="B16" s="632" t="s">
        <v>1237</v>
      </c>
      <c r="C16" s="632" t="s">
        <v>876</v>
      </c>
      <c r="D16" s="632" t="s">
        <v>877</v>
      </c>
      <c r="E16" s="632" t="s">
        <v>878</v>
      </c>
      <c r="F16" s="649">
        <v>1</v>
      </c>
      <c r="G16" s="649">
        <v>117.55</v>
      </c>
      <c r="H16" s="637">
        <v>1</v>
      </c>
      <c r="I16" s="649"/>
      <c r="J16" s="649"/>
      <c r="K16" s="637">
        <v>0</v>
      </c>
      <c r="L16" s="649">
        <v>1</v>
      </c>
      <c r="M16" s="650">
        <v>117.55</v>
      </c>
    </row>
    <row r="17" spans="1:13" ht="14.4" customHeight="1" x14ac:dyDescent="0.3">
      <c r="A17" s="631" t="s">
        <v>774</v>
      </c>
      <c r="B17" s="632" t="s">
        <v>745</v>
      </c>
      <c r="C17" s="632" t="s">
        <v>1109</v>
      </c>
      <c r="D17" s="632" t="s">
        <v>666</v>
      </c>
      <c r="E17" s="632" t="s">
        <v>1110</v>
      </c>
      <c r="F17" s="649"/>
      <c r="G17" s="649"/>
      <c r="H17" s="637"/>
      <c r="I17" s="649">
        <v>6</v>
      </c>
      <c r="J17" s="649">
        <v>0</v>
      </c>
      <c r="K17" s="637"/>
      <c r="L17" s="649">
        <v>6</v>
      </c>
      <c r="M17" s="650">
        <v>0</v>
      </c>
    </row>
    <row r="18" spans="1:13" ht="14.4" customHeight="1" x14ac:dyDescent="0.3">
      <c r="A18" s="631" t="s">
        <v>776</v>
      </c>
      <c r="B18" s="632" t="s">
        <v>1238</v>
      </c>
      <c r="C18" s="632" t="s">
        <v>897</v>
      </c>
      <c r="D18" s="632" t="s">
        <v>898</v>
      </c>
      <c r="E18" s="632" t="s">
        <v>899</v>
      </c>
      <c r="F18" s="649"/>
      <c r="G18" s="649"/>
      <c r="H18" s="637">
        <v>0</v>
      </c>
      <c r="I18" s="649">
        <v>1</v>
      </c>
      <c r="J18" s="649">
        <v>432.87</v>
      </c>
      <c r="K18" s="637">
        <v>1</v>
      </c>
      <c r="L18" s="649">
        <v>1</v>
      </c>
      <c r="M18" s="650">
        <v>432.87</v>
      </c>
    </row>
    <row r="19" spans="1:13" ht="14.4" customHeight="1" x14ac:dyDescent="0.3">
      <c r="A19" s="631" t="s">
        <v>777</v>
      </c>
      <c r="B19" s="632" t="s">
        <v>1239</v>
      </c>
      <c r="C19" s="632" t="s">
        <v>905</v>
      </c>
      <c r="D19" s="632" t="s">
        <v>906</v>
      </c>
      <c r="E19" s="632" t="s">
        <v>907</v>
      </c>
      <c r="F19" s="649"/>
      <c r="G19" s="649"/>
      <c r="H19" s="637">
        <v>0</v>
      </c>
      <c r="I19" s="649">
        <v>1</v>
      </c>
      <c r="J19" s="649">
        <v>141.25</v>
      </c>
      <c r="K19" s="637">
        <v>1</v>
      </c>
      <c r="L19" s="649">
        <v>1</v>
      </c>
      <c r="M19" s="650">
        <v>141.25</v>
      </c>
    </row>
    <row r="20" spans="1:13" ht="14.4" customHeight="1" x14ac:dyDescent="0.3">
      <c r="A20" s="631" t="s">
        <v>779</v>
      </c>
      <c r="B20" s="632" t="s">
        <v>1240</v>
      </c>
      <c r="C20" s="632" t="s">
        <v>909</v>
      </c>
      <c r="D20" s="632" t="s">
        <v>910</v>
      </c>
      <c r="E20" s="632" t="s">
        <v>911</v>
      </c>
      <c r="F20" s="649">
        <v>2</v>
      </c>
      <c r="G20" s="649">
        <v>201.82</v>
      </c>
      <c r="H20" s="637">
        <v>1</v>
      </c>
      <c r="I20" s="649"/>
      <c r="J20" s="649"/>
      <c r="K20" s="637">
        <v>0</v>
      </c>
      <c r="L20" s="649">
        <v>2</v>
      </c>
      <c r="M20" s="650">
        <v>201.82</v>
      </c>
    </row>
    <row r="21" spans="1:13" ht="14.4" customHeight="1" x14ac:dyDescent="0.3">
      <c r="A21" s="631" t="s">
        <v>779</v>
      </c>
      <c r="B21" s="632" t="s">
        <v>1239</v>
      </c>
      <c r="C21" s="632" t="s">
        <v>905</v>
      </c>
      <c r="D21" s="632" t="s">
        <v>906</v>
      </c>
      <c r="E21" s="632" t="s">
        <v>907</v>
      </c>
      <c r="F21" s="649"/>
      <c r="G21" s="649"/>
      <c r="H21" s="637">
        <v>0</v>
      </c>
      <c r="I21" s="649">
        <v>1</v>
      </c>
      <c r="J21" s="649">
        <v>141.25</v>
      </c>
      <c r="K21" s="637">
        <v>1</v>
      </c>
      <c r="L21" s="649">
        <v>1</v>
      </c>
      <c r="M21" s="650">
        <v>141.25</v>
      </c>
    </row>
    <row r="22" spans="1:13" ht="14.4" customHeight="1" x14ac:dyDescent="0.3">
      <c r="A22" s="631" t="s">
        <v>779</v>
      </c>
      <c r="B22" s="632" t="s">
        <v>1241</v>
      </c>
      <c r="C22" s="632" t="s">
        <v>913</v>
      </c>
      <c r="D22" s="632" t="s">
        <v>914</v>
      </c>
      <c r="E22" s="632" t="s">
        <v>915</v>
      </c>
      <c r="F22" s="649">
        <v>2</v>
      </c>
      <c r="G22" s="649">
        <v>195.92</v>
      </c>
      <c r="H22" s="637">
        <v>1</v>
      </c>
      <c r="I22" s="649"/>
      <c r="J22" s="649"/>
      <c r="K22" s="637">
        <v>0</v>
      </c>
      <c r="L22" s="649">
        <v>2</v>
      </c>
      <c r="M22" s="650">
        <v>195.92</v>
      </c>
    </row>
    <row r="23" spans="1:13" ht="14.4" customHeight="1" x14ac:dyDescent="0.3">
      <c r="A23" s="631" t="s">
        <v>780</v>
      </c>
      <c r="B23" s="632" t="s">
        <v>1230</v>
      </c>
      <c r="C23" s="632" t="s">
        <v>1173</v>
      </c>
      <c r="D23" s="632" t="s">
        <v>1174</v>
      </c>
      <c r="E23" s="632" t="s">
        <v>1077</v>
      </c>
      <c r="F23" s="649"/>
      <c r="G23" s="649"/>
      <c r="H23" s="637"/>
      <c r="I23" s="649">
        <v>1</v>
      </c>
      <c r="J23" s="649">
        <v>0</v>
      </c>
      <c r="K23" s="637"/>
      <c r="L23" s="649">
        <v>1</v>
      </c>
      <c r="M23" s="650">
        <v>0</v>
      </c>
    </row>
    <row r="24" spans="1:13" ht="14.4" customHeight="1" x14ac:dyDescent="0.3">
      <c r="A24" s="631" t="s">
        <v>781</v>
      </c>
      <c r="B24" s="632" t="s">
        <v>1232</v>
      </c>
      <c r="C24" s="632" t="s">
        <v>800</v>
      </c>
      <c r="D24" s="632" t="s">
        <v>801</v>
      </c>
      <c r="E24" s="632" t="s">
        <v>802</v>
      </c>
      <c r="F24" s="649"/>
      <c r="G24" s="649"/>
      <c r="H24" s="637">
        <v>0</v>
      </c>
      <c r="I24" s="649">
        <v>1</v>
      </c>
      <c r="J24" s="649">
        <v>57.6</v>
      </c>
      <c r="K24" s="637">
        <v>1</v>
      </c>
      <c r="L24" s="649">
        <v>1</v>
      </c>
      <c r="M24" s="650">
        <v>57.6</v>
      </c>
    </row>
    <row r="25" spans="1:13" ht="14.4" customHeight="1" x14ac:dyDescent="0.3">
      <c r="A25" s="631" t="s">
        <v>781</v>
      </c>
      <c r="B25" s="632" t="s">
        <v>1232</v>
      </c>
      <c r="C25" s="632" t="s">
        <v>803</v>
      </c>
      <c r="D25" s="632" t="s">
        <v>801</v>
      </c>
      <c r="E25" s="632" t="s">
        <v>802</v>
      </c>
      <c r="F25" s="649"/>
      <c r="G25" s="649"/>
      <c r="H25" s="637">
        <v>0</v>
      </c>
      <c r="I25" s="649">
        <v>2</v>
      </c>
      <c r="J25" s="649">
        <v>115.2</v>
      </c>
      <c r="K25" s="637">
        <v>1</v>
      </c>
      <c r="L25" s="649">
        <v>2</v>
      </c>
      <c r="M25" s="650">
        <v>115.2</v>
      </c>
    </row>
    <row r="26" spans="1:13" ht="14.4" customHeight="1" x14ac:dyDescent="0.3">
      <c r="A26" s="631" t="s">
        <v>781</v>
      </c>
      <c r="B26" s="632" t="s">
        <v>1242</v>
      </c>
      <c r="C26" s="632" t="s">
        <v>964</v>
      </c>
      <c r="D26" s="632" t="s">
        <v>965</v>
      </c>
      <c r="E26" s="632" t="s">
        <v>966</v>
      </c>
      <c r="F26" s="649"/>
      <c r="G26" s="649"/>
      <c r="H26" s="637">
        <v>0</v>
      </c>
      <c r="I26" s="649">
        <v>1</v>
      </c>
      <c r="J26" s="649">
        <v>154.36000000000001</v>
      </c>
      <c r="K26" s="637">
        <v>1</v>
      </c>
      <c r="L26" s="649">
        <v>1</v>
      </c>
      <c r="M26" s="650">
        <v>154.36000000000001</v>
      </c>
    </row>
    <row r="27" spans="1:13" ht="14.4" customHeight="1" x14ac:dyDescent="0.3">
      <c r="A27" s="631" t="s">
        <v>781</v>
      </c>
      <c r="B27" s="632" t="s">
        <v>1242</v>
      </c>
      <c r="C27" s="632" t="s">
        <v>967</v>
      </c>
      <c r="D27" s="632" t="s">
        <v>968</v>
      </c>
      <c r="E27" s="632" t="s">
        <v>969</v>
      </c>
      <c r="F27" s="649"/>
      <c r="G27" s="649"/>
      <c r="H27" s="637">
        <v>0</v>
      </c>
      <c r="I27" s="649">
        <v>1</v>
      </c>
      <c r="J27" s="649">
        <v>111.22</v>
      </c>
      <c r="K27" s="637">
        <v>1</v>
      </c>
      <c r="L27" s="649">
        <v>1</v>
      </c>
      <c r="M27" s="650">
        <v>111.22</v>
      </c>
    </row>
    <row r="28" spans="1:13" ht="14.4" customHeight="1" x14ac:dyDescent="0.3">
      <c r="A28" s="631" t="s">
        <v>781</v>
      </c>
      <c r="B28" s="632" t="s">
        <v>1243</v>
      </c>
      <c r="C28" s="632" t="s">
        <v>936</v>
      </c>
      <c r="D28" s="632" t="s">
        <v>937</v>
      </c>
      <c r="E28" s="632" t="s">
        <v>938</v>
      </c>
      <c r="F28" s="649">
        <v>1</v>
      </c>
      <c r="G28" s="649">
        <v>59.85</v>
      </c>
      <c r="H28" s="637">
        <v>1</v>
      </c>
      <c r="I28" s="649"/>
      <c r="J28" s="649"/>
      <c r="K28" s="637">
        <v>0</v>
      </c>
      <c r="L28" s="649">
        <v>1</v>
      </c>
      <c r="M28" s="650">
        <v>59.85</v>
      </c>
    </row>
    <row r="29" spans="1:13" ht="14.4" customHeight="1" x14ac:dyDescent="0.3">
      <c r="A29" s="631" t="s">
        <v>781</v>
      </c>
      <c r="B29" s="632" t="s">
        <v>1244</v>
      </c>
      <c r="C29" s="632" t="s">
        <v>939</v>
      </c>
      <c r="D29" s="632" t="s">
        <v>940</v>
      </c>
      <c r="E29" s="632" t="s">
        <v>941</v>
      </c>
      <c r="F29" s="649"/>
      <c r="G29" s="649"/>
      <c r="H29" s="637">
        <v>0</v>
      </c>
      <c r="I29" s="649">
        <v>1</v>
      </c>
      <c r="J29" s="649">
        <v>58.77</v>
      </c>
      <c r="K29" s="637">
        <v>1</v>
      </c>
      <c r="L29" s="649">
        <v>1</v>
      </c>
      <c r="M29" s="650">
        <v>58.77</v>
      </c>
    </row>
    <row r="30" spans="1:13" ht="14.4" customHeight="1" x14ac:dyDescent="0.3">
      <c r="A30" s="631" t="s">
        <v>781</v>
      </c>
      <c r="B30" s="632" t="s">
        <v>1245</v>
      </c>
      <c r="C30" s="632" t="s">
        <v>960</v>
      </c>
      <c r="D30" s="632" t="s">
        <v>961</v>
      </c>
      <c r="E30" s="632" t="s">
        <v>962</v>
      </c>
      <c r="F30" s="649"/>
      <c r="G30" s="649"/>
      <c r="H30" s="637">
        <v>0</v>
      </c>
      <c r="I30" s="649">
        <v>1</v>
      </c>
      <c r="J30" s="649">
        <v>165.63</v>
      </c>
      <c r="K30" s="637">
        <v>1</v>
      </c>
      <c r="L30" s="649">
        <v>1</v>
      </c>
      <c r="M30" s="650">
        <v>165.63</v>
      </c>
    </row>
    <row r="31" spans="1:13" ht="14.4" customHeight="1" x14ac:dyDescent="0.3">
      <c r="A31" s="631" t="s">
        <v>782</v>
      </c>
      <c r="B31" s="632" t="s">
        <v>1246</v>
      </c>
      <c r="C31" s="632" t="s">
        <v>1001</v>
      </c>
      <c r="D31" s="632" t="s">
        <v>797</v>
      </c>
      <c r="E31" s="632" t="s">
        <v>1002</v>
      </c>
      <c r="F31" s="649"/>
      <c r="G31" s="649"/>
      <c r="H31" s="637">
        <v>0</v>
      </c>
      <c r="I31" s="649">
        <v>1</v>
      </c>
      <c r="J31" s="649">
        <v>17.62</v>
      </c>
      <c r="K31" s="637">
        <v>1</v>
      </c>
      <c r="L31" s="649">
        <v>1</v>
      </c>
      <c r="M31" s="650">
        <v>17.62</v>
      </c>
    </row>
    <row r="32" spans="1:13" ht="14.4" customHeight="1" x14ac:dyDescent="0.3">
      <c r="A32" s="631" t="s">
        <v>782</v>
      </c>
      <c r="B32" s="632" t="s">
        <v>1241</v>
      </c>
      <c r="C32" s="632" t="s">
        <v>1202</v>
      </c>
      <c r="D32" s="632" t="s">
        <v>1038</v>
      </c>
      <c r="E32" s="632" t="s">
        <v>1203</v>
      </c>
      <c r="F32" s="649"/>
      <c r="G32" s="649"/>
      <c r="H32" s="637">
        <v>0</v>
      </c>
      <c r="I32" s="649">
        <v>1</v>
      </c>
      <c r="J32" s="649">
        <v>58.77</v>
      </c>
      <c r="K32" s="637">
        <v>1</v>
      </c>
      <c r="L32" s="649">
        <v>1</v>
      </c>
      <c r="M32" s="650">
        <v>58.77</v>
      </c>
    </row>
    <row r="33" spans="1:13" ht="14.4" customHeight="1" x14ac:dyDescent="0.3">
      <c r="A33" s="631" t="s">
        <v>783</v>
      </c>
      <c r="B33" s="632" t="s">
        <v>1247</v>
      </c>
      <c r="C33" s="632" t="s">
        <v>1111</v>
      </c>
      <c r="D33" s="632" t="s">
        <v>1112</v>
      </c>
      <c r="E33" s="632" t="s">
        <v>1113</v>
      </c>
      <c r="F33" s="649"/>
      <c r="G33" s="649"/>
      <c r="H33" s="637">
        <v>0</v>
      </c>
      <c r="I33" s="649">
        <v>1</v>
      </c>
      <c r="J33" s="649">
        <v>74.08</v>
      </c>
      <c r="K33" s="637">
        <v>1</v>
      </c>
      <c r="L33" s="649">
        <v>1</v>
      </c>
      <c r="M33" s="650">
        <v>74.08</v>
      </c>
    </row>
    <row r="34" spans="1:13" ht="14.4" customHeight="1" x14ac:dyDescent="0.3">
      <c r="A34" s="631" t="s">
        <v>783</v>
      </c>
      <c r="B34" s="632" t="s">
        <v>1242</v>
      </c>
      <c r="C34" s="632" t="s">
        <v>964</v>
      </c>
      <c r="D34" s="632" t="s">
        <v>965</v>
      </c>
      <c r="E34" s="632" t="s">
        <v>966</v>
      </c>
      <c r="F34" s="649"/>
      <c r="G34" s="649"/>
      <c r="H34" s="637">
        <v>0</v>
      </c>
      <c r="I34" s="649">
        <v>2</v>
      </c>
      <c r="J34" s="649">
        <v>308.72000000000003</v>
      </c>
      <c r="K34" s="637">
        <v>1</v>
      </c>
      <c r="L34" s="649">
        <v>2</v>
      </c>
      <c r="M34" s="650">
        <v>308.72000000000003</v>
      </c>
    </row>
    <row r="35" spans="1:13" ht="14.4" customHeight="1" x14ac:dyDescent="0.3">
      <c r="A35" s="631" t="s">
        <v>783</v>
      </c>
      <c r="B35" s="632" t="s">
        <v>1246</v>
      </c>
      <c r="C35" s="632" t="s">
        <v>1098</v>
      </c>
      <c r="D35" s="632" t="s">
        <v>797</v>
      </c>
      <c r="E35" s="632" t="s">
        <v>1099</v>
      </c>
      <c r="F35" s="649"/>
      <c r="G35" s="649"/>
      <c r="H35" s="637">
        <v>0</v>
      </c>
      <c r="I35" s="649">
        <v>1</v>
      </c>
      <c r="J35" s="649">
        <v>35.25</v>
      </c>
      <c r="K35" s="637">
        <v>1</v>
      </c>
      <c r="L35" s="649">
        <v>1</v>
      </c>
      <c r="M35" s="650">
        <v>35.25</v>
      </c>
    </row>
    <row r="36" spans="1:13" ht="14.4" customHeight="1" x14ac:dyDescent="0.3">
      <c r="A36" s="631" t="s">
        <v>783</v>
      </c>
      <c r="B36" s="632" t="s">
        <v>745</v>
      </c>
      <c r="C36" s="632" t="s">
        <v>1109</v>
      </c>
      <c r="D36" s="632" t="s">
        <v>666</v>
      </c>
      <c r="E36" s="632" t="s">
        <v>1110</v>
      </c>
      <c r="F36" s="649"/>
      <c r="G36" s="649"/>
      <c r="H36" s="637"/>
      <c r="I36" s="649">
        <v>2</v>
      </c>
      <c r="J36" s="649">
        <v>0</v>
      </c>
      <c r="K36" s="637"/>
      <c r="L36" s="649">
        <v>2</v>
      </c>
      <c r="M36" s="650">
        <v>0</v>
      </c>
    </row>
    <row r="37" spans="1:13" ht="14.4" customHeight="1" x14ac:dyDescent="0.3">
      <c r="A37" s="631" t="s">
        <v>786</v>
      </c>
      <c r="B37" s="632" t="s">
        <v>700</v>
      </c>
      <c r="C37" s="632" t="s">
        <v>979</v>
      </c>
      <c r="D37" s="632" t="s">
        <v>980</v>
      </c>
      <c r="E37" s="632" t="s">
        <v>981</v>
      </c>
      <c r="F37" s="649"/>
      <c r="G37" s="649"/>
      <c r="H37" s="637">
        <v>0</v>
      </c>
      <c r="I37" s="649">
        <v>2</v>
      </c>
      <c r="J37" s="649">
        <v>170.04</v>
      </c>
      <c r="K37" s="637">
        <v>1</v>
      </c>
      <c r="L37" s="649">
        <v>2</v>
      </c>
      <c r="M37" s="650">
        <v>170.04</v>
      </c>
    </row>
    <row r="38" spans="1:13" ht="14.4" customHeight="1" x14ac:dyDescent="0.3">
      <c r="A38" s="631" t="s">
        <v>786</v>
      </c>
      <c r="B38" s="632" t="s">
        <v>1248</v>
      </c>
      <c r="C38" s="632" t="s">
        <v>1006</v>
      </c>
      <c r="D38" s="632" t="s">
        <v>1007</v>
      </c>
      <c r="E38" s="632" t="s">
        <v>1008</v>
      </c>
      <c r="F38" s="649">
        <v>2</v>
      </c>
      <c r="G38" s="649">
        <v>671.34</v>
      </c>
      <c r="H38" s="637">
        <v>1</v>
      </c>
      <c r="I38" s="649"/>
      <c r="J38" s="649"/>
      <c r="K38" s="637">
        <v>0</v>
      </c>
      <c r="L38" s="649">
        <v>2</v>
      </c>
      <c r="M38" s="650">
        <v>671.34</v>
      </c>
    </row>
    <row r="39" spans="1:13" ht="14.4" customHeight="1" x14ac:dyDescent="0.3">
      <c r="A39" s="631" t="s">
        <v>786</v>
      </c>
      <c r="B39" s="632" t="s">
        <v>1248</v>
      </c>
      <c r="C39" s="632" t="s">
        <v>1009</v>
      </c>
      <c r="D39" s="632" t="s">
        <v>1007</v>
      </c>
      <c r="E39" s="632" t="s">
        <v>1010</v>
      </c>
      <c r="F39" s="649">
        <v>3</v>
      </c>
      <c r="G39" s="649">
        <v>335.67</v>
      </c>
      <c r="H39" s="637">
        <v>1</v>
      </c>
      <c r="I39" s="649"/>
      <c r="J39" s="649"/>
      <c r="K39" s="637">
        <v>0</v>
      </c>
      <c r="L39" s="649">
        <v>3</v>
      </c>
      <c r="M39" s="650">
        <v>335.67</v>
      </c>
    </row>
    <row r="40" spans="1:13" ht="14.4" customHeight="1" x14ac:dyDescent="0.3">
      <c r="A40" s="631" t="s">
        <v>786</v>
      </c>
      <c r="B40" s="632" t="s">
        <v>1247</v>
      </c>
      <c r="C40" s="632" t="s">
        <v>1023</v>
      </c>
      <c r="D40" s="632" t="s">
        <v>1024</v>
      </c>
      <c r="E40" s="632" t="s">
        <v>1025</v>
      </c>
      <c r="F40" s="649"/>
      <c r="G40" s="649"/>
      <c r="H40" s="637">
        <v>0</v>
      </c>
      <c r="I40" s="649">
        <v>2</v>
      </c>
      <c r="J40" s="649">
        <v>168.36</v>
      </c>
      <c r="K40" s="637">
        <v>1</v>
      </c>
      <c r="L40" s="649">
        <v>2</v>
      </c>
      <c r="M40" s="650">
        <v>168.36</v>
      </c>
    </row>
    <row r="41" spans="1:13" ht="14.4" customHeight="1" x14ac:dyDescent="0.3">
      <c r="A41" s="631" t="s">
        <v>786</v>
      </c>
      <c r="B41" s="632" t="s">
        <v>1242</v>
      </c>
      <c r="C41" s="632" t="s">
        <v>964</v>
      </c>
      <c r="D41" s="632" t="s">
        <v>965</v>
      </c>
      <c r="E41" s="632" t="s">
        <v>966</v>
      </c>
      <c r="F41" s="649"/>
      <c r="G41" s="649"/>
      <c r="H41" s="637">
        <v>0</v>
      </c>
      <c r="I41" s="649">
        <v>4</v>
      </c>
      <c r="J41" s="649">
        <v>617.44000000000005</v>
      </c>
      <c r="K41" s="637">
        <v>1</v>
      </c>
      <c r="L41" s="649">
        <v>4</v>
      </c>
      <c r="M41" s="650">
        <v>617.44000000000005</v>
      </c>
    </row>
    <row r="42" spans="1:13" ht="14.4" customHeight="1" x14ac:dyDescent="0.3">
      <c r="A42" s="631" t="s">
        <v>786</v>
      </c>
      <c r="B42" s="632" t="s">
        <v>1246</v>
      </c>
      <c r="C42" s="632" t="s">
        <v>1001</v>
      </c>
      <c r="D42" s="632" t="s">
        <v>797</v>
      </c>
      <c r="E42" s="632" t="s">
        <v>1002</v>
      </c>
      <c r="F42" s="649"/>
      <c r="G42" s="649"/>
      <c r="H42" s="637">
        <v>0</v>
      </c>
      <c r="I42" s="649">
        <v>1</v>
      </c>
      <c r="J42" s="649">
        <v>17.62</v>
      </c>
      <c r="K42" s="637">
        <v>1</v>
      </c>
      <c r="L42" s="649">
        <v>1</v>
      </c>
      <c r="M42" s="650">
        <v>17.62</v>
      </c>
    </row>
    <row r="43" spans="1:13" ht="14.4" customHeight="1" x14ac:dyDescent="0.3">
      <c r="A43" s="631" t="s">
        <v>788</v>
      </c>
      <c r="B43" s="632" t="s">
        <v>1239</v>
      </c>
      <c r="C43" s="632" t="s">
        <v>905</v>
      </c>
      <c r="D43" s="632" t="s">
        <v>906</v>
      </c>
      <c r="E43" s="632" t="s">
        <v>907</v>
      </c>
      <c r="F43" s="649"/>
      <c r="G43" s="649"/>
      <c r="H43" s="637">
        <v>0</v>
      </c>
      <c r="I43" s="649">
        <v>2</v>
      </c>
      <c r="J43" s="649">
        <v>282.5</v>
      </c>
      <c r="K43" s="637">
        <v>1</v>
      </c>
      <c r="L43" s="649">
        <v>2</v>
      </c>
      <c r="M43" s="650">
        <v>282.5</v>
      </c>
    </row>
    <row r="44" spans="1:13" ht="14.4" customHeight="1" x14ac:dyDescent="0.3">
      <c r="A44" s="631" t="s">
        <v>790</v>
      </c>
      <c r="B44" s="632" t="s">
        <v>1246</v>
      </c>
      <c r="C44" s="632" t="s">
        <v>1001</v>
      </c>
      <c r="D44" s="632" t="s">
        <v>797</v>
      </c>
      <c r="E44" s="632" t="s">
        <v>1002</v>
      </c>
      <c r="F44" s="649"/>
      <c r="G44" s="649"/>
      <c r="H44" s="637">
        <v>0</v>
      </c>
      <c r="I44" s="649">
        <v>1</v>
      </c>
      <c r="J44" s="649">
        <v>17.62</v>
      </c>
      <c r="K44" s="637">
        <v>1</v>
      </c>
      <c r="L44" s="649">
        <v>1</v>
      </c>
      <c r="M44" s="650">
        <v>17.62</v>
      </c>
    </row>
    <row r="45" spans="1:13" ht="14.4" customHeight="1" x14ac:dyDescent="0.3">
      <c r="A45" s="631" t="s">
        <v>790</v>
      </c>
      <c r="B45" s="632" t="s">
        <v>1239</v>
      </c>
      <c r="C45" s="632" t="s">
        <v>905</v>
      </c>
      <c r="D45" s="632" t="s">
        <v>906</v>
      </c>
      <c r="E45" s="632" t="s">
        <v>907</v>
      </c>
      <c r="F45" s="649"/>
      <c r="G45" s="649"/>
      <c r="H45" s="637">
        <v>0</v>
      </c>
      <c r="I45" s="649">
        <v>1</v>
      </c>
      <c r="J45" s="649">
        <v>141.25</v>
      </c>
      <c r="K45" s="637">
        <v>1</v>
      </c>
      <c r="L45" s="649">
        <v>1</v>
      </c>
      <c r="M45" s="650">
        <v>141.25</v>
      </c>
    </row>
    <row r="46" spans="1:13" ht="14.4" customHeight="1" thickBot="1" x14ac:dyDescent="0.35">
      <c r="A46" s="639" t="s">
        <v>790</v>
      </c>
      <c r="B46" s="640" t="s">
        <v>1241</v>
      </c>
      <c r="C46" s="640" t="s">
        <v>1037</v>
      </c>
      <c r="D46" s="640" t="s">
        <v>1038</v>
      </c>
      <c r="E46" s="640" t="s">
        <v>1039</v>
      </c>
      <c r="F46" s="651"/>
      <c r="G46" s="651"/>
      <c r="H46" s="645">
        <v>0</v>
      </c>
      <c r="I46" s="651">
        <v>1</v>
      </c>
      <c r="J46" s="651">
        <v>117.55</v>
      </c>
      <c r="K46" s="645">
        <v>1</v>
      </c>
      <c r="L46" s="651">
        <v>1</v>
      </c>
      <c r="M46" s="652">
        <v>117.55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41" customWidth="1"/>
    <col min="2" max="2" width="61.109375" style="241" customWidth="1"/>
    <col min="3" max="3" width="9.5546875" style="160" hidden="1" customWidth="1" outlineLevel="1"/>
    <col min="4" max="4" width="9.5546875" style="242" customWidth="1" collapsed="1"/>
    <col min="5" max="5" width="2.21875" style="242" customWidth="1"/>
    <col min="6" max="6" width="9.5546875" style="243" customWidth="1"/>
    <col min="7" max="7" width="9.5546875" style="240" customWidth="1"/>
    <col min="8" max="9" width="9.5546875" style="160" customWidth="1"/>
    <col min="10" max="10" width="0" style="160" hidden="1" customWidth="1"/>
    <col min="11" max="16384" width="8.88671875" style="160"/>
  </cols>
  <sheetData>
    <row r="1" spans="1:10" ht="18.600000000000001" customHeight="1" thickBot="1" x14ac:dyDescent="0.4">
      <c r="A1" s="396" t="s">
        <v>151</v>
      </c>
      <c r="B1" s="397"/>
      <c r="C1" s="397"/>
      <c r="D1" s="397"/>
      <c r="E1" s="397"/>
      <c r="F1" s="397"/>
      <c r="G1" s="367"/>
      <c r="H1" s="398"/>
      <c r="I1" s="398"/>
    </row>
    <row r="2" spans="1:10" ht="14.4" customHeight="1" thickBot="1" x14ac:dyDescent="0.35">
      <c r="A2" s="269" t="s">
        <v>282</v>
      </c>
      <c r="B2" s="239"/>
      <c r="C2" s="239"/>
      <c r="D2" s="239"/>
      <c r="E2" s="239"/>
      <c r="F2" s="239"/>
    </row>
    <row r="3" spans="1:10" ht="14.4" customHeight="1" thickBot="1" x14ac:dyDescent="0.35">
      <c r="A3" s="269"/>
      <c r="B3" s="308"/>
      <c r="C3" s="275">
        <v>2015</v>
      </c>
      <c r="D3" s="276">
        <v>2017</v>
      </c>
      <c r="E3" s="7"/>
      <c r="F3" s="375">
        <v>2018</v>
      </c>
      <c r="G3" s="393"/>
      <c r="H3" s="393"/>
      <c r="I3" s="376"/>
    </row>
    <row r="4" spans="1:10" ht="14.4" customHeight="1" thickBot="1" x14ac:dyDescent="0.35">
      <c r="A4" s="280" t="s">
        <v>0</v>
      </c>
      <c r="B4" s="281" t="s">
        <v>207</v>
      </c>
      <c r="C4" s="394" t="s">
        <v>78</v>
      </c>
      <c r="D4" s="395"/>
      <c r="E4" s="282"/>
      <c r="F4" s="277" t="s">
        <v>78</v>
      </c>
      <c r="G4" s="278" t="s">
        <v>79</v>
      </c>
      <c r="H4" s="278" t="s">
        <v>68</v>
      </c>
      <c r="I4" s="279" t="s">
        <v>80</v>
      </c>
    </row>
    <row r="5" spans="1:10" ht="14.4" customHeight="1" x14ac:dyDescent="0.3">
      <c r="A5" s="529" t="s">
        <v>513</v>
      </c>
      <c r="B5" s="530" t="s">
        <v>514</v>
      </c>
      <c r="C5" s="531" t="s">
        <v>515</v>
      </c>
      <c r="D5" s="531" t="s">
        <v>515</v>
      </c>
      <c r="E5" s="531"/>
      <c r="F5" s="531" t="s">
        <v>515</v>
      </c>
      <c r="G5" s="531" t="s">
        <v>515</v>
      </c>
      <c r="H5" s="531" t="s">
        <v>515</v>
      </c>
      <c r="I5" s="532" t="s">
        <v>515</v>
      </c>
      <c r="J5" s="533" t="s">
        <v>69</v>
      </c>
    </row>
    <row r="6" spans="1:10" ht="14.4" customHeight="1" x14ac:dyDescent="0.3">
      <c r="A6" s="529" t="s">
        <v>513</v>
      </c>
      <c r="B6" s="530" t="s">
        <v>1250</v>
      </c>
      <c r="C6" s="531">
        <v>0</v>
      </c>
      <c r="D6" s="531">
        <v>0</v>
      </c>
      <c r="E6" s="531"/>
      <c r="F6" s="531">
        <v>0</v>
      </c>
      <c r="G6" s="531">
        <v>0</v>
      </c>
      <c r="H6" s="531">
        <v>0</v>
      </c>
      <c r="I6" s="532" t="s">
        <v>515</v>
      </c>
      <c r="J6" s="533" t="s">
        <v>1</v>
      </c>
    </row>
    <row r="7" spans="1:10" ht="14.4" customHeight="1" x14ac:dyDescent="0.3">
      <c r="A7" s="529" t="s">
        <v>513</v>
      </c>
      <c r="B7" s="530" t="s">
        <v>1251</v>
      </c>
      <c r="C7" s="531">
        <v>0</v>
      </c>
      <c r="D7" s="531">
        <v>0</v>
      </c>
      <c r="E7" s="531"/>
      <c r="F7" s="531">
        <v>0</v>
      </c>
      <c r="G7" s="531">
        <v>83.333328124999994</v>
      </c>
      <c r="H7" s="531">
        <v>-83.333328124999994</v>
      </c>
      <c r="I7" s="532">
        <v>0</v>
      </c>
      <c r="J7" s="533" t="s">
        <v>1</v>
      </c>
    </row>
    <row r="8" spans="1:10" ht="14.4" customHeight="1" x14ac:dyDescent="0.3">
      <c r="A8" s="529" t="s">
        <v>513</v>
      </c>
      <c r="B8" s="530" t="s">
        <v>1252</v>
      </c>
      <c r="C8" s="531">
        <v>1.5305799999999998</v>
      </c>
      <c r="D8" s="531">
        <v>1.3254999999999999</v>
      </c>
      <c r="E8" s="531"/>
      <c r="F8" s="531">
        <v>0.38593</v>
      </c>
      <c r="G8" s="531">
        <v>1.6666666259765626</v>
      </c>
      <c r="H8" s="531">
        <v>-1.2807366259765627</v>
      </c>
      <c r="I8" s="532">
        <v>0.23155800565327161</v>
      </c>
      <c r="J8" s="533" t="s">
        <v>1</v>
      </c>
    </row>
    <row r="9" spans="1:10" ht="14.4" customHeight="1" x14ac:dyDescent="0.3">
      <c r="A9" s="529" t="s">
        <v>513</v>
      </c>
      <c r="B9" s="530" t="s">
        <v>1253</v>
      </c>
      <c r="C9" s="531">
        <v>117.12164</v>
      </c>
      <c r="D9" s="531">
        <v>74.771540000000002</v>
      </c>
      <c r="E9" s="531"/>
      <c r="F9" s="531">
        <v>69.857740000000007</v>
      </c>
      <c r="G9" s="531">
        <v>75</v>
      </c>
      <c r="H9" s="531">
        <v>-5.1422599999999932</v>
      </c>
      <c r="I9" s="532">
        <v>0.93143653333333343</v>
      </c>
      <c r="J9" s="533" t="s">
        <v>1</v>
      </c>
    </row>
    <row r="10" spans="1:10" ht="14.4" customHeight="1" x14ac:dyDescent="0.3">
      <c r="A10" s="529" t="s">
        <v>513</v>
      </c>
      <c r="B10" s="530" t="s">
        <v>1254</v>
      </c>
      <c r="C10" s="531">
        <v>8746.4496199999903</v>
      </c>
      <c r="D10" s="531">
        <v>9029.1203799999948</v>
      </c>
      <c r="E10" s="531"/>
      <c r="F10" s="531">
        <v>9589.4081000000024</v>
      </c>
      <c r="G10" s="531">
        <v>9633.2614999999987</v>
      </c>
      <c r="H10" s="531">
        <v>-43.853399999996327</v>
      </c>
      <c r="I10" s="532">
        <v>0.99544770999936039</v>
      </c>
      <c r="J10" s="533" t="s">
        <v>1</v>
      </c>
    </row>
    <row r="11" spans="1:10" ht="14.4" customHeight="1" x14ac:dyDescent="0.3">
      <c r="A11" s="529" t="s">
        <v>513</v>
      </c>
      <c r="B11" s="530" t="s">
        <v>1255</v>
      </c>
      <c r="C11" s="531">
        <v>6.7796000000000003</v>
      </c>
      <c r="D11" s="531">
        <v>6.2337000000000007</v>
      </c>
      <c r="E11" s="531"/>
      <c r="F11" s="531">
        <v>7.6220000000000008</v>
      </c>
      <c r="G11" s="531">
        <v>6.6666667633056633</v>
      </c>
      <c r="H11" s="531">
        <v>0.95533323669433745</v>
      </c>
      <c r="I11" s="532">
        <v>1.1432999834268955</v>
      </c>
      <c r="J11" s="533" t="s">
        <v>1</v>
      </c>
    </row>
    <row r="12" spans="1:10" ht="14.4" customHeight="1" x14ac:dyDescent="0.3">
      <c r="A12" s="529" t="s">
        <v>513</v>
      </c>
      <c r="B12" s="530" t="s">
        <v>1256</v>
      </c>
      <c r="C12" s="531">
        <v>24.966670000000004</v>
      </c>
      <c r="D12" s="531">
        <v>24.494740000000004</v>
      </c>
      <c r="E12" s="531"/>
      <c r="F12" s="531">
        <v>40.092890000000004</v>
      </c>
      <c r="G12" s="531">
        <v>25.000000732421874</v>
      </c>
      <c r="H12" s="531">
        <v>15.09288926757813</v>
      </c>
      <c r="I12" s="532">
        <v>1.6037155530161462</v>
      </c>
      <c r="J12" s="533" t="s">
        <v>1</v>
      </c>
    </row>
    <row r="13" spans="1:10" ht="14.4" customHeight="1" x14ac:dyDescent="0.3">
      <c r="A13" s="529" t="s">
        <v>513</v>
      </c>
      <c r="B13" s="530" t="s">
        <v>1257</v>
      </c>
      <c r="C13" s="531">
        <v>129.47870000000003</v>
      </c>
      <c r="D13" s="531">
        <v>88.262619999999998</v>
      </c>
      <c r="E13" s="531"/>
      <c r="F13" s="531">
        <v>107.57541000000003</v>
      </c>
      <c r="G13" s="531">
        <v>91.666661621093738</v>
      </c>
      <c r="H13" s="531">
        <v>15.908748378906296</v>
      </c>
      <c r="I13" s="532">
        <v>1.1735499918679866</v>
      </c>
      <c r="J13" s="533" t="s">
        <v>1</v>
      </c>
    </row>
    <row r="14" spans="1:10" ht="14.4" customHeight="1" x14ac:dyDescent="0.3">
      <c r="A14" s="529" t="s">
        <v>513</v>
      </c>
      <c r="B14" s="530" t="s">
        <v>1258</v>
      </c>
      <c r="C14" s="531">
        <v>101.57899999999999</v>
      </c>
      <c r="D14" s="531">
        <v>94.768499999999989</v>
      </c>
      <c r="E14" s="531"/>
      <c r="F14" s="531">
        <v>99.392239999999987</v>
      </c>
      <c r="G14" s="531">
        <v>95.833330078125002</v>
      </c>
      <c r="H14" s="531">
        <v>3.5589099218749851</v>
      </c>
      <c r="I14" s="532">
        <v>1.0371364526201239</v>
      </c>
      <c r="J14" s="533" t="s">
        <v>1</v>
      </c>
    </row>
    <row r="15" spans="1:10" ht="14.4" customHeight="1" x14ac:dyDescent="0.3">
      <c r="A15" s="529" t="s">
        <v>513</v>
      </c>
      <c r="B15" s="530" t="s">
        <v>1259</v>
      </c>
      <c r="C15" s="531">
        <v>10147.817769999989</v>
      </c>
      <c r="D15" s="531">
        <v>9910.7768499999911</v>
      </c>
      <c r="E15" s="531"/>
      <c r="F15" s="531">
        <v>10106.910209999996</v>
      </c>
      <c r="G15" s="531">
        <v>9991.9271545410156</v>
      </c>
      <c r="H15" s="531">
        <v>114.98305545898074</v>
      </c>
      <c r="I15" s="532">
        <v>1.0115075954498651</v>
      </c>
      <c r="J15" s="533" t="s">
        <v>1</v>
      </c>
    </row>
    <row r="16" spans="1:10" ht="14.4" customHeight="1" x14ac:dyDescent="0.3">
      <c r="A16" s="529" t="s">
        <v>513</v>
      </c>
      <c r="B16" s="530" t="s">
        <v>1260</v>
      </c>
      <c r="C16" s="531">
        <v>0</v>
      </c>
      <c r="D16" s="531">
        <v>0</v>
      </c>
      <c r="E16" s="531"/>
      <c r="F16" s="531">
        <v>26.196999999999999</v>
      </c>
      <c r="G16" s="531">
        <v>0</v>
      </c>
      <c r="H16" s="531">
        <v>26.196999999999999</v>
      </c>
      <c r="I16" s="532" t="s">
        <v>515</v>
      </c>
      <c r="J16" s="533" t="s">
        <v>1</v>
      </c>
    </row>
    <row r="17" spans="1:10" ht="14.4" customHeight="1" x14ac:dyDescent="0.3">
      <c r="A17" s="529" t="s">
        <v>513</v>
      </c>
      <c r="B17" s="530" t="s">
        <v>1261</v>
      </c>
      <c r="C17" s="531">
        <v>0</v>
      </c>
      <c r="D17" s="531">
        <v>0</v>
      </c>
      <c r="E17" s="531"/>
      <c r="F17" s="531">
        <v>0</v>
      </c>
      <c r="G17" s="531">
        <v>0</v>
      </c>
      <c r="H17" s="531">
        <v>0</v>
      </c>
      <c r="I17" s="532" t="s">
        <v>515</v>
      </c>
      <c r="J17" s="533" t="s">
        <v>1</v>
      </c>
    </row>
    <row r="18" spans="1:10" ht="14.4" customHeight="1" x14ac:dyDescent="0.3">
      <c r="A18" s="529" t="s">
        <v>513</v>
      </c>
      <c r="B18" s="530" t="s">
        <v>1262</v>
      </c>
      <c r="C18" s="531">
        <v>18964.981839999997</v>
      </c>
      <c r="D18" s="531">
        <v>19043.629830000005</v>
      </c>
      <c r="E18" s="531"/>
      <c r="F18" s="531">
        <v>21170.346009999994</v>
      </c>
      <c r="G18" s="531">
        <v>21135.781999999999</v>
      </c>
      <c r="H18" s="531">
        <v>34.564009999994596</v>
      </c>
      <c r="I18" s="532">
        <v>1.0016353314961326</v>
      </c>
      <c r="J18" s="533" t="s">
        <v>1</v>
      </c>
    </row>
    <row r="19" spans="1:10" ht="14.4" customHeight="1" x14ac:dyDescent="0.3">
      <c r="A19" s="529" t="s">
        <v>513</v>
      </c>
      <c r="B19" s="530" t="s">
        <v>1263</v>
      </c>
      <c r="C19" s="531">
        <v>0</v>
      </c>
      <c r="D19" s="531">
        <v>0</v>
      </c>
      <c r="E19" s="531"/>
      <c r="F19" s="531">
        <v>0</v>
      </c>
      <c r="G19" s="531">
        <v>0</v>
      </c>
      <c r="H19" s="531">
        <v>0</v>
      </c>
      <c r="I19" s="532" t="s">
        <v>515</v>
      </c>
      <c r="J19" s="533" t="s">
        <v>1</v>
      </c>
    </row>
    <row r="20" spans="1:10" ht="14.4" customHeight="1" x14ac:dyDescent="0.3">
      <c r="A20" s="529" t="s">
        <v>513</v>
      </c>
      <c r="B20" s="530" t="s">
        <v>1264</v>
      </c>
      <c r="C20" s="531">
        <v>0.70410000000000006</v>
      </c>
      <c r="D20" s="531">
        <v>1.3769800000000001</v>
      </c>
      <c r="E20" s="531"/>
      <c r="F20" s="531">
        <v>4.1841000000000008</v>
      </c>
      <c r="G20" s="531">
        <v>1.6666667480468751</v>
      </c>
      <c r="H20" s="531">
        <v>2.5174332519531255</v>
      </c>
      <c r="I20" s="532">
        <v>2.5104598774189517</v>
      </c>
      <c r="J20" s="533" t="s">
        <v>1</v>
      </c>
    </row>
    <row r="21" spans="1:10" ht="14.4" customHeight="1" x14ac:dyDescent="0.3">
      <c r="A21" s="529" t="s">
        <v>513</v>
      </c>
      <c r="B21" s="530" t="s">
        <v>1265</v>
      </c>
      <c r="C21" s="531">
        <v>0</v>
      </c>
      <c r="D21" s="531">
        <v>0</v>
      </c>
      <c r="E21" s="531"/>
      <c r="F21" s="531">
        <v>0</v>
      </c>
      <c r="G21" s="531">
        <v>0</v>
      </c>
      <c r="H21" s="531">
        <v>0</v>
      </c>
      <c r="I21" s="532" t="s">
        <v>515</v>
      </c>
      <c r="J21" s="533" t="s">
        <v>1</v>
      </c>
    </row>
    <row r="22" spans="1:10" ht="14.4" customHeight="1" x14ac:dyDescent="0.3">
      <c r="A22" s="529" t="s">
        <v>513</v>
      </c>
      <c r="B22" s="530" t="s">
        <v>1266</v>
      </c>
      <c r="C22" s="531">
        <v>2814.5770300000004</v>
      </c>
      <c r="D22" s="531">
        <v>2575.18849</v>
      </c>
      <c r="E22" s="531"/>
      <c r="F22" s="531">
        <v>2690.2394900000008</v>
      </c>
      <c r="G22" s="531">
        <v>2641.3890000000001</v>
      </c>
      <c r="H22" s="531">
        <v>48.850490000000718</v>
      </c>
      <c r="I22" s="532">
        <v>1.0184942429910933</v>
      </c>
      <c r="J22" s="533" t="s">
        <v>1</v>
      </c>
    </row>
    <row r="23" spans="1:10" ht="14.4" customHeight="1" x14ac:dyDescent="0.3">
      <c r="A23" s="529" t="s">
        <v>513</v>
      </c>
      <c r="B23" s="530" t="s">
        <v>522</v>
      </c>
      <c r="C23" s="531">
        <v>41055.986549999972</v>
      </c>
      <c r="D23" s="531">
        <v>40849.949129999994</v>
      </c>
      <c r="E23" s="531"/>
      <c r="F23" s="531">
        <v>43912.211119999985</v>
      </c>
      <c r="G23" s="531">
        <v>43783.192975234982</v>
      </c>
      <c r="H23" s="531">
        <v>129.01814476500294</v>
      </c>
      <c r="I23" s="532">
        <v>1.0029467504765579</v>
      </c>
      <c r="J23" s="533" t="s">
        <v>523</v>
      </c>
    </row>
    <row r="25" spans="1:10" ht="14.4" customHeight="1" x14ac:dyDescent="0.3">
      <c r="A25" s="529" t="s">
        <v>513</v>
      </c>
      <c r="B25" s="530" t="s">
        <v>514</v>
      </c>
      <c r="C25" s="531" t="s">
        <v>515</v>
      </c>
      <c r="D25" s="531" t="s">
        <v>515</v>
      </c>
      <c r="E25" s="531"/>
      <c r="F25" s="531" t="s">
        <v>515</v>
      </c>
      <c r="G25" s="531" t="s">
        <v>515</v>
      </c>
      <c r="H25" s="531" t="s">
        <v>515</v>
      </c>
      <c r="I25" s="532" t="s">
        <v>515</v>
      </c>
      <c r="J25" s="533" t="s">
        <v>69</v>
      </c>
    </row>
    <row r="26" spans="1:10" ht="14.4" customHeight="1" x14ac:dyDescent="0.3">
      <c r="A26" s="529" t="s">
        <v>529</v>
      </c>
      <c r="B26" s="530" t="s">
        <v>530</v>
      </c>
      <c r="C26" s="531" t="s">
        <v>515</v>
      </c>
      <c r="D26" s="531" t="s">
        <v>515</v>
      </c>
      <c r="E26" s="531"/>
      <c r="F26" s="531" t="s">
        <v>515</v>
      </c>
      <c r="G26" s="531" t="s">
        <v>515</v>
      </c>
      <c r="H26" s="531" t="s">
        <v>515</v>
      </c>
      <c r="I26" s="532" t="s">
        <v>515</v>
      </c>
      <c r="J26" s="533" t="s">
        <v>0</v>
      </c>
    </row>
    <row r="27" spans="1:10" ht="14.4" customHeight="1" x14ac:dyDescent="0.3">
      <c r="A27" s="529" t="s">
        <v>529</v>
      </c>
      <c r="B27" s="530" t="s">
        <v>1251</v>
      </c>
      <c r="C27" s="531">
        <v>0</v>
      </c>
      <c r="D27" s="531">
        <v>0</v>
      </c>
      <c r="E27" s="531"/>
      <c r="F27" s="531">
        <v>0</v>
      </c>
      <c r="G27" s="531">
        <v>83</v>
      </c>
      <c r="H27" s="531">
        <v>-83</v>
      </c>
      <c r="I27" s="532">
        <v>0</v>
      </c>
      <c r="J27" s="533" t="s">
        <v>1</v>
      </c>
    </row>
    <row r="28" spans="1:10" ht="14.4" customHeight="1" x14ac:dyDescent="0.3">
      <c r="A28" s="529" t="s">
        <v>529</v>
      </c>
      <c r="B28" s="530" t="s">
        <v>1252</v>
      </c>
      <c r="C28" s="531">
        <v>1.2333099999999999</v>
      </c>
      <c r="D28" s="531">
        <v>1.24295</v>
      </c>
      <c r="E28" s="531"/>
      <c r="F28" s="531">
        <v>0.30736000000000002</v>
      </c>
      <c r="G28" s="531">
        <v>2</v>
      </c>
      <c r="H28" s="531">
        <v>-1.6926399999999999</v>
      </c>
      <c r="I28" s="532">
        <v>0.15368000000000001</v>
      </c>
      <c r="J28" s="533" t="s">
        <v>1</v>
      </c>
    </row>
    <row r="29" spans="1:10" ht="14.4" customHeight="1" x14ac:dyDescent="0.3">
      <c r="A29" s="529" t="s">
        <v>529</v>
      </c>
      <c r="B29" s="530" t="s">
        <v>1253</v>
      </c>
      <c r="C29" s="531">
        <v>30.068519999999989</v>
      </c>
      <c r="D29" s="531">
        <v>28.781230000000001</v>
      </c>
      <c r="E29" s="531"/>
      <c r="F29" s="531">
        <v>27.794230000000006</v>
      </c>
      <c r="G29" s="531">
        <v>30</v>
      </c>
      <c r="H29" s="531">
        <v>-2.205769999999994</v>
      </c>
      <c r="I29" s="532">
        <v>0.92647433333333351</v>
      </c>
      <c r="J29" s="533" t="s">
        <v>1</v>
      </c>
    </row>
    <row r="30" spans="1:10" ht="14.4" customHeight="1" x14ac:dyDescent="0.3">
      <c r="A30" s="529" t="s">
        <v>529</v>
      </c>
      <c r="B30" s="530" t="s">
        <v>1254</v>
      </c>
      <c r="C30" s="531">
        <v>885.76443000000006</v>
      </c>
      <c r="D30" s="531">
        <v>804.55498000000011</v>
      </c>
      <c r="E30" s="531"/>
      <c r="F30" s="531">
        <v>805.67120999999997</v>
      </c>
      <c r="G30" s="531">
        <v>829</v>
      </c>
      <c r="H30" s="531">
        <v>-23.328790000000026</v>
      </c>
      <c r="I30" s="532">
        <v>0.97185911942098913</v>
      </c>
      <c r="J30" s="533" t="s">
        <v>1</v>
      </c>
    </row>
    <row r="31" spans="1:10" ht="14.4" customHeight="1" x14ac:dyDescent="0.3">
      <c r="A31" s="529" t="s">
        <v>529</v>
      </c>
      <c r="B31" s="530" t="s">
        <v>1255</v>
      </c>
      <c r="C31" s="531">
        <v>0.40849999999999997</v>
      </c>
      <c r="D31" s="531">
        <v>0.10890000000000001</v>
      </c>
      <c r="E31" s="531"/>
      <c r="F31" s="531">
        <v>0.20319999999999999</v>
      </c>
      <c r="G31" s="531">
        <v>0</v>
      </c>
      <c r="H31" s="531">
        <v>0.20319999999999999</v>
      </c>
      <c r="I31" s="532" t="s">
        <v>515</v>
      </c>
      <c r="J31" s="533" t="s">
        <v>1</v>
      </c>
    </row>
    <row r="32" spans="1:10" ht="14.4" customHeight="1" x14ac:dyDescent="0.3">
      <c r="A32" s="529" t="s">
        <v>529</v>
      </c>
      <c r="B32" s="530" t="s">
        <v>1256</v>
      </c>
      <c r="C32" s="531">
        <v>0.74105999999999994</v>
      </c>
      <c r="D32" s="531">
        <v>1.4821199999999999</v>
      </c>
      <c r="E32" s="531"/>
      <c r="F32" s="531">
        <v>1.0390299999999999</v>
      </c>
      <c r="G32" s="531">
        <v>2</v>
      </c>
      <c r="H32" s="531">
        <v>-0.9609700000000001</v>
      </c>
      <c r="I32" s="532">
        <v>0.51951499999999995</v>
      </c>
      <c r="J32" s="533" t="s">
        <v>1</v>
      </c>
    </row>
    <row r="33" spans="1:10" ht="14.4" customHeight="1" x14ac:dyDescent="0.3">
      <c r="A33" s="529" t="s">
        <v>529</v>
      </c>
      <c r="B33" s="530" t="s">
        <v>1257</v>
      </c>
      <c r="C33" s="531">
        <v>1.157</v>
      </c>
      <c r="D33" s="531">
        <v>1.26542</v>
      </c>
      <c r="E33" s="531"/>
      <c r="F33" s="531">
        <v>1.0555600000000001</v>
      </c>
      <c r="G33" s="531">
        <v>1</v>
      </c>
      <c r="H33" s="531">
        <v>5.5560000000000054E-2</v>
      </c>
      <c r="I33" s="532">
        <v>1.0555600000000001</v>
      </c>
      <c r="J33" s="533" t="s">
        <v>1</v>
      </c>
    </row>
    <row r="34" spans="1:10" ht="14.4" customHeight="1" x14ac:dyDescent="0.3">
      <c r="A34" s="529" t="s">
        <v>529</v>
      </c>
      <c r="B34" s="530" t="s">
        <v>1258</v>
      </c>
      <c r="C34" s="531">
        <v>41.355700000000006</v>
      </c>
      <c r="D34" s="531">
        <v>37.734999999999999</v>
      </c>
      <c r="E34" s="531"/>
      <c r="F34" s="531">
        <v>41.477539999999991</v>
      </c>
      <c r="G34" s="531">
        <v>38</v>
      </c>
      <c r="H34" s="531">
        <v>3.4775399999999905</v>
      </c>
      <c r="I34" s="532">
        <v>1.0915142105263156</v>
      </c>
      <c r="J34" s="533" t="s">
        <v>1</v>
      </c>
    </row>
    <row r="35" spans="1:10" ht="14.4" customHeight="1" x14ac:dyDescent="0.3">
      <c r="A35" s="529" t="s">
        <v>529</v>
      </c>
      <c r="B35" s="530" t="s">
        <v>1264</v>
      </c>
      <c r="C35" s="531">
        <v>0.70410000000000006</v>
      </c>
      <c r="D35" s="531">
        <v>0</v>
      </c>
      <c r="E35" s="531"/>
      <c r="F35" s="531">
        <v>0.66297000000000006</v>
      </c>
      <c r="G35" s="531">
        <v>0</v>
      </c>
      <c r="H35" s="531">
        <v>0.66297000000000006</v>
      </c>
      <c r="I35" s="532" t="s">
        <v>515</v>
      </c>
      <c r="J35" s="533" t="s">
        <v>1</v>
      </c>
    </row>
    <row r="36" spans="1:10" ht="14.4" customHeight="1" x14ac:dyDescent="0.3">
      <c r="A36" s="529" t="s">
        <v>529</v>
      </c>
      <c r="B36" s="530" t="s">
        <v>531</v>
      </c>
      <c r="C36" s="531">
        <v>961.43262000000004</v>
      </c>
      <c r="D36" s="531">
        <v>875.17060000000004</v>
      </c>
      <c r="E36" s="531"/>
      <c r="F36" s="531">
        <v>878.21109999999999</v>
      </c>
      <c r="G36" s="531">
        <v>986</v>
      </c>
      <c r="H36" s="531">
        <v>-107.78890000000001</v>
      </c>
      <c r="I36" s="532">
        <v>0.89068062880324539</v>
      </c>
      <c r="J36" s="533" t="s">
        <v>527</v>
      </c>
    </row>
    <row r="37" spans="1:10" ht="14.4" customHeight="1" x14ac:dyDescent="0.3">
      <c r="A37" s="529" t="s">
        <v>515</v>
      </c>
      <c r="B37" s="530" t="s">
        <v>515</v>
      </c>
      <c r="C37" s="531" t="s">
        <v>515</v>
      </c>
      <c r="D37" s="531" t="s">
        <v>515</v>
      </c>
      <c r="E37" s="531"/>
      <c r="F37" s="531" t="s">
        <v>515</v>
      </c>
      <c r="G37" s="531" t="s">
        <v>515</v>
      </c>
      <c r="H37" s="531" t="s">
        <v>515</v>
      </c>
      <c r="I37" s="532" t="s">
        <v>515</v>
      </c>
      <c r="J37" s="533" t="s">
        <v>528</v>
      </c>
    </row>
    <row r="38" spans="1:10" ht="14.4" customHeight="1" x14ac:dyDescent="0.3">
      <c r="A38" s="529" t="s">
        <v>1267</v>
      </c>
      <c r="B38" s="530" t="s">
        <v>1268</v>
      </c>
      <c r="C38" s="531" t="s">
        <v>515</v>
      </c>
      <c r="D38" s="531" t="s">
        <v>515</v>
      </c>
      <c r="E38" s="531"/>
      <c r="F38" s="531" t="s">
        <v>515</v>
      </c>
      <c r="G38" s="531" t="s">
        <v>515</v>
      </c>
      <c r="H38" s="531" t="s">
        <v>515</v>
      </c>
      <c r="I38" s="532" t="s">
        <v>515</v>
      </c>
      <c r="J38" s="533" t="s">
        <v>0</v>
      </c>
    </row>
    <row r="39" spans="1:10" ht="14.4" customHeight="1" x14ac:dyDescent="0.3">
      <c r="A39" s="529" t="s">
        <v>1267</v>
      </c>
      <c r="B39" s="530" t="s">
        <v>1251</v>
      </c>
      <c r="C39" s="531">
        <v>0</v>
      </c>
      <c r="D39" s="531">
        <v>0</v>
      </c>
      <c r="E39" s="531"/>
      <c r="F39" s="531">
        <v>0</v>
      </c>
      <c r="G39" s="531">
        <v>0</v>
      </c>
      <c r="H39" s="531">
        <v>0</v>
      </c>
      <c r="I39" s="532" t="s">
        <v>515</v>
      </c>
      <c r="J39" s="533" t="s">
        <v>1</v>
      </c>
    </row>
    <row r="40" spans="1:10" ht="14.4" customHeight="1" x14ac:dyDescent="0.3">
      <c r="A40" s="529" t="s">
        <v>1267</v>
      </c>
      <c r="B40" s="530" t="s">
        <v>1252</v>
      </c>
      <c r="C40" s="531">
        <v>0.29726999999999998</v>
      </c>
      <c r="D40" s="531">
        <v>8.2549999999999998E-2</v>
      </c>
      <c r="E40" s="531"/>
      <c r="F40" s="531">
        <v>7.8569999999999987E-2</v>
      </c>
      <c r="G40" s="531">
        <v>0</v>
      </c>
      <c r="H40" s="531">
        <v>7.8569999999999987E-2</v>
      </c>
      <c r="I40" s="532" t="s">
        <v>515</v>
      </c>
      <c r="J40" s="533" t="s">
        <v>1</v>
      </c>
    </row>
    <row r="41" spans="1:10" ht="14.4" customHeight="1" x14ac:dyDescent="0.3">
      <c r="A41" s="529" t="s">
        <v>1267</v>
      </c>
      <c r="B41" s="530" t="s">
        <v>1253</v>
      </c>
      <c r="C41" s="531">
        <v>6.4421299999999997</v>
      </c>
      <c r="D41" s="531">
        <v>4.9981999999999998</v>
      </c>
      <c r="E41" s="531"/>
      <c r="F41" s="531">
        <v>6.9624200000000016</v>
      </c>
      <c r="G41" s="531">
        <v>6</v>
      </c>
      <c r="H41" s="531">
        <v>0.96242000000000161</v>
      </c>
      <c r="I41" s="532">
        <v>1.1604033333333337</v>
      </c>
      <c r="J41" s="533" t="s">
        <v>1</v>
      </c>
    </row>
    <row r="42" spans="1:10" ht="14.4" customHeight="1" x14ac:dyDescent="0.3">
      <c r="A42" s="529" t="s">
        <v>1267</v>
      </c>
      <c r="B42" s="530" t="s">
        <v>1254</v>
      </c>
      <c r="C42" s="531">
        <v>526.77925000000005</v>
      </c>
      <c r="D42" s="531">
        <v>583.2079</v>
      </c>
      <c r="E42" s="531"/>
      <c r="F42" s="531">
        <v>501.25965999999994</v>
      </c>
      <c r="G42" s="531">
        <v>566</v>
      </c>
      <c r="H42" s="531">
        <v>-64.74034000000006</v>
      </c>
      <c r="I42" s="532">
        <v>0.88561777385159002</v>
      </c>
      <c r="J42" s="533" t="s">
        <v>1</v>
      </c>
    </row>
    <row r="43" spans="1:10" ht="14.4" customHeight="1" x14ac:dyDescent="0.3">
      <c r="A43" s="529" t="s">
        <v>1267</v>
      </c>
      <c r="B43" s="530" t="s">
        <v>1255</v>
      </c>
      <c r="C43" s="531">
        <v>0.65360000000000007</v>
      </c>
      <c r="D43" s="531">
        <v>1.1979000000000002</v>
      </c>
      <c r="E43" s="531"/>
      <c r="F43" s="531">
        <v>0.71120000000000005</v>
      </c>
      <c r="G43" s="531">
        <v>1</v>
      </c>
      <c r="H43" s="531">
        <v>-0.28879999999999995</v>
      </c>
      <c r="I43" s="532">
        <v>0.71120000000000005</v>
      </c>
      <c r="J43" s="533" t="s">
        <v>1</v>
      </c>
    </row>
    <row r="44" spans="1:10" ht="14.4" customHeight="1" x14ac:dyDescent="0.3">
      <c r="A44" s="529" t="s">
        <v>1267</v>
      </c>
      <c r="B44" s="530" t="s">
        <v>1257</v>
      </c>
      <c r="C44" s="531">
        <v>125.05320000000003</v>
      </c>
      <c r="D44" s="531">
        <v>85.171400000000006</v>
      </c>
      <c r="E44" s="531"/>
      <c r="F44" s="531">
        <v>103.70384000000003</v>
      </c>
      <c r="G44" s="531">
        <v>88</v>
      </c>
      <c r="H44" s="531">
        <v>15.703840000000028</v>
      </c>
      <c r="I44" s="532">
        <v>1.1784527272727277</v>
      </c>
      <c r="J44" s="533" t="s">
        <v>1</v>
      </c>
    </row>
    <row r="45" spans="1:10" ht="14.4" customHeight="1" x14ac:dyDescent="0.3">
      <c r="A45" s="529" t="s">
        <v>1267</v>
      </c>
      <c r="B45" s="530" t="s">
        <v>1258</v>
      </c>
      <c r="C45" s="531">
        <v>8.1805000000000003</v>
      </c>
      <c r="D45" s="531">
        <v>7.4180000000000001</v>
      </c>
      <c r="E45" s="531"/>
      <c r="F45" s="531">
        <v>6.6756999999999991</v>
      </c>
      <c r="G45" s="531">
        <v>8</v>
      </c>
      <c r="H45" s="531">
        <v>-1.3243000000000009</v>
      </c>
      <c r="I45" s="532">
        <v>0.83446249999999988</v>
      </c>
      <c r="J45" s="533" t="s">
        <v>1</v>
      </c>
    </row>
    <row r="46" spans="1:10" ht="14.4" customHeight="1" x14ac:dyDescent="0.3">
      <c r="A46" s="529" t="s">
        <v>1267</v>
      </c>
      <c r="B46" s="530" t="s">
        <v>1259</v>
      </c>
      <c r="C46" s="531">
        <v>0</v>
      </c>
      <c r="D46" s="531">
        <v>3.2816000000000001</v>
      </c>
      <c r="E46" s="531"/>
      <c r="F46" s="531">
        <v>5.7426599999999999</v>
      </c>
      <c r="G46" s="531">
        <v>3</v>
      </c>
      <c r="H46" s="531">
        <v>2.7426599999999999</v>
      </c>
      <c r="I46" s="532">
        <v>1.91422</v>
      </c>
      <c r="J46" s="533" t="s">
        <v>1</v>
      </c>
    </row>
    <row r="47" spans="1:10" ht="14.4" customHeight="1" x14ac:dyDescent="0.3">
      <c r="A47" s="529" t="s">
        <v>1267</v>
      </c>
      <c r="B47" s="530" t="s">
        <v>1269</v>
      </c>
      <c r="C47" s="531">
        <v>667.40595000000019</v>
      </c>
      <c r="D47" s="531">
        <v>685.35755000000006</v>
      </c>
      <c r="E47" s="531"/>
      <c r="F47" s="531">
        <v>625.13405</v>
      </c>
      <c r="G47" s="531">
        <v>672</v>
      </c>
      <c r="H47" s="531">
        <v>-46.865949999999998</v>
      </c>
      <c r="I47" s="532">
        <v>0.93025900297619046</v>
      </c>
      <c r="J47" s="533" t="s">
        <v>527</v>
      </c>
    </row>
    <row r="48" spans="1:10" ht="14.4" customHeight="1" x14ac:dyDescent="0.3">
      <c r="A48" s="529" t="s">
        <v>515</v>
      </c>
      <c r="B48" s="530" t="s">
        <v>515</v>
      </c>
      <c r="C48" s="531" t="s">
        <v>515</v>
      </c>
      <c r="D48" s="531" t="s">
        <v>515</v>
      </c>
      <c r="E48" s="531"/>
      <c r="F48" s="531" t="s">
        <v>515</v>
      </c>
      <c r="G48" s="531" t="s">
        <v>515</v>
      </c>
      <c r="H48" s="531" t="s">
        <v>515</v>
      </c>
      <c r="I48" s="532" t="s">
        <v>515</v>
      </c>
      <c r="J48" s="533" t="s">
        <v>528</v>
      </c>
    </row>
    <row r="49" spans="1:10" ht="14.4" customHeight="1" x14ac:dyDescent="0.3">
      <c r="A49" s="529" t="s">
        <v>532</v>
      </c>
      <c r="B49" s="530" t="s">
        <v>533</v>
      </c>
      <c r="C49" s="531" t="s">
        <v>515</v>
      </c>
      <c r="D49" s="531" t="s">
        <v>515</v>
      </c>
      <c r="E49" s="531"/>
      <c r="F49" s="531" t="s">
        <v>515</v>
      </c>
      <c r="G49" s="531" t="s">
        <v>515</v>
      </c>
      <c r="H49" s="531" t="s">
        <v>515</v>
      </c>
      <c r="I49" s="532" t="s">
        <v>515</v>
      </c>
      <c r="J49" s="533" t="s">
        <v>0</v>
      </c>
    </row>
    <row r="50" spans="1:10" ht="14.4" customHeight="1" x14ac:dyDescent="0.3">
      <c r="A50" s="529" t="s">
        <v>532</v>
      </c>
      <c r="B50" s="530" t="s">
        <v>1250</v>
      </c>
      <c r="C50" s="531">
        <v>0</v>
      </c>
      <c r="D50" s="531">
        <v>0</v>
      </c>
      <c r="E50" s="531"/>
      <c r="F50" s="531">
        <v>0</v>
      </c>
      <c r="G50" s="531">
        <v>0</v>
      </c>
      <c r="H50" s="531">
        <v>0</v>
      </c>
      <c r="I50" s="532" t="s">
        <v>515</v>
      </c>
      <c r="J50" s="533" t="s">
        <v>1</v>
      </c>
    </row>
    <row r="51" spans="1:10" ht="14.4" customHeight="1" x14ac:dyDescent="0.3">
      <c r="A51" s="529" t="s">
        <v>532</v>
      </c>
      <c r="B51" s="530" t="s">
        <v>1253</v>
      </c>
      <c r="C51" s="531">
        <v>80.610990000000001</v>
      </c>
      <c r="D51" s="531">
        <v>40.992110000000004</v>
      </c>
      <c r="E51" s="531"/>
      <c r="F51" s="531">
        <v>35.101089999999999</v>
      </c>
      <c r="G51" s="531">
        <v>39</v>
      </c>
      <c r="H51" s="531">
        <v>-3.8989100000000008</v>
      </c>
      <c r="I51" s="532">
        <v>0.90002794871794867</v>
      </c>
      <c r="J51" s="533" t="s">
        <v>1</v>
      </c>
    </row>
    <row r="52" spans="1:10" ht="14.4" customHeight="1" x14ac:dyDescent="0.3">
      <c r="A52" s="529" t="s">
        <v>532</v>
      </c>
      <c r="B52" s="530" t="s">
        <v>1254</v>
      </c>
      <c r="C52" s="531">
        <v>7333.9059399999896</v>
      </c>
      <c r="D52" s="531">
        <v>7641.3574999999946</v>
      </c>
      <c r="E52" s="531"/>
      <c r="F52" s="531">
        <v>8282.4772300000022</v>
      </c>
      <c r="G52" s="531">
        <v>8239</v>
      </c>
      <c r="H52" s="531">
        <v>43.477230000002237</v>
      </c>
      <c r="I52" s="532">
        <v>1.005277003277097</v>
      </c>
      <c r="J52" s="533" t="s">
        <v>1</v>
      </c>
    </row>
    <row r="53" spans="1:10" ht="14.4" customHeight="1" x14ac:dyDescent="0.3">
      <c r="A53" s="529" t="s">
        <v>532</v>
      </c>
      <c r="B53" s="530" t="s">
        <v>1255</v>
      </c>
      <c r="C53" s="531">
        <v>5.7175000000000002</v>
      </c>
      <c r="D53" s="531">
        <v>4.9268999999999998</v>
      </c>
      <c r="E53" s="531"/>
      <c r="F53" s="531">
        <v>6.7076000000000011</v>
      </c>
      <c r="G53" s="531">
        <v>6</v>
      </c>
      <c r="H53" s="531">
        <v>0.70760000000000112</v>
      </c>
      <c r="I53" s="532">
        <v>1.1179333333333334</v>
      </c>
      <c r="J53" s="533" t="s">
        <v>1</v>
      </c>
    </row>
    <row r="54" spans="1:10" ht="14.4" customHeight="1" x14ac:dyDescent="0.3">
      <c r="A54" s="529" t="s">
        <v>532</v>
      </c>
      <c r="B54" s="530" t="s">
        <v>1256</v>
      </c>
      <c r="C54" s="531">
        <v>24.225610000000003</v>
      </c>
      <c r="D54" s="531">
        <v>23.012620000000005</v>
      </c>
      <c r="E54" s="531"/>
      <c r="F54" s="531">
        <v>39.053860000000007</v>
      </c>
      <c r="G54" s="531">
        <v>23</v>
      </c>
      <c r="H54" s="531">
        <v>16.053860000000007</v>
      </c>
      <c r="I54" s="532">
        <v>1.6979939130434787</v>
      </c>
      <c r="J54" s="533" t="s">
        <v>1</v>
      </c>
    </row>
    <row r="55" spans="1:10" ht="14.4" customHeight="1" x14ac:dyDescent="0.3">
      <c r="A55" s="529" t="s">
        <v>532</v>
      </c>
      <c r="B55" s="530" t="s">
        <v>1257</v>
      </c>
      <c r="C55" s="531">
        <v>3.2684999999999995</v>
      </c>
      <c r="D55" s="531">
        <v>1.8258000000000001</v>
      </c>
      <c r="E55" s="531"/>
      <c r="F55" s="531">
        <v>2.8160099999999999</v>
      </c>
      <c r="G55" s="531">
        <v>2</v>
      </c>
      <c r="H55" s="531">
        <v>0.8160099999999999</v>
      </c>
      <c r="I55" s="532">
        <v>1.408005</v>
      </c>
      <c r="J55" s="533" t="s">
        <v>1</v>
      </c>
    </row>
    <row r="56" spans="1:10" ht="14.4" customHeight="1" x14ac:dyDescent="0.3">
      <c r="A56" s="529" t="s">
        <v>532</v>
      </c>
      <c r="B56" s="530" t="s">
        <v>1258</v>
      </c>
      <c r="C56" s="531">
        <v>52.042799999999993</v>
      </c>
      <c r="D56" s="531">
        <v>49.615499999999997</v>
      </c>
      <c r="E56" s="531"/>
      <c r="F56" s="531">
        <v>51.238999999999997</v>
      </c>
      <c r="G56" s="531">
        <v>49</v>
      </c>
      <c r="H56" s="531">
        <v>2.2389999999999972</v>
      </c>
      <c r="I56" s="532">
        <v>1.0456938775510203</v>
      </c>
      <c r="J56" s="533" t="s">
        <v>1</v>
      </c>
    </row>
    <row r="57" spans="1:10" ht="14.4" customHeight="1" x14ac:dyDescent="0.3">
      <c r="A57" s="529" t="s">
        <v>532</v>
      </c>
      <c r="B57" s="530" t="s">
        <v>1259</v>
      </c>
      <c r="C57" s="531">
        <v>10147.817769999989</v>
      </c>
      <c r="D57" s="531">
        <v>9907.4952499999908</v>
      </c>
      <c r="E57" s="531"/>
      <c r="F57" s="531">
        <v>10101.167549999996</v>
      </c>
      <c r="G57" s="531">
        <v>9989</v>
      </c>
      <c r="H57" s="531">
        <v>112.16754999999648</v>
      </c>
      <c r="I57" s="532">
        <v>1.0112291070177191</v>
      </c>
      <c r="J57" s="533" t="s">
        <v>1</v>
      </c>
    </row>
    <row r="58" spans="1:10" ht="14.4" customHeight="1" x14ac:dyDescent="0.3">
      <c r="A58" s="529" t="s">
        <v>532</v>
      </c>
      <c r="B58" s="530" t="s">
        <v>1260</v>
      </c>
      <c r="C58" s="531">
        <v>0</v>
      </c>
      <c r="D58" s="531">
        <v>0</v>
      </c>
      <c r="E58" s="531"/>
      <c r="F58" s="531">
        <v>26.196999999999999</v>
      </c>
      <c r="G58" s="531">
        <v>0</v>
      </c>
      <c r="H58" s="531">
        <v>26.196999999999999</v>
      </c>
      <c r="I58" s="532" t="s">
        <v>515</v>
      </c>
      <c r="J58" s="533" t="s">
        <v>1</v>
      </c>
    </row>
    <row r="59" spans="1:10" ht="14.4" customHeight="1" x14ac:dyDescent="0.3">
      <c r="A59" s="529" t="s">
        <v>532</v>
      </c>
      <c r="B59" s="530" t="s">
        <v>1261</v>
      </c>
      <c r="C59" s="531">
        <v>0</v>
      </c>
      <c r="D59" s="531">
        <v>0</v>
      </c>
      <c r="E59" s="531"/>
      <c r="F59" s="531">
        <v>0</v>
      </c>
      <c r="G59" s="531">
        <v>0</v>
      </c>
      <c r="H59" s="531">
        <v>0</v>
      </c>
      <c r="I59" s="532" t="s">
        <v>515</v>
      </c>
      <c r="J59" s="533" t="s">
        <v>1</v>
      </c>
    </row>
    <row r="60" spans="1:10" ht="14.4" customHeight="1" x14ac:dyDescent="0.3">
      <c r="A60" s="529" t="s">
        <v>532</v>
      </c>
      <c r="B60" s="530" t="s">
        <v>1262</v>
      </c>
      <c r="C60" s="531">
        <v>18964.981839999997</v>
      </c>
      <c r="D60" s="531">
        <v>19043.629830000005</v>
      </c>
      <c r="E60" s="531"/>
      <c r="F60" s="531">
        <v>21170.346009999994</v>
      </c>
      <c r="G60" s="531">
        <v>21136</v>
      </c>
      <c r="H60" s="531">
        <v>34.346009999993839</v>
      </c>
      <c r="I60" s="532">
        <v>1.0016250004731262</v>
      </c>
      <c r="J60" s="533" t="s">
        <v>1</v>
      </c>
    </row>
    <row r="61" spans="1:10" ht="14.4" customHeight="1" x14ac:dyDescent="0.3">
      <c r="A61" s="529" t="s">
        <v>532</v>
      </c>
      <c r="B61" s="530" t="s">
        <v>1263</v>
      </c>
      <c r="C61" s="531">
        <v>0</v>
      </c>
      <c r="D61" s="531">
        <v>0</v>
      </c>
      <c r="E61" s="531"/>
      <c r="F61" s="531">
        <v>0</v>
      </c>
      <c r="G61" s="531">
        <v>0</v>
      </c>
      <c r="H61" s="531">
        <v>0</v>
      </c>
      <c r="I61" s="532" t="s">
        <v>515</v>
      </c>
      <c r="J61" s="533" t="s">
        <v>1</v>
      </c>
    </row>
    <row r="62" spans="1:10" ht="14.4" customHeight="1" x14ac:dyDescent="0.3">
      <c r="A62" s="529" t="s">
        <v>532</v>
      </c>
      <c r="B62" s="530" t="s">
        <v>1264</v>
      </c>
      <c r="C62" s="531">
        <v>0</v>
      </c>
      <c r="D62" s="531">
        <v>1.3769800000000001</v>
      </c>
      <c r="E62" s="531"/>
      <c r="F62" s="531">
        <v>3.5211300000000003</v>
      </c>
      <c r="G62" s="531">
        <v>2</v>
      </c>
      <c r="H62" s="531">
        <v>1.5211300000000003</v>
      </c>
      <c r="I62" s="532">
        <v>1.7605650000000002</v>
      </c>
      <c r="J62" s="533" t="s">
        <v>1</v>
      </c>
    </row>
    <row r="63" spans="1:10" ht="14.4" customHeight="1" x14ac:dyDescent="0.3">
      <c r="A63" s="529" t="s">
        <v>532</v>
      </c>
      <c r="B63" s="530" t="s">
        <v>1265</v>
      </c>
      <c r="C63" s="531">
        <v>0</v>
      </c>
      <c r="D63" s="531">
        <v>0</v>
      </c>
      <c r="E63" s="531"/>
      <c r="F63" s="531">
        <v>0</v>
      </c>
      <c r="G63" s="531">
        <v>0</v>
      </c>
      <c r="H63" s="531">
        <v>0</v>
      </c>
      <c r="I63" s="532" t="s">
        <v>515</v>
      </c>
      <c r="J63" s="533" t="s">
        <v>1</v>
      </c>
    </row>
    <row r="64" spans="1:10" ht="14.4" customHeight="1" x14ac:dyDescent="0.3">
      <c r="A64" s="529" t="s">
        <v>532</v>
      </c>
      <c r="B64" s="530" t="s">
        <v>1266</v>
      </c>
      <c r="C64" s="531">
        <v>2814.5770300000004</v>
      </c>
      <c r="D64" s="531">
        <v>2575.18849</v>
      </c>
      <c r="E64" s="531"/>
      <c r="F64" s="531">
        <v>2690.2394900000008</v>
      </c>
      <c r="G64" s="531">
        <v>2641</v>
      </c>
      <c r="H64" s="531">
        <v>49.239490000000842</v>
      </c>
      <c r="I64" s="532">
        <v>1.0186442597500949</v>
      </c>
      <c r="J64" s="533" t="s">
        <v>1</v>
      </c>
    </row>
    <row r="65" spans="1:10" ht="14.4" customHeight="1" x14ac:dyDescent="0.3">
      <c r="A65" s="529" t="s">
        <v>532</v>
      </c>
      <c r="B65" s="530" t="s">
        <v>534</v>
      </c>
      <c r="C65" s="531">
        <v>39427.14797999998</v>
      </c>
      <c r="D65" s="531">
        <v>39289.420979999995</v>
      </c>
      <c r="E65" s="531"/>
      <c r="F65" s="531">
        <v>42408.865969999992</v>
      </c>
      <c r="G65" s="531">
        <v>42125</v>
      </c>
      <c r="H65" s="531">
        <v>283.86596999999165</v>
      </c>
      <c r="I65" s="532">
        <v>1.0067386580415427</v>
      </c>
      <c r="J65" s="533" t="s">
        <v>527</v>
      </c>
    </row>
    <row r="66" spans="1:10" ht="14.4" customHeight="1" x14ac:dyDescent="0.3">
      <c r="A66" s="529" t="s">
        <v>515</v>
      </c>
      <c r="B66" s="530" t="s">
        <v>515</v>
      </c>
      <c r="C66" s="531" t="s">
        <v>515</v>
      </c>
      <c r="D66" s="531" t="s">
        <v>515</v>
      </c>
      <c r="E66" s="531"/>
      <c r="F66" s="531" t="s">
        <v>515</v>
      </c>
      <c r="G66" s="531" t="s">
        <v>515</v>
      </c>
      <c r="H66" s="531" t="s">
        <v>515</v>
      </c>
      <c r="I66" s="532" t="s">
        <v>515</v>
      </c>
      <c r="J66" s="533" t="s">
        <v>528</v>
      </c>
    </row>
    <row r="67" spans="1:10" ht="14.4" customHeight="1" x14ac:dyDescent="0.3">
      <c r="A67" s="529" t="s">
        <v>513</v>
      </c>
      <c r="B67" s="530" t="s">
        <v>522</v>
      </c>
      <c r="C67" s="531">
        <v>41055.986549999972</v>
      </c>
      <c r="D67" s="531">
        <v>40849.949129999994</v>
      </c>
      <c r="E67" s="531"/>
      <c r="F67" s="531">
        <v>43912.211119999993</v>
      </c>
      <c r="G67" s="531">
        <v>43783</v>
      </c>
      <c r="H67" s="531">
        <v>129.21111999999266</v>
      </c>
      <c r="I67" s="532">
        <v>1.0029511710024437</v>
      </c>
      <c r="J67" s="533" t="s">
        <v>523</v>
      </c>
    </row>
  </sheetData>
  <mergeCells count="3">
    <mergeCell ref="A1:I1"/>
    <mergeCell ref="F3:I3"/>
    <mergeCell ref="C4:D4"/>
  </mergeCells>
  <conditionalFormatting sqref="F24 F68:F65537">
    <cfRule type="cellIs" dxfId="23" priority="18" stopIfTrue="1" operator="greaterThan">
      <formula>1</formula>
    </cfRule>
  </conditionalFormatting>
  <conditionalFormatting sqref="H5:H23">
    <cfRule type="expression" dxfId="22" priority="14">
      <formula>$H5&gt;0</formula>
    </cfRule>
  </conditionalFormatting>
  <conditionalFormatting sqref="I5:I23">
    <cfRule type="expression" dxfId="21" priority="15">
      <formula>$I5&gt;1</formula>
    </cfRule>
  </conditionalFormatting>
  <conditionalFormatting sqref="B5:B23">
    <cfRule type="expression" dxfId="20" priority="11">
      <formula>OR($J5="NS",$J5="SumaNS",$J5="Účet")</formula>
    </cfRule>
  </conditionalFormatting>
  <conditionalFormatting sqref="F5:I23 B5:D23">
    <cfRule type="expression" dxfId="19" priority="17">
      <formula>AND($J5&lt;&gt;"",$J5&lt;&gt;"mezeraKL")</formula>
    </cfRule>
  </conditionalFormatting>
  <conditionalFormatting sqref="B5:D23 F5:I23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17" priority="13">
      <formula>OR($J5="SumaNS",$J5="NS")</formula>
    </cfRule>
  </conditionalFormatting>
  <conditionalFormatting sqref="A5:A23">
    <cfRule type="expression" dxfId="16" priority="9">
      <formula>AND($J5&lt;&gt;"mezeraKL",$J5&lt;&gt;"")</formula>
    </cfRule>
  </conditionalFormatting>
  <conditionalFormatting sqref="A5:A23">
    <cfRule type="expression" dxfId="15" priority="10">
      <formula>AND($J5&lt;&gt;"",$J5&lt;&gt;"mezeraKL")</formula>
    </cfRule>
  </conditionalFormatting>
  <conditionalFormatting sqref="H25:H67">
    <cfRule type="expression" dxfId="14" priority="6">
      <formula>$H25&gt;0</formula>
    </cfRule>
  </conditionalFormatting>
  <conditionalFormatting sqref="A25:A67">
    <cfRule type="expression" dxfId="13" priority="5">
      <formula>AND($J25&lt;&gt;"mezeraKL",$J25&lt;&gt;"")</formula>
    </cfRule>
  </conditionalFormatting>
  <conditionalFormatting sqref="I25:I67">
    <cfRule type="expression" dxfId="12" priority="7">
      <formula>$I25&gt;1</formula>
    </cfRule>
  </conditionalFormatting>
  <conditionalFormatting sqref="B25:B67">
    <cfRule type="expression" dxfId="11" priority="4">
      <formula>OR($J25="NS",$J25="SumaNS",$J25="Účet")</formula>
    </cfRule>
  </conditionalFormatting>
  <conditionalFormatting sqref="A25:D67 F25:I67">
    <cfRule type="expression" dxfId="10" priority="8">
      <formula>AND($J25&lt;&gt;"",$J25&lt;&gt;"mezeraKL")</formula>
    </cfRule>
  </conditionalFormatting>
  <conditionalFormatting sqref="B25:D67 F25:I67">
    <cfRule type="expression" dxfId="9" priority="1">
      <formula>OR($J25="KL",$J25="SumaKL")</formula>
    </cfRule>
    <cfRule type="expression" priority="3" stopIfTrue="1">
      <formula>OR($J25="mezeraNS",$J25="mezeraKL")</formula>
    </cfRule>
  </conditionalFormatting>
  <conditionalFormatting sqref="B25:D67 F25:I67">
    <cfRule type="expression" dxfId="8" priority="2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5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60" hidden="1" customWidth="1" outlineLevel="1"/>
    <col min="2" max="2" width="28.33203125" style="160" hidden="1" customWidth="1" outlineLevel="1"/>
    <col min="3" max="3" width="5.33203125" style="242" bestFit="1" customWidth="1" collapsed="1"/>
    <col min="4" max="4" width="18.77734375" style="246" customWidth="1"/>
    <col min="5" max="5" width="9" style="242" bestFit="1" customWidth="1"/>
    <col min="6" max="6" width="18.77734375" style="246" customWidth="1"/>
    <col min="7" max="7" width="12.44140625" style="242" hidden="1" customWidth="1" outlineLevel="1"/>
    <col min="8" max="8" width="25.77734375" style="242" customWidth="1" collapsed="1"/>
    <col min="9" max="9" width="7.77734375" style="240" customWidth="1"/>
    <col min="10" max="10" width="10" style="240" customWidth="1"/>
    <col min="11" max="11" width="11.109375" style="240" customWidth="1"/>
    <col min="12" max="16384" width="8.88671875" style="160"/>
  </cols>
  <sheetData>
    <row r="1" spans="1:11" ht="18.600000000000001" customHeight="1" thickBot="1" x14ac:dyDescent="0.4">
      <c r="A1" s="403" t="s">
        <v>2454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1" ht="14.4" customHeight="1" thickBot="1" x14ac:dyDescent="0.35">
      <c r="A2" s="269" t="s">
        <v>282</v>
      </c>
      <c r="B2" s="62"/>
      <c r="C2" s="244"/>
      <c r="D2" s="244"/>
      <c r="E2" s="244"/>
      <c r="F2" s="244"/>
      <c r="G2" s="244"/>
      <c r="H2" s="244"/>
      <c r="I2" s="245"/>
      <c r="J2" s="245"/>
      <c r="K2" s="245"/>
    </row>
    <row r="3" spans="1:11" ht="14.4" customHeight="1" thickBot="1" x14ac:dyDescent="0.35">
      <c r="A3" s="62"/>
      <c r="B3" s="62"/>
      <c r="C3" s="399"/>
      <c r="D3" s="400"/>
      <c r="E3" s="400"/>
      <c r="F3" s="400"/>
      <c r="G3" s="400"/>
      <c r="H3" s="172" t="s">
        <v>139</v>
      </c>
      <c r="I3" s="127">
        <f>IF(J3&lt;&gt;0,K3/J3,0)</f>
        <v>232.80909511901402</v>
      </c>
      <c r="J3" s="127">
        <f>SUBTOTAL(9,J5:J1048576)</f>
        <v>189087</v>
      </c>
      <c r="K3" s="128">
        <f>SUBTOTAL(9,K5:K1048576)</f>
        <v>44021173.368769005</v>
      </c>
    </row>
    <row r="4" spans="1:11" s="241" customFormat="1" ht="14.4" customHeight="1" thickBot="1" x14ac:dyDescent="0.35">
      <c r="A4" s="660" t="s">
        <v>4</v>
      </c>
      <c r="B4" s="661" t="s">
        <v>5</v>
      </c>
      <c r="C4" s="661" t="s">
        <v>0</v>
      </c>
      <c r="D4" s="661" t="s">
        <v>6</v>
      </c>
      <c r="E4" s="661" t="s">
        <v>7</v>
      </c>
      <c r="F4" s="661" t="s">
        <v>1</v>
      </c>
      <c r="G4" s="661" t="s">
        <v>76</v>
      </c>
      <c r="H4" s="537" t="s">
        <v>11</v>
      </c>
      <c r="I4" s="538" t="s">
        <v>154</v>
      </c>
      <c r="J4" s="538" t="s">
        <v>13</v>
      </c>
      <c r="K4" s="539" t="s">
        <v>171</v>
      </c>
    </row>
    <row r="5" spans="1:11" ht="14.4" customHeight="1" x14ac:dyDescent="0.3">
      <c r="A5" s="624" t="s">
        <v>513</v>
      </c>
      <c r="B5" s="625" t="s">
        <v>514</v>
      </c>
      <c r="C5" s="628" t="s">
        <v>529</v>
      </c>
      <c r="D5" s="662" t="s">
        <v>530</v>
      </c>
      <c r="E5" s="628" t="s">
        <v>1270</v>
      </c>
      <c r="F5" s="662" t="s">
        <v>1271</v>
      </c>
      <c r="G5" s="628" t="s">
        <v>1272</v>
      </c>
      <c r="H5" s="628" t="s">
        <v>1273</v>
      </c>
      <c r="I5" s="147">
        <v>2.0499999523162842</v>
      </c>
      <c r="J5" s="147">
        <v>150</v>
      </c>
      <c r="K5" s="648">
        <v>307.3599853515625</v>
      </c>
    </row>
    <row r="6" spans="1:11" ht="14.4" customHeight="1" x14ac:dyDescent="0.3">
      <c r="A6" s="631" t="s">
        <v>513</v>
      </c>
      <c r="B6" s="632" t="s">
        <v>514</v>
      </c>
      <c r="C6" s="635" t="s">
        <v>529</v>
      </c>
      <c r="D6" s="663" t="s">
        <v>530</v>
      </c>
      <c r="E6" s="635" t="s">
        <v>1274</v>
      </c>
      <c r="F6" s="663" t="s">
        <v>1275</v>
      </c>
      <c r="G6" s="635" t="s">
        <v>1276</v>
      </c>
      <c r="H6" s="635" t="s">
        <v>1277</v>
      </c>
      <c r="I6" s="649">
        <v>0.58333331346511841</v>
      </c>
      <c r="J6" s="649">
        <v>1000</v>
      </c>
      <c r="K6" s="650">
        <v>582</v>
      </c>
    </row>
    <row r="7" spans="1:11" ht="14.4" customHeight="1" x14ac:dyDescent="0.3">
      <c r="A7" s="631" t="s">
        <v>513</v>
      </c>
      <c r="B7" s="632" t="s">
        <v>514</v>
      </c>
      <c r="C7" s="635" t="s">
        <v>529</v>
      </c>
      <c r="D7" s="663" t="s">
        <v>530</v>
      </c>
      <c r="E7" s="635" t="s">
        <v>1274</v>
      </c>
      <c r="F7" s="663" t="s">
        <v>1275</v>
      </c>
      <c r="G7" s="635" t="s">
        <v>1276</v>
      </c>
      <c r="H7" s="635" t="s">
        <v>1278</v>
      </c>
      <c r="I7" s="649">
        <v>0.5899999737739563</v>
      </c>
      <c r="J7" s="649">
        <v>2000</v>
      </c>
      <c r="K7" s="650">
        <v>1180</v>
      </c>
    </row>
    <row r="8" spans="1:11" ht="14.4" customHeight="1" x14ac:dyDescent="0.3">
      <c r="A8" s="631" t="s">
        <v>513</v>
      </c>
      <c r="B8" s="632" t="s">
        <v>514</v>
      </c>
      <c r="C8" s="635" t="s">
        <v>529</v>
      </c>
      <c r="D8" s="663" t="s">
        <v>530</v>
      </c>
      <c r="E8" s="635" t="s">
        <v>1274</v>
      </c>
      <c r="F8" s="663" t="s">
        <v>1275</v>
      </c>
      <c r="G8" s="635" t="s">
        <v>1279</v>
      </c>
      <c r="H8" s="635" t="s">
        <v>1280</v>
      </c>
      <c r="I8" s="649">
        <v>6.2899999618530273</v>
      </c>
      <c r="J8" s="649">
        <v>200</v>
      </c>
      <c r="K8" s="650">
        <v>1258.4000244140625</v>
      </c>
    </row>
    <row r="9" spans="1:11" ht="14.4" customHeight="1" x14ac:dyDescent="0.3">
      <c r="A9" s="631" t="s">
        <v>513</v>
      </c>
      <c r="B9" s="632" t="s">
        <v>514</v>
      </c>
      <c r="C9" s="635" t="s">
        <v>529</v>
      </c>
      <c r="D9" s="663" t="s">
        <v>530</v>
      </c>
      <c r="E9" s="635" t="s">
        <v>1274</v>
      </c>
      <c r="F9" s="663" t="s">
        <v>1275</v>
      </c>
      <c r="G9" s="635" t="s">
        <v>1281</v>
      </c>
      <c r="H9" s="635" t="s">
        <v>1282</v>
      </c>
      <c r="I9" s="649">
        <v>8.1189998626708988</v>
      </c>
      <c r="J9" s="649">
        <v>160</v>
      </c>
      <c r="K9" s="650">
        <v>1299.0399780273437</v>
      </c>
    </row>
    <row r="10" spans="1:11" ht="14.4" customHeight="1" x14ac:dyDescent="0.3">
      <c r="A10" s="631" t="s">
        <v>513</v>
      </c>
      <c r="B10" s="632" t="s">
        <v>514</v>
      </c>
      <c r="C10" s="635" t="s">
        <v>529</v>
      </c>
      <c r="D10" s="663" t="s">
        <v>530</v>
      </c>
      <c r="E10" s="635" t="s">
        <v>1274</v>
      </c>
      <c r="F10" s="663" t="s">
        <v>1275</v>
      </c>
      <c r="G10" s="635" t="s">
        <v>1283</v>
      </c>
      <c r="H10" s="635" t="s">
        <v>1284</v>
      </c>
      <c r="I10" s="649">
        <v>15.025000095367432</v>
      </c>
      <c r="J10" s="649">
        <v>10</v>
      </c>
      <c r="K10" s="650">
        <v>150.25</v>
      </c>
    </row>
    <row r="11" spans="1:11" ht="14.4" customHeight="1" x14ac:dyDescent="0.3">
      <c r="A11" s="631" t="s">
        <v>513</v>
      </c>
      <c r="B11" s="632" t="s">
        <v>514</v>
      </c>
      <c r="C11" s="635" t="s">
        <v>529</v>
      </c>
      <c r="D11" s="663" t="s">
        <v>530</v>
      </c>
      <c r="E11" s="635" t="s">
        <v>1274</v>
      </c>
      <c r="F11" s="663" t="s">
        <v>1275</v>
      </c>
      <c r="G11" s="635" t="s">
        <v>1285</v>
      </c>
      <c r="H11" s="635" t="s">
        <v>1286</v>
      </c>
      <c r="I11" s="649">
        <v>98.373750686645508</v>
      </c>
      <c r="J11" s="649">
        <v>40</v>
      </c>
      <c r="K11" s="650">
        <v>3934.9500122070312</v>
      </c>
    </row>
    <row r="12" spans="1:11" ht="14.4" customHeight="1" x14ac:dyDescent="0.3">
      <c r="A12" s="631" t="s">
        <v>513</v>
      </c>
      <c r="B12" s="632" t="s">
        <v>514</v>
      </c>
      <c r="C12" s="635" t="s">
        <v>529</v>
      </c>
      <c r="D12" s="663" t="s">
        <v>530</v>
      </c>
      <c r="E12" s="635" t="s">
        <v>1274</v>
      </c>
      <c r="F12" s="663" t="s">
        <v>1275</v>
      </c>
      <c r="G12" s="635" t="s">
        <v>1287</v>
      </c>
      <c r="H12" s="635" t="s">
        <v>1288</v>
      </c>
      <c r="I12" s="649">
        <v>0.37857142516544889</v>
      </c>
      <c r="J12" s="649">
        <v>1400</v>
      </c>
      <c r="K12" s="650">
        <v>530</v>
      </c>
    </row>
    <row r="13" spans="1:11" ht="14.4" customHeight="1" x14ac:dyDescent="0.3">
      <c r="A13" s="631" t="s">
        <v>513</v>
      </c>
      <c r="B13" s="632" t="s">
        <v>514</v>
      </c>
      <c r="C13" s="635" t="s">
        <v>529</v>
      </c>
      <c r="D13" s="663" t="s">
        <v>530</v>
      </c>
      <c r="E13" s="635" t="s">
        <v>1274</v>
      </c>
      <c r="F13" s="663" t="s">
        <v>1275</v>
      </c>
      <c r="G13" s="635" t="s">
        <v>1289</v>
      </c>
      <c r="H13" s="635" t="s">
        <v>1290</v>
      </c>
      <c r="I13" s="649">
        <v>8.3949999809265137</v>
      </c>
      <c r="J13" s="649">
        <v>72</v>
      </c>
      <c r="K13" s="650">
        <v>604.44001007080078</v>
      </c>
    </row>
    <row r="14" spans="1:11" ht="14.4" customHeight="1" x14ac:dyDescent="0.3">
      <c r="A14" s="631" t="s">
        <v>513</v>
      </c>
      <c r="B14" s="632" t="s">
        <v>514</v>
      </c>
      <c r="C14" s="635" t="s">
        <v>529</v>
      </c>
      <c r="D14" s="663" t="s">
        <v>530</v>
      </c>
      <c r="E14" s="635" t="s">
        <v>1274</v>
      </c>
      <c r="F14" s="663" t="s">
        <v>1275</v>
      </c>
      <c r="G14" s="635" t="s">
        <v>1291</v>
      </c>
      <c r="H14" s="635" t="s">
        <v>1292</v>
      </c>
      <c r="I14" s="649">
        <v>12.850000381469727</v>
      </c>
      <c r="J14" s="649">
        <v>12</v>
      </c>
      <c r="K14" s="650">
        <v>154.19999694824219</v>
      </c>
    </row>
    <row r="15" spans="1:11" ht="14.4" customHeight="1" x14ac:dyDescent="0.3">
      <c r="A15" s="631" t="s">
        <v>513</v>
      </c>
      <c r="B15" s="632" t="s">
        <v>514</v>
      </c>
      <c r="C15" s="635" t="s">
        <v>529</v>
      </c>
      <c r="D15" s="663" t="s">
        <v>530</v>
      </c>
      <c r="E15" s="635" t="s">
        <v>1274</v>
      </c>
      <c r="F15" s="663" t="s">
        <v>1275</v>
      </c>
      <c r="G15" s="635" t="s">
        <v>1293</v>
      </c>
      <c r="H15" s="635" t="s">
        <v>1294</v>
      </c>
      <c r="I15" s="649">
        <v>7.5900001525878906</v>
      </c>
      <c r="J15" s="649">
        <v>5</v>
      </c>
      <c r="K15" s="650">
        <v>37.950000762939453</v>
      </c>
    </row>
    <row r="16" spans="1:11" ht="14.4" customHeight="1" x14ac:dyDescent="0.3">
      <c r="A16" s="631" t="s">
        <v>513</v>
      </c>
      <c r="B16" s="632" t="s">
        <v>514</v>
      </c>
      <c r="C16" s="635" t="s">
        <v>529</v>
      </c>
      <c r="D16" s="663" t="s">
        <v>530</v>
      </c>
      <c r="E16" s="635" t="s">
        <v>1274</v>
      </c>
      <c r="F16" s="663" t="s">
        <v>1275</v>
      </c>
      <c r="G16" s="635" t="s">
        <v>1295</v>
      </c>
      <c r="H16" s="635" t="s">
        <v>1296</v>
      </c>
      <c r="I16" s="649">
        <v>6.940000057220459</v>
      </c>
      <c r="J16" s="649">
        <v>8</v>
      </c>
      <c r="K16" s="650">
        <v>55.479999542236328</v>
      </c>
    </row>
    <row r="17" spans="1:11" ht="14.4" customHeight="1" x14ac:dyDescent="0.3">
      <c r="A17" s="631" t="s">
        <v>513</v>
      </c>
      <c r="B17" s="632" t="s">
        <v>514</v>
      </c>
      <c r="C17" s="635" t="s">
        <v>529</v>
      </c>
      <c r="D17" s="663" t="s">
        <v>530</v>
      </c>
      <c r="E17" s="635" t="s">
        <v>1274</v>
      </c>
      <c r="F17" s="663" t="s">
        <v>1275</v>
      </c>
      <c r="G17" s="635" t="s">
        <v>1297</v>
      </c>
      <c r="H17" s="635" t="s">
        <v>1298</v>
      </c>
      <c r="I17" s="649">
        <v>8.1700000762939453</v>
      </c>
      <c r="J17" s="649">
        <v>6</v>
      </c>
      <c r="K17" s="650">
        <v>48.990001678466797</v>
      </c>
    </row>
    <row r="18" spans="1:11" ht="14.4" customHeight="1" x14ac:dyDescent="0.3">
      <c r="A18" s="631" t="s">
        <v>513</v>
      </c>
      <c r="B18" s="632" t="s">
        <v>514</v>
      </c>
      <c r="C18" s="635" t="s">
        <v>529</v>
      </c>
      <c r="D18" s="663" t="s">
        <v>530</v>
      </c>
      <c r="E18" s="635" t="s">
        <v>1274</v>
      </c>
      <c r="F18" s="663" t="s">
        <v>1275</v>
      </c>
      <c r="G18" s="635" t="s">
        <v>1299</v>
      </c>
      <c r="H18" s="635" t="s">
        <v>1300</v>
      </c>
      <c r="I18" s="649">
        <v>9.380000114440918</v>
      </c>
      <c r="J18" s="649">
        <v>6</v>
      </c>
      <c r="K18" s="650">
        <v>56.299999237060547</v>
      </c>
    </row>
    <row r="19" spans="1:11" ht="14.4" customHeight="1" x14ac:dyDescent="0.3">
      <c r="A19" s="631" t="s">
        <v>513</v>
      </c>
      <c r="B19" s="632" t="s">
        <v>514</v>
      </c>
      <c r="C19" s="635" t="s">
        <v>529</v>
      </c>
      <c r="D19" s="663" t="s">
        <v>530</v>
      </c>
      <c r="E19" s="635" t="s">
        <v>1274</v>
      </c>
      <c r="F19" s="663" t="s">
        <v>1275</v>
      </c>
      <c r="G19" s="635" t="s">
        <v>1301</v>
      </c>
      <c r="H19" s="635" t="s">
        <v>1302</v>
      </c>
      <c r="I19" s="649">
        <v>22.309999465942383</v>
      </c>
      <c r="J19" s="649">
        <v>5</v>
      </c>
      <c r="K19" s="650">
        <v>111.55000305175781</v>
      </c>
    </row>
    <row r="20" spans="1:11" ht="14.4" customHeight="1" x14ac:dyDescent="0.3">
      <c r="A20" s="631" t="s">
        <v>513</v>
      </c>
      <c r="B20" s="632" t="s">
        <v>514</v>
      </c>
      <c r="C20" s="635" t="s">
        <v>529</v>
      </c>
      <c r="D20" s="663" t="s">
        <v>530</v>
      </c>
      <c r="E20" s="635" t="s">
        <v>1274</v>
      </c>
      <c r="F20" s="663" t="s">
        <v>1275</v>
      </c>
      <c r="G20" s="635" t="s">
        <v>1303</v>
      </c>
      <c r="H20" s="635" t="s">
        <v>1304</v>
      </c>
      <c r="I20" s="649">
        <v>2.7599999904632568</v>
      </c>
      <c r="J20" s="649">
        <v>60</v>
      </c>
      <c r="K20" s="650">
        <v>165.60000610351562</v>
      </c>
    </row>
    <row r="21" spans="1:11" ht="14.4" customHeight="1" x14ac:dyDescent="0.3">
      <c r="A21" s="631" t="s">
        <v>513</v>
      </c>
      <c r="B21" s="632" t="s">
        <v>514</v>
      </c>
      <c r="C21" s="635" t="s">
        <v>529</v>
      </c>
      <c r="D21" s="663" t="s">
        <v>530</v>
      </c>
      <c r="E21" s="635" t="s">
        <v>1274</v>
      </c>
      <c r="F21" s="663" t="s">
        <v>1275</v>
      </c>
      <c r="G21" s="635" t="s">
        <v>1305</v>
      </c>
      <c r="H21" s="635" t="s">
        <v>1306</v>
      </c>
      <c r="I21" s="649">
        <v>0.66833335161209106</v>
      </c>
      <c r="J21" s="649">
        <v>1350</v>
      </c>
      <c r="K21" s="650">
        <v>902.5</v>
      </c>
    </row>
    <row r="22" spans="1:11" ht="14.4" customHeight="1" x14ac:dyDescent="0.3">
      <c r="A22" s="631" t="s">
        <v>513</v>
      </c>
      <c r="B22" s="632" t="s">
        <v>514</v>
      </c>
      <c r="C22" s="635" t="s">
        <v>529</v>
      </c>
      <c r="D22" s="663" t="s">
        <v>530</v>
      </c>
      <c r="E22" s="635" t="s">
        <v>1274</v>
      </c>
      <c r="F22" s="663" t="s">
        <v>1275</v>
      </c>
      <c r="G22" s="635" t="s">
        <v>1307</v>
      </c>
      <c r="H22" s="635" t="s">
        <v>1308</v>
      </c>
      <c r="I22" s="649">
        <v>27.875999832153319</v>
      </c>
      <c r="J22" s="649">
        <v>46</v>
      </c>
      <c r="K22" s="650">
        <v>1282.2400016784668</v>
      </c>
    </row>
    <row r="23" spans="1:11" ht="14.4" customHeight="1" x14ac:dyDescent="0.3">
      <c r="A23" s="631" t="s">
        <v>513</v>
      </c>
      <c r="B23" s="632" t="s">
        <v>514</v>
      </c>
      <c r="C23" s="635" t="s">
        <v>529</v>
      </c>
      <c r="D23" s="663" t="s">
        <v>530</v>
      </c>
      <c r="E23" s="635" t="s">
        <v>1274</v>
      </c>
      <c r="F23" s="663" t="s">
        <v>1275</v>
      </c>
      <c r="G23" s="635" t="s">
        <v>1309</v>
      </c>
      <c r="H23" s="635" t="s">
        <v>1310</v>
      </c>
      <c r="I23" s="649">
        <v>28.733809153238933</v>
      </c>
      <c r="J23" s="649">
        <v>428</v>
      </c>
      <c r="K23" s="650">
        <v>12298.140144348145</v>
      </c>
    </row>
    <row r="24" spans="1:11" ht="14.4" customHeight="1" x14ac:dyDescent="0.3">
      <c r="A24" s="631" t="s">
        <v>513</v>
      </c>
      <c r="B24" s="632" t="s">
        <v>514</v>
      </c>
      <c r="C24" s="635" t="s">
        <v>529</v>
      </c>
      <c r="D24" s="663" t="s">
        <v>530</v>
      </c>
      <c r="E24" s="635" t="s">
        <v>1274</v>
      </c>
      <c r="F24" s="663" t="s">
        <v>1275</v>
      </c>
      <c r="G24" s="635" t="s">
        <v>1311</v>
      </c>
      <c r="H24" s="635" t="s">
        <v>1312</v>
      </c>
      <c r="I24" s="649">
        <v>260.29666137695312</v>
      </c>
      <c r="J24" s="649">
        <v>12</v>
      </c>
      <c r="K24" s="650">
        <v>3123.5799560546875</v>
      </c>
    </row>
    <row r="25" spans="1:11" ht="14.4" customHeight="1" x14ac:dyDescent="0.3">
      <c r="A25" s="631" t="s">
        <v>513</v>
      </c>
      <c r="B25" s="632" t="s">
        <v>514</v>
      </c>
      <c r="C25" s="635" t="s">
        <v>529</v>
      </c>
      <c r="D25" s="663" t="s">
        <v>530</v>
      </c>
      <c r="E25" s="635" t="s">
        <v>1274</v>
      </c>
      <c r="F25" s="663" t="s">
        <v>1275</v>
      </c>
      <c r="G25" s="635" t="s">
        <v>1313</v>
      </c>
      <c r="H25" s="635" t="s">
        <v>1314</v>
      </c>
      <c r="I25" s="649">
        <v>9.3100004196166992</v>
      </c>
      <c r="J25" s="649">
        <v>2</v>
      </c>
      <c r="K25" s="650">
        <v>18.620000839233398</v>
      </c>
    </row>
    <row r="26" spans="1:11" ht="14.4" customHeight="1" x14ac:dyDescent="0.3">
      <c r="A26" s="631" t="s">
        <v>513</v>
      </c>
      <c r="B26" s="632" t="s">
        <v>514</v>
      </c>
      <c r="C26" s="635" t="s">
        <v>529</v>
      </c>
      <c r="D26" s="663" t="s">
        <v>530</v>
      </c>
      <c r="E26" s="635" t="s">
        <v>1315</v>
      </c>
      <c r="F26" s="663" t="s">
        <v>1316</v>
      </c>
      <c r="G26" s="635" t="s">
        <v>1317</v>
      </c>
      <c r="H26" s="635" t="s">
        <v>1318</v>
      </c>
      <c r="I26" s="649">
        <v>2.9000000953674316</v>
      </c>
      <c r="J26" s="649">
        <v>12</v>
      </c>
      <c r="K26" s="650">
        <v>34.799999237060547</v>
      </c>
    </row>
    <row r="27" spans="1:11" ht="14.4" customHeight="1" x14ac:dyDescent="0.3">
      <c r="A27" s="631" t="s">
        <v>513</v>
      </c>
      <c r="B27" s="632" t="s">
        <v>514</v>
      </c>
      <c r="C27" s="635" t="s">
        <v>529</v>
      </c>
      <c r="D27" s="663" t="s">
        <v>530</v>
      </c>
      <c r="E27" s="635" t="s">
        <v>1315</v>
      </c>
      <c r="F27" s="663" t="s">
        <v>1316</v>
      </c>
      <c r="G27" s="635" t="s">
        <v>1319</v>
      </c>
      <c r="H27" s="635" t="s">
        <v>1320</v>
      </c>
      <c r="I27" s="649">
        <v>2.9100000858306885</v>
      </c>
      <c r="J27" s="649">
        <v>12</v>
      </c>
      <c r="K27" s="650">
        <v>34.919998168945313</v>
      </c>
    </row>
    <row r="28" spans="1:11" ht="14.4" customHeight="1" x14ac:dyDescent="0.3">
      <c r="A28" s="631" t="s">
        <v>513</v>
      </c>
      <c r="B28" s="632" t="s">
        <v>514</v>
      </c>
      <c r="C28" s="635" t="s">
        <v>529</v>
      </c>
      <c r="D28" s="663" t="s">
        <v>530</v>
      </c>
      <c r="E28" s="635" t="s">
        <v>1315</v>
      </c>
      <c r="F28" s="663" t="s">
        <v>1316</v>
      </c>
      <c r="G28" s="635" t="s">
        <v>1321</v>
      </c>
      <c r="H28" s="635" t="s">
        <v>1322</v>
      </c>
      <c r="I28" s="649">
        <v>2.7839999675750731</v>
      </c>
      <c r="J28" s="649">
        <v>1380</v>
      </c>
      <c r="K28" s="650">
        <v>3837</v>
      </c>
    </row>
    <row r="29" spans="1:11" ht="14.4" customHeight="1" x14ac:dyDescent="0.3">
      <c r="A29" s="631" t="s">
        <v>513</v>
      </c>
      <c r="B29" s="632" t="s">
        <v>514</v>
      </c>
      <c r="C29" s="635" t="s">
        <v>529</v>
      </c>
      <c r="D29" s="663" t="s">
        <v>530</v>
      </c>
      <c r="E29" s="635" t="s">
        <v>1315</v>
      </c>
      <c r="F29" s="663" t="s">
        <v>1316</v>
      </c>
      <c r="G29" s="635" t="s">
        <v>1323</v>
      </c>
      <c r="H29" s="635" t="s">
        <v>1324</v>
      </c>
      <c r="I29" s="649">
        <v>15.925714492797852</v>
      </c>
      <c r="J29" s="649">
        <v>400</v>
      </c>
      <c r="K29" s="650">
        <v>6370</v>
      </c>
    </row>
    <row r="30" spans="1:11" ht="14.4" customHeight="1" x14ac:dyDescent="0.3">
      <c r="A30" s="631" t="s">
        <v>513</v>
      </c>
      <c r="B30" s="632" t="s">
        <v>514</v>
      </c>
      <c r="C30" s="635" t="s">
        <v>529</v>
      </c>
      <c r="D30" s="663" t="s">
        <v>530</v>
      </c>
      <c r="E30" s="635" t="s">
        <v>1315</v>
      </c>
      <c r="F30" s="663" t="s">
        <v>1316</v>
      </c>
      <c r="G30" s="635" t="s">
        <v>1325</v>
      </c>
      <c r="H30" s="635" t="s">
        <v>1326</v>
      </c>
      <c r="I30" s="649">
        <v>11.144999980926514</v>
      </c>
      <c r="J30" s="649">
        <v>850</v>
      </c>
      <c r="K30" s="650">
        <v>9473</v>
      </c>
    </row>
    <row r="31" spans="1:11" ht="14.4" customHeight="1" x14ac:dyDescent="0.3">
      <c r="A31" s="631" t="s">
        <v>513</v>
      </c>
      <c r="B31" s="632" t="s">
        <v>514</v>
      </c>
      <c r="C31" s="635" t="s">
        <v>529</v>
      </c>
      <c r="D31" s="663" t="s">
        <v>530</v>
      </c>
      <c r="E31" s="635" t="s">
        <v>1315</v>
      </c>
      <c r="F31" s="663" t="s">
        <v>1316</v>
      </c>
      <c r="G31" s="635" t="s">
        <v>1327</v>
      </c>
      <c r="H31" s="635" t="s">
        <v>1328</v>
      </c>
      <c r="I31" s="649">
        <v>174.24000549316406</v>
      </c>
      <c r="J31" s="649">
        <v>50</v>
      </c>
      <c r="K31" s="650">
        <v>8712</v>
      </c>
    </row>
    <row r="32" spans="1:11" ht="14.4" customHeight="1" x14ac:dyDescent="0.3">
      <c r="A32" s="631" t="s">
        <v>513</v>
      </c>
      <c r="B32" s="632" t="s">
        <v>514</v>
      </c>
      <c r="C32" s="635" t="s">
        <v>529</v>
      </c>
      <c r="D32" s="663" t="s">
        <v>530</v>
      </c>
      <c r="E32" s="635" t="s">
        <v>1315</v>
      </c>
      <c r="F32" s="663" t="s">
        <v>1316</v>
      </c>
      <c r="G32" s="635" t="s">
        <v>1329</v>
      </c>
      <c r="H32" s="635" t="s">
        <v>1330</v>
      </c>
      <c r="I32" s="649">
        <v>115.43000030517578</v>
      </c>
      <c r="J32" s="649">
        <v>200</v>
      </c>
      <c r="K32" s="650">
        <v>23086.80078125</v>
      </c>
    </row>
    <row r="33" spans="1:11" ht="14.4" customHeight="1" x14ac:dyDescent="0.3">
      <c r="A33" s="631" t="s">
        <v>513</v>
      </c>
      <c r="B33" s="632" t="s">
        <v>514</v>
      </c>
      <c r="C33" s="635" t="s">
        <v>529</v>
      </c>
      <c r="D33" s="663" t="s">
        <v>530</v>
      </c>
      <c r="E33" s="635" t="s">
        <v>1315</v>
      </c>
      <c r="F33" s="663" t="s">
        <v>1316</v>
      </c>
      <c r="G33" s="635" t="s">
        <v>1331</v>
      </c>
      <c r="H33" s="635" t="s">
        <v>1332</v>
      </c>
      <c r="I33" s="649">
        <v>845.78997802734375</v>
      </c>
      <c r="J33" s="649">
        <v>200</v>
      </c>
      <c r="K33" s="650">
        <v>169158.0078125</v>
      </c>
    </row>
    <row r="34" spans="1:11" ht="14.4" customHeight="1" x14ac:dyDescent="0.3">
      <c r="A34" s="631" t="s">
        <v>513</v>
      </c>
      <c r="B34" s="632" t="s">
        <v>514</v>
      </c>
      <c r="C34" s="635" t="s">
        <v>529</v>
      </c>
      <c r="D34" s="663" t="s">
        <v>530</v>
      </c>
      <c r="E34" s="635" t="s">
        <v>1315</v>
      </c>
      <c r="F34" s="663" t="s">
        <v>1316</v>
      </c>
      <c r="G34" s="635" t="s">
        <v>1333</v>
      </c>
      <c r="H34" s="635" t="s">
        <v>1334</v>
      </c>
      <c r="I34" s="649">
        <v>3.45250004529953</v>
      </c>
      <c r="J34" s="649">
        <v>1920</v>
      </c>
      <c r="K34" s="650">
        <v>6632</v>
      </c>
    </row>
    <row r="35" spans="1:11" ht="14.4" customHeight="1" x14ac:dyDescent="0.3">
      <c r="A35" s="631" t="s">
        <v>513</v>
      </c>
      <c r="B35" s="632" t="s">
        <v>514</v>
      </c>
      <c r="C35" s="635" t="s">
        <v>529</v>
      </c>
      <c r="D35" s="663" t="s">
        <v>530</v>
      </c>
      <c r="E35" s="635" t="s">
        <v>1315</v>
      </c>
      <c r="F35" s="663" t="s">
        <v>1316</v>
      </c>
      <c r="G35" s="635" t="s">
        <v>1335</v>
      </c>
      <c r="H35" s="635" t="s">
        <v>1336</v>
      </c>
      <c r="I35" s="649">
        <v>3.387272834777832</v>
      </c>
      <c r="J35" s="649">
        <v>6960</v>
      </c>
      <c r="K35" s="650">
        <v>23582.799987792969</v>
      </c>
    </row>
    <row r="36" spans="1:11" ht="14.4" customHeight="1" x14ac:dyDescent="0.3">
      <c r="A36" s="631" t="s">
        <v>513</v>
      </c>
      <c r="B36" s="632" t="s">
        <v>514</v>
      </c>
      <c r="C36" s="635" t="s">
        <v>529</v>
      </c>
      <c r="D36" s="663" t="s">
        <v>530</v>
      </c>
      <c r="E36" s="635" t="s">
        <v>1315</v>
      </c>
      <c r="F36" s="663" t="s">
        <v>1316</v>
      </c>
      <c r="G36" s="635" t="s">
        <v>1337</v>
      </c>
      <c r="H36" s="635" t="s">
        <v>1338</v>
      </c>
      <c r="I36" s="649">
        <v>17.979999542236328</v>
      </c>
      <c r="J36" s="649">
        <v>400</v>
      </c>
      <c r="K36" s="650">
        <v>7192.5999755859375</v>
      </c>
    </row>
    <row r="37" spans="1:11" ht="14.4" customHeight="1" x14ac:dyDescent="0.3">
      <c r="A37" s="631" t="s">
        <v>513</v>
      </c>
      <c r="B37" s="632" t="s">
        <v>514</v>
      </c>
      <c r="C37" s="635" t="s">
        <v>529</v>
      </c>
      <c r="D37" s="663" t="s">
        <v>530</v>
      </c>
      <c r="E37" s="635" t="s">
        <v>1315</v>
      </c>
      <c r="F37" s="663" t="s">
        <v>1316</v>
      </c>
      <c r="G37" s="635" t="s">
        <v>1339</v>
      </c>
      <c r="H37" s="635" t="s">
        <v>1340</v>
      </c>
      <c r="I37" s="649">
        <v>17.979999542236328</v>
      </c>
      <c r="J37" s="649">
        <v>2150</v>
      </c>
      <c r="K37" s="650">
        <v>38657</v>
      </c>
    </row>
    <row r="38" spans="1:11" ht="14.4" customHeight="1" x14ac:dyDescent="0.3">
      <c r="A38" s="631" t="s">
        <v>513</v>
      </c>
      <c r="B38" s="632" t="s">
        <v>514</v>
      </c>
      <c r="C38" s="635" t="s">
        <v>529</v>
      </c>
      <c r="D38" s="663" t="s">
        <v>530</v>
      </c>
      <c r="E38" s="635" t="s">
        <v>1315</v>
      </c>
      <c r="F38" s="663" t="s">
        <v>1316</v>
      </c>
      <c r="G38" s="635" t="s">
        <v>1341</v>
      </c>
      <c r="H38" s="635" t="s">
        <v>1342</v>
      </c>
      <c r="I38" s="649">
        <v>17.981764288509595</v>
      </c>
      <c r="J38" s="649">
        <v>4300</v>
      </c>
      <c r="K38" s="650">
        <v>77320.5</v>
      </c>
    </row>
    <row r="39" spans="1:11" ht="14.4" customHeight="1" x14ac:dyDescent="0.3">
      <c r="A39" s="631" t="s">
        <v>513</v>
      </c>
      <c r="B39" s="632" t="s">
        <v>514</v>
      </c>
      <c r="C39" s="635" t="s">
        <v>529</v>
      </c>
      <c r="D39" s="663" t="s">
        <v>530</v>
      </c>
      <c r="E39" s="635" t="s">
        <v>1315</v>
      </c>
      <c r="F39" s="663" t="s">
        <v>1316</v>
      </c>
      <c r="G39" s="635" t="s">
        <v>1343</v>
      </c>
      <c r="H39" s="635" t="s">
        <v>1344</v>
      </c>
      <c r="I39" s="649">
        <v>15.29222223493788</v>
      </c>
      <c r="J39" s="649">
        <v>750</v>
      </c>
      <c r="K39" s="650">
        <v>11468.8798828125</v>
      </c>
    </row>
    <row r="40" spans="1:11" ht="14.4" customHeight="1" x14ac:dyDescent="0.3">
      <c r="A40" s="631" t="s">
        <v>513</v>
      </c>
      <c r="B40" s="632" t="s">
        <v>514</v>
      </c>
      <c r="C40" s="635" t="s">
        <v>529</v>
      </c>
      <c r="D40" s="663" t="s">
        <v>530</v>
      </c>
      <c r="E40" s="635" t="s">
        <v>1315</v>
      </c>
      <c r="F40" s="663" t="s">
        <v>1316</v>
      </c>
      <c r="G40" s="635" t="s">
        <v>1345</v>
      </c>
      <c r="H40" s="635" t="s">
        <v>1346</v>
      </c>
      <c r="I40" s="649">
        <v>4.0300002098083496</v>
      </c>
      <c r="J40" s="649">
        <v>350</v>
      </c>
      <c r="K40" s="650">
        <v>1410.5</v>
      </c>
    </row>
    <row r="41" spans="1:11" ht="14.4" customHeight="1" x14ac:dyDescent="0.3">
      <c r="A41" s="631" t="s">
        <v>513</v>
      </c>
      <c r="B41" s="632" t="s">
        <v>514</v>
      </c>
      <c r="C41" s="635" t="s">
        <v>529</v>
      </c>
      <c r="D41" s="663" t="s">
        <v>530</v>
      </c>
      <c r="E41" s="635" t="s">
        <v>1315</v>
      </c>
      <c r="F41" s="663" t="s">
        <v>1316</v>
      </c>
      <c r="G41" s="635" t="s">
        <v>1347</v>
      </c>
      <c r="H41" s="635" t="s">
        <v>1348</v>
      </c>
      <c r="I41" s="649">
        <v>9.6800003051757812</v>
      </c>
      <c r="J41" s="649">
        <v>30</v>
      </c>
      <c r="K41" s="650">
        <v>290.39999389648437</v>
      </c>
    </row>
    <row r="42" spans="1:11" ht="14.4" customHeight="1" x14ac:dyDescent="0.3">
      <c r="A42" s="631" t="s">
        <v>513</v>
      </c>
      <c r="B42" s="632" t="s">
        <v>514</v>
      </c>
      <c r="C42" s="635" t="s">
        <v>529</v>
      </c>
      <c r="D42" s="663" t="s">
        <v>530</v>
      </c>
      <c r="E42" s="635" t="s">
        <v>1315</v>
      </c>
      <c r="F42" s="663" t="s">
        <v>1316</v>
      </c>
      <c r="G42" s="635" t="s">
        <v>1349</v>
      </c>
      <c r="H42" s="635" t="s">
        <v>1350</v>
      </c>
      <c r="I42" s="649">
        <v>11.737777498033312</v>
      </c>
      <c r="J42" s="649">
        <v>210</v>
      </c>
      <c r="K42" s="650">
        <v>2464.9000396728516</v>
      </c>
    </row>
    <row r="43" spans="1:11" ht="14.4" customHeight="1" x14ac:dyDescent="0.3">
      <c r="A43" s="631" t="s">
        <v>513</v>
      </c>
      <c r="B43" s="632" t="s">
        <v>514</v>
      </c>
      <c r="C43" s="635" t="s">
        <v>529</v>
      </c>
      <c r="D43" s="663" t="s">
        <v>530</v>
      </c>
      <c r="E43" s="635" t="s">
        <v>1315</v>
      </c>
      <c r="F43" s="663" t="s">
        <v>1316</v>
      </c>
      <c r="G43" s="635" t="s">
        <v>1351</v>
      </c>
      <c r="H43" s="635" t="s">
        <v>1352</v>
      </c>
      <c r="I43" s="649">
        <v>80.841111077202697</v>
      </c>
      <c r="J43" s="649">
        <v>16</v>
      </c>
      <c r="K43" s="650">
        <v>1455.2199798598886</v>
      </c>
    </row>
    <row r="44" spans="1:11" ht="14.4" customHeight="1" x14ac:dyDescent="0.3">
      <c r="A44" s="631" t="s">
        <v>513</v>
      </c>
      <c r="B44" s="632" t="s">
        <v>514</v>
      </c>
      <c r="C44" s="635" t="s">
        <v>529</v>
      </c>
      <c r="D44" s="663" t="s">
        <v>530</v>
      </c>
      <c r="E44" s="635" t="s">
        <v>1315</v>
      </c>
      <c r="F44" s="663" t="s">
        <v>1316</v>
      </c>
      <c r="G44" s="635" t="s">
        <v>1353</v>
      </c>
      <c r="H44" s="635" t="s">
        <v>1354</v>
      </c>
      <c r="I44" s="649">
        <v>4.8000001907348633</v>
      </c>
      <c r="J44" s="649">
        <v>100</v>
      </c>
      <c r="K44" s="650">
        <v>479.89999389648437</v>
      </c>
    </row>
    <row r="45" spans="1:11" ht="14.4" customHeight="1" x14ac:dyDescent="0.3">
      <c r="A45" s="631" t="s">
        <v>513</v>
      </c>
      <c r="B45" s="632" t="s">
        <v>514</v>
      </c>
      <c r="C45" s="635" t="s">
        <v>529</v>
      </c>
      <c r="D45" s="663" t="s">
        <v>530</v>
      </c>
      <c r="E45" s="635" t="s">
        <v>1315</v>
      </c>
      <c r="F45" s="663" t="s">
        <v>1316</v>
      </c>
      <c r="G45" s="635" t="s">
        <v>1355</v>
      </c>
      <c r="H45" s="635" t="s">
        <v>1356</v>
      </c>
      <c r="I45" s="649">
        <v>31.969999313354492</v>
      </c>
      <c r="J45" s="649">
        <v>30</v>
      </c>
      <c r="K45" s="650">
        <v>959</v>
      </c>
    </row>
    <row r="46" spans="1:11" ht="14.4" customHeight="1" x14ac:dyDescent="0.3">
      <c r="A46" s="631" t="s">
        <v>513</v>
      </c>
      <c r="B46" s="632" t="s">
        <v>514</v>
      </c>
      <c r="C46" s="635" t="s">
        <v>529</v>
      </c>
      <c r="D46" s="663" t="s">
        <v>530</v>
      </c>
      <c r="E46" s="635" t="s">
        <v>1315</v>
      </c>
      <c r="F46" s="663" t="s">
        <v>1316</v>
      </c>
      <c r="G46" s="635" t="s">
        <v>1357</v>
      </c>
      <c r="H46" s="635" t="s">
        <v>1358</v>
      </c>
      <c r="I46" s="649">
        <v>3780.5400390625</v>
      </c>
      <c r="J46" s="649">
        <v>1</v>
      </c>
      <c r="K46" s="650">
        <v>3780.5400390625</v>
      </c>
    </row>
    <row r="47" spans="1:11" ht="14.4" customHeight="1" x14ac:dyDescent="0.3">
      <c r="A47" s="631" t="s">
        <v>513</v>
      </c>
      <c r="B47" s="632" t="s">
        <v>514</v>
      </c>
      <c r="C47" s="635" t="s">
        <v>529</v>
      </c>
      <c r="D47" s="663" t="s">
        <v>530</v>
      </c>
      <c r="E47" s="635" t="s">
        <v>1315</v>
      </c>
      <c r="F47" s="663" t="s">
        <v>1316</v>
      </c>
      <c r="G47" s="635" t="s">
        <v>1359</v>
      </c>
      <c r="H47" s="635" t="s">
        <v>1360</v>
      </c>
      <c r="I47" s="649">
        <v>3780.5400390625</v>
      </c>
      <c r="J47" s="649">
        <v>1</v>
      </c>
      <c r="K47" s="650">
        <v>3780.5400390625</v>
      </c>
    </row>
    <row r="48" spans="1:11" ht="14.4" customHeight="1" x14ac:dyDescent="0.3">
      <c r="A48" s="631" t="s">
        <v>513</v>
      </c>
      <c r="B48" s="632" t="s">
        <v>514</v>
      </c>
      <c r="C48" s="635" t="s">
        <v>529</v>
      </c>
      <c r="D48" s="663" t="s">
        <v>530</v>
      </c>
      <c r="E48" s="635" t="s">
        <v>1315</v>
      </c>
      <c r="F48" s="663" t="s">
        <v>1316</v>
      </c>
      <c r="G48" s="635" t="s">
        <v>1361</v>
      </c>
      <c r="H48" s="635" t="s">
        <v>1362</v>
      </c>
      <c r="I48" s="649">
        <v>7926.919921875</v>
      </c>
      <c r="J48" s="649">
        <v>1</v>
      </c>
      <c r="K48" s="650">
        <v>7926.919921875</v>
      </c>
    </row>
    <row r="49" spans="1:11" ht="14.4" customHeight="1" x14ac:dyDescent="0.3">
      <c r="A49" s="631" t="s">
        <v>513</v>
      </c>
      <c r="B49" s="632" t="s">
        <v>514</v>
      </c>
      <c r="C49" s="635" t="s">
        <v>529</v>
      </c>
      <c r="D49" s="663" t="s">
        <v>530</v>
      </c>
      <c r="E49" s="635" t="s">
        <v>1315</v>
      </c>
      <c r="F49" s="663" t="s">
        <v>1316</v>
      </c>
      <c r="G49" s="635" t="s">
        <v>1363</v>
      </c>
      <c r="H49" s="635" t="s">
        <v>1364</v>
      </c>
      <c r="I49" s="649">
        <v>161.77999877929687</v>
      </c>
      <c r="J49" s="649">
        <v>15</v>
      </c>
      <c r="K49" s="650">
        <v>2426.7000732421875</v>
      </c>
    </row>
    <row r="50" spans="1:11" ht="14.4" customHeight="1" x14ac:dyDescent="0.3">
      <c r="A50" s="631" t="s">
        <v>513</v>
      </c>
      <c r="B50" s="632" t="s">
        <v>514</v>
      </c>
      <c r="C50" s="635" t="s">
        <v>529</v>
      </c>
      <c r="D50" s="663" t="s">
        <v>530</v>
      </c>
      <c r="E50" s="635" t="s">
        <v>1315</v>
      </c>
      <c r="F50" s="663" t="s">
        <v>1316</v>
      </c>
      <c r="G50" s="635" t="s">
        <v>1365</v>
      </c>
      <c r="H50" s="635" t="s">
        <v>1366</v>
      </c>
      <c r="I50" s="649">
        <v>529.6400146484375</v>
      </c>
      <c r="J50" s="649">
        <v>120</v>
      </c>
      <c r="K50" s="650">
        <v>63556.8017578125</v>
      </c>
    </row>
    <row r="51" spans="1:11" ht="14.4" customHeight="1" x14ac:dyDescent="0.3">
      <c r="A51" s="631" t="s">
        <v>513</v>
      </c>
      <c r="B51" s="632" t="s">
        <v>514</v>
      </c>
      <c r="C51" s="635" t="s">
        <v>529</v>
      </c>
      <c r="D51" s="663" t="s">
        <v>530</v>
      </c>
      <c r="E51" s="635" t="s">
        <v>1315</v>
      </c>
      <c r="F51" s="663" t="s">
        <v>1316</v>
      </c>
      <c r="G51" s="635" t="s">
        <v>1367</v>
      </c>
      <c r="H51" s="635" t="s">
        <v>1368</v>
      </c>
      <c r="I51" s="649">
        <v>17.059999465942383</v>
      </c>
      <c r="J51" s="649">
        <v>30</v>
      </c>
      <c r="K51" s="650">
        <v>511.82998657226562</v>
      </c>
    </row>
    <row r="52" spans="1:11" ht="14.4" customHeight="1" x14ac:dyDescent="0.3">
      <c r="A52" s="631" t="s">
        <v>513</v>
      </c>
      <c r="B52" s="632" t="s">
        <v>514</v>
      </c>
      <c r="C52" s="635" t="s">
        <v>529</v>
      </c>
      <c r="D52" s="663" t="s">
        <v>530</v>
      </c>
      <c r="E52" s="635" t="s">
        <v>1315</v>
      </c>
      <c r="F52" s="663" t="s">
        <v>1316</v>
      </c>
      <c r="G52" s="635" t="s">
        <v>1369</v>
      </c>
      <c r="H52" s="635" t="s">
        <v>1370</v>
      </c>
      <c r="I52" s="649">
        <v>21.049999237060547</v>
      </c>
      <c r="J52" s="649">
        <v>10</v>
      </c>
      <c r="K52" s="650">
        <v>210.53999328613281</v>
      </c>
    </row>
    <row r="53" spans="1:11" ht="14.4" customHeight="1" x14ac:dyDescent="0.3">
      <c r="A53" s="631" t="s">
        <v>513</v>
      </c>
      <c r="B53" s="632" t="s">
        <v>514</v>
      </c>
      <c r="C53" s="635" t="s">
        <v>529</v>
      </c>
      <c r="D53" s="663" t="s">
        <v>530</v>
      </c>
      <c r="E53" s="635" t="s">
        <v>1315</v>
      </c>
      <c r="F53" s="663" t="s">
        <v>1316</v>
      </c>
      <c r="G53" s="635" t="s">
        <v>1371</v>
      </c>
      <c r="H53" s="635" t="s">
        <v>1372</v>
      </c>
      <c r="I53" s="649">
        <v>1.0890000343322754</v>
      </c>
      <c r="J53" s="649">
        <v>12700</v>
      </c>
      <c r="K53" s="650">
        <v>13819</v>
      </c>
    </row>
    <row r="54" spans="1:11" ht="14.4" customHeight="1" x14ac:dyDescent="0.3">
      <c r="A54" s="631" t="s">
        <v>513</v>
      </c>
      <c r="B54" s="632" t="s">
        <v>514</v>
      </c>
      <c r="C54" s="635" t="s">
        <v>529</v>
      </c>
      <c r="D54" s="663" t="s">
        <v>530</v>
      </c>
      <c r="E54" s="635" t="s">
        <v>1315</v>
      </c>
      <c r="F54" s="663" t="s">
        <v>1316</v>
      </c>
      <c r="G54" s="635" t="s">
        <v>1373</v>
      </c>
      <c r="H54" s="635" t="s">
        <v>1374</v>
      </c>
      <c r="I54" s="649">
        <v>1.6728570972170149</v>
      </c>
      <c r="J54" s="649">
        <v>2200</v>
      </c>
      <c r="K54" s="650">
        <v>3678.6500244140625</v>
      </c>
    </row>
    <row r="55" spans="1:11" ht="14.4" customHeight="1" x14ac:dyDescent="0.3">
      <c r="A55" s="631" t="s">
        <v>513</v>
      </c>
      <c r="B55" s="632" t="s">
        <v>514</v>
      </c>
      <c r="C55" s="635" t="s">
        <v>529</v>
      </c>
      <c r="D55" s="663" t="s">
        <v>530</v>
      </c>
      <c r="E55" s="635" t="s">
        <v>1315</v>
      </c>
      <c r="F55" s="663" t="s">
        <v>1316</v>
      </c>
      <c r="G55" s="635" t="s">
        <v>1375</v>
      </c>
      <c r="H55" s="635" t="s">
        <v>1376</v>
      </c>
      <c r="I55" s="649">
        <v>15.039999961853027</v>
      </c>
      <c r="J55" s="649">
        <v>25</v>
      </c>
      <c r="K55" s="650">
        <v>376</v>
      </c>
    </row>
    <row r="56" spans="1:11" ht="14.4" customHeight="1" x14ac:dyDescent="0.3">
      <c r="A56" s="631" t="s">
        <v>513</v>
      </c>
      <c r="B56" s="632" t="s">
        <v>514</v>
      </c>
      <c r="C56" s="635" t="s">
        <v>529</v>
      </c>
      <c r="D56" s="663" t="s">
        <v>530</v>
      </c>
      <c r="E56" s="635" t="s">
        <v>1315</v>
      </c>
      <c r="F56" s="663" t="s">
        <v>1316</v>
      </c>
      <c r="G56" s="635" t="s">
        <v>1377</v>
      </c>
      <c r="H56" s="635" t="s">
        <v>1378</v>
      </c>
      <c r="I56" s="649">
        <v>35.090000152587891</v>
      </c>
      <c r="J56" s="649">
        <v>14</v>
      </c>
      <c r="K56" s="650">
        <v>491.25999450683594</v>
      </c>
    </row>
    <row r="57" spans="1:11" ht="14.4" customHeight="1" x14ac:dyDescent="0.3">
      <c r="A57" s="631" t="s">
        <v>513</v>
      </c>
      <c r="B57" s="632" t="s">
        <v>514</v>
      </c>
      <c r="C57" s="635" t="s">
        <v>529</v>
      </c>
      <c r="D57" s="663" t="s">
        <v>530</v>
      </c>
      <c r="E57" s="635" t="s">
        <v>1315</v>
      </c>
      <c r="F57" s="663" t="s">
        <v>1316</v>
      </c>
      <c r="G57" s="635" t="s">
        <v>1379</v>
      </c>
      <c r="H57" s="635" t="s">
        <v>1380</v>
      </c>
      <c r="I57" s="649">
        <v>42.349998474121094</v>
      </c>
      <c r="J57" s="649">
        <v>2</v>
      </c>
      <c r="K57" s="650">
        <v>84.699996948242188</v>
      </c>
    </row>
    <row r="58" spans="1:11" ht="14.4" customHeight="1" x14ac:dyDescent="0.3">
      <c r="A58" s="631" t="s">
        <v>513</v>
      </c>
      <c r="B58" s="632" t="s">
        <v>514</v>
      </c>
      <c r="C58" s="635" t="s">
        <v>529</v>
      </c>
      <c r="D58" s="663" t="s">
        <v>530</v>
      </c>
      <c r="E58" s="635" t="s">
        <v>1315</v>
      </c>
      <c r="F58" s="663" t="s">
        <v>1316</v>
      </c>
      <c r="G58" s="635" t="s">
        <v>1381</v>
      </c>
      <c r="H58" s="635" t="s">
        <v>1382</v>
      </c>
      <c r="I58" s="649">
        <v>918.21002197265625</v>
      </c>
      <c r="J58" s="649">
        <v>120</v>
      </c>
      <c r="K58" s="650">
        <v>110185.01953125</v>
      </c>
    </row>
    <row r="59" spans="1:11" ht="14.4" customHeight="1" x14ac:dyDescent="0.3">
      <c r="A59" s="631" t="s">
        <v>513</v>
      </c>
      <c r="B59" s="632" t="s">
        <v>514</v>
      </c>
      <c r="C59" s="635" t="s">
        <v>529</v>
      </c>
      <c r="D59" s="663" t="s">
        <v>530</v>
      </c>
      <c r="E59" s="635" t="s">
        <v>1315</v>
      </c>
      <c r="F59" s="663" t="s">
        <v>1316</v>
      </c>
      <c r="G59" s="635" t="s">
        <v>1383</v>
      </c>
      <c r="H59" s="635" t="s">
        <v>1384</v>
      </c>
      <c r="I59" s="649">
        <v>722.3699951171875</v>
      </c>
      <c r="J59" s="649">
        <v>100</v>
      </c>
      <c r="K59" s="650">
        <v>72237</v>
      </c>
    </row>
    <row r="60" spans="1:11" ht="14.4" customHeight="1" x14ac:dyDescent="0.3">
      <c r="A60" s="631" t="s">
        <v>513</v>
      </c>
      <c r="B60" s="632" t="s">
        <v>514</v>
      </c>
      <c r="C60" s="635" t="s">
        <v>529</v>
      </c>
      <c r="D60" s="663" t="s">
        <v>530</v>
      </c>
      <c r="E60" s="635" t="s">
        <v>1315</v>
      </c>
      <c r="F60" s="663" t="s">
        <v>1316</v>
      </c>
      <c r="G60" s="635" t="s">
        <v>1381</v>
      </c>
      <c r="H60" s="635" t="s">
        <v>1385</v>
      </c>
      <c r="I60" s="649">
        <v>918.21002197265625</v>
      </c>
      <c r="J60" s="649">
        <v>140</v>
      </c>
      <c r="K60" s="650">
        <v>128549.189453125</v>
      </c>
    </row>
    <row r="61" spans="1:11" ht="14.4" customHeight="1" x14ac:dyDescent="0.3">
      <c r="A61" s="631" t="s">
        <v>513</v>
      </c>
      <c r="B61" s="632" t="s">
        <v>514</v>
      </c>
      <c r="C61" s="635" t="s">
        <v>529</v>
      </c>
      <c r="D61" s="663" t="s">
        <v>530</v>
      </c>
      <c r="E61" s="635" t="s">
        <v>1315</v>
      </c>
      <c r="F61" s="663" t="s">
        <v>1316</v>
      </c>
      <c r="G61" s="635" t="s">
        <v>1386</v>
      </c>
      <c r="H61" s="635" t="s">
        <v>1387</v>
      </c>
      <c r="I61" s="649">
        <v>12.100000381469727</v>
      </c>
      <c r="J61" s="649">
        <v>6</v>
      </c>
      <c r="K61" s="650">
        <v>72.599998474121094</v>
      </c>
    </row>
    <row r="62" spans="1:11" ht="14.4" customHeight="1" x14ac:dyDescent="0.3">
      <c r="A62" s="631" t="s">
        <v>513</v>
      </c>
      <c r="B62" s="632" t="s">
        <v>514</v>
      </c>
      <c r="C62" s="635" t="s">
        <v>529</v>
      </c>
      <c r="D62" s="663" t="s">
        <v>530</v>
      </c>
      <c r="E62" s="635" t="s">
        <v>1315</v>
      </c>
      <c r="F62" s="663" t="s">
        <v>1316</v>
      </c>
      <c r="G62" s="635" t="s">
        <v>1388</v>
      </c>
      <c r="H62" s="635" t="s">
        <v>1389</v>
      </c>
      <c r="I62" s="649">
        <v>12.100000381469727</v>
      </c>
      <c r="J62" s="649">
        <v>6</v>
      </c>
      <c r="K62" s="650">
        <v>72.599998474121094</v>
      </c>
    </row>
    <row r="63" spans="1:11" ht="14.4" customHeight="1" x14ac:dyDescent="0.3">
      <c r="A63" s="631" t="s">
        <v>513</v>
      </c>
      <c r="B63" s="632" t="s">
        <v>514</v>
      </c>
      <c r="C63" s="635" t="s">
        <v>529</v>
      </c>
      <c r="D63" s="663" t="s">
        <v>530</v>
      </c>
      <c r="E63" s="635" t="s">
        <v>1315</v>
      </c>
      <c r="F63" s="663" t="s">
        <v>1316</v>
      </c>
      <c r="G63" s="635" t="s">
        <v>1390</v>
      </c>
      <c r="H63" s="635" t="s">
        <v>1391</v>
      </c>
      <c r="I63" s="649">
        <v>12.100000381469727</v>
      </c>
      <c r="J63" s="649">
        <v>6</v>
      </c>
      <c r="K63" s="650">
        <v>72.599998474121094</v>
      </c>
    </row>
    <row r="64" spans="1:11" ht="14.4" customHeight="1" x14ac:dyDescent="0.3">
      <c r="A64" s="631" t="s">
        <v>513</v>
      </c>
      <c r="B64" s="632" t="s">
        <v>514</v>
      </c>
      <c r="C64" s="635" t="s">
        <v>529</v>
      </c>
      <c r="D64" s="663" t="s">
        <v>530</v>
      </c>
      <c r="E64" s="635" t="s">
        <v>1315</v>
      </c>
      <c r="F64" s="663" t="s">
        <v>1316</v>
      </c>
      <c r="G64" s="635" t="s">
        <v>1392</v>
      </c>
      <c r="H64" s="635" t="s">
        <v>1393</v>
      </c>
      <c r="I64" s="649">
        <v>12.100000381469727</v>
      </c>
      <c r="J64" s="649">
        <v>6</v>
      </c>
      <c r="K64" s="650">
        <v>72.599998474121094</v>
      </c>
    </row>
    <row r="65" spans="1:11" ht="14.4" customHeight="1" x14ac:dyDescent="0.3">
      <c r="A65" s="631" t="s">
        <v>513</v>
      </c>
      <c r="B65" s="632" t="s">
        <v>514</v>
      </c>
      <c r="C65" s="635" t="s">
        <v>529</v>
      </c>
      <c r="D65" s="663" t="s">
        <v>530</v>
      </c>
      <c r="E65" s="635" t="s">
        <v>1315</v>
      </c>
      <c r="F65" s="663" t="s">
        <v>1316</v>
      </c>
      <c r="G65" s="635" t="s">
        <v>1394</v>
      </c>
      <c r="H65" s="635" t="s">
        <v>1395</v>
      </c>
      <c r="I65" s="649">
        <v>0.47374999523162842</v>
      </c>
      <c r="J65" s="649">
        <v>1200</v>
      </c>
      <c r="K65" s="650">
        <v>570</v>
      </c>
    </row>
    <row r="66" spans="1:11" ht="14.4" customHeight="1" x14ac:dyDescent="0.3">
      <c r="A66" s="631" t="s">
        <v>513</v>
      </c>
      <c r="B66" s="632" t="s">
        <v>514</v>
      </c>
      <c r="C66" s="635" t="s">
        <v>529</v>
      </c>
      <c r="D66" s="663" t="s">
        <v>530</v>
      </c>
      <c r="E66" s="635" t="s">
        <v>1315</v>
      </c>
      <c r="F66" s="663" t="s">
        <v>1316</v>
      </c>
      <c r="G66" s="635" t="s">
        <v>1396</v>
      </c>
      <c r="H66" s="635" t="s">
        <v>1397</v>
      </c>
      <c r="I66" s="649">
        <v>3.7533333301544189</v>
      </c>
      <c r="J66" s="649">
        <v>120</v>
      </c>
      <c r="K66" s="650">
        <v>450.39999389648437</v>
      </c>
    </row>
    <row r="67" spans="1:11" ht="14.4" customHeight="1" x14ac:dyDescent="0.3">
      <c r="A67" s="631" t="s">
        <v>513</v>
      </c>
      <c r="B67" s="632" t="s">
        <v>514</v>
      </c>
      <c r="C67" s="635" t="s">
        <v>529</v>
      </c>
      <c r="D67" s="663" t="s">
        <v>530</v>
      </c>
      <c r="E67" s="635" t="s">
        <v>1315</v>
      </c>
      <c r="F67" s="663" t="s">
        <v>1316</v>
      </c>
      <c r="G67" s="635" t="s">
        <v>1398</v>
      </c>
      <c r="H67" s="635" t="s">
        <v>1399</v>
      </c>
      <c r="I67" s="649">
        <v>2.5099999904632568</v>
      </c>
      <c r="J67" s="649">
        <v>50</v>
      </c>
      <c r="K67" s="650">
        <v>125.5</v>
      </c>
    </row>
    <row r="68" spans="1:11" ht="14.4" customHeight="1" x14ac:dyDescent="0.3">
      <c r="A68" s="631" t="s">
        <v>513</v>
      </c>
      <c r="B68" s="632" t="s">
        <v>514</v>
      </c>
      <c r="C68" s="635" t="s">
        <v>529</v>
      </c>
      <c r="D68" s="663" t="s">
        <v>530</v>
      </c>
      <c r="E68" s="635" t="s">
        <v>1400</v>
      </c>
      <c r="F68" s="663" t="s">
        <v>1401</v>
      </c>
      <c r="G68" s="635" t="s">
        <v>1402</v>
      </c>
      <c r="H68" s="635" t="s">
        <v>1403</v>
      </c>
      <c r="I68" s="649">
        <v>10.159999847412109</v>
      </c>
      <c r="J68" s="649">
        <v>20</v>
      </c>
      <c r="K68" s="650">
        <v>203.19999694824219</v>
      </c>
    </row>
    <row r="69" spans="1:11" ht="14.4" customHeight="1" x14ac:dyDescent="0.3">
      <c r="A69" s="631" t="s">
        <v>513</v>
      </c>
      <c r="B69" s="632" t="s">
        <v>514</v>
      </c>
      <c r="C69" s="635" t="s">
        <v>529</v>
      </c>
      <c r="D69" s="663" t="s">
        <v>530</v>
      </c>
      <c r="E69" s="635" t="s">
        <v>1404</v>
      </c>
      <c r="F69" s="663" t="s">
        <v>1405</v>
      </c>
      <c r="G69" s="635" t="s">
        <v>1406</v>
      </c>
      <c r="H69" s="635" t="s">
        <v>1407</v>
      </c>
      <c r="I69" s="649">
        <v>28.860000610351562</v>
      </c>
      <c r="J69" s="649">
        <v>36</v>
      </c>
      <c r="K69" s="650">
        <v>1039.030029296875</v>
      </c>
    </row>
    <row r="70" spans="1:11" ht="14.4" customHeight="1" x14ac:dyDescent="0.3">
      <c r="A70" s="631" t="s">
        <v>513</v>
      </c>
      <c r="B70" s="632" t="s">
        <v>514</v>
      </c>
      <c r="C70" s="635" t="s">
        <v>529</v>
      </c>
      <c r="D70" s="663" t="s">
        <v>530</v>
      </c>
      <c r="E70" s="635" t="s">
        <v>1408</v>
      </c>
      <c r="F70" s="663" t="s">
        <v>1409</v>
      </c>
      <c r="G70" s="635" t="s">
        <v>1410</v>
      </c>
      <c r="H70" s="635" t="s">
        <v>1411</v>
      </c>
      <c r="I70" s="649">
        <v>0.30000001192092896</v>
      </c>
      <c r="J70" s="649">
        <v>500</v>
      </c>
      <c r="K70" s="650">
        <v>150</v>
      </c>
    </row>
    <row r="71" spans="1:11" ht="14.4" customHeight="1" x14ac:dyDescent="0.3">
      <c r="A71" s="631" t="s">
        <v>513</v>
      </c>
      <c r="B71" s="632" t="s">
        <v>514</v>
      </c>
      <c r="C71" s="635" t="s">
        <v>529</v>
      </c>
      <c r="D71" s="663" t="s">
        <v>530</v>
      </c>
      <c r="E71" s="635" t="s">
        <v>1408</v>
      </c>
      <c r="F71" s="663" t="s">
        <v>1409</v>
      </c>
      <c r="G71" s="635" t="s">
        <v>1412</v>
      </c>
      <c r="H71" s="635" t="s">
        <v>1413</v>
      </c>
      <c r="I71" s="649">
        <v>0.30666667222976685</v>
      </c>
      <c r="J71" s="649">
        <v>400</v>
      </c>
      <c r="K71" s="650">
        <v>123</v>
      </c>
    </row>
    <row r="72" spans="1:11" ht="14.4" customHeight="1" x14ac:dyDescent="0.3">
      <c r="A72" s="631" t="s">
        <v>513</v>
      </c>
      <c r="B72" s="632" t="s">
        <v>514</v>
      </c>
      <c r="C72" s="635" t="s">
        <v>529</v>
      </c>
      <c r="D72" s="663" t="s">
        <v>530</v>
      </c>
      <c r="E72" s="635" t="s">
        <v>1408</v>
      </c>
      <c r="F72" s="663" t="s">
        <v>1409</v>
      </c>
      <c r="G72" s="635" t="s">
        <v>1414</v>
      </c>
      <c r="H72" s="635" t="s">
        <v>1415</v>
      </c>
      <c r="I72" s="649">
        <v>0.67000001668930054</v>
      </c>
      <c r="J72" s="649">
        <v>200</v>
      </c>
      <c r="K72" s="650">
        <v>134.55999755859375</v>
      </c>
    </row>
    <row r="73" spans="1:11" ht="14.4" customHeight="1" x14ac:dyDescent="0.3">
      <c r="A73" s="631" t="s">
        <v>513</v>
      </c>
      <c r="B73" s="632" t="s">
        <v>514</v>
      </c>
      <c r="C73" s="635" t="s">
        <v>529</v>
      </c>
      <c r="D73" s="663" t="s">
        <v>530</v>
      </c>
      <c r="E73" s="635" t="s">
        <v>1408</v>
      </c>
      <c r="F73" s="663" t="s">
        <v>1409</v>
      </c>
      <c r="G73" s="635" t="s">
        <v>1416</v>
      </c>
      <c r="H73" s="635" t="s">
        <v>1417</v>
      </c>
      <c r="I73" s="649">
        <v>0.54000002145767212</v>
      </c>
      <c r="J73" s="649">
        <v>1200</v>
      </c>
      <c r="K73" s="650">
        <v>648</v>
      </c>
    </row>
    <row r="74" spans="1:11" ht="14.4" customHeight="1" x14ac:dyDescent="0.3">
      <c r="A74" s="631" t="s">
        <v>513</v>
      </c>
      <c r="B74" s="632" t="s">
        <v>514</v>
      </c>
      <c r="C74" s="635" t="s">
        <v>529</v>
      </c>
      <c r="D74" s="663" t="s">
        <v>530</v>
      </c>
      <c r="E74" s="635" t="s">
        <v>1418</v>
      </c>
      <c r="F74" s="663" t="s">
        <v>1419</v>
      </c>
      <c r="G74" s="635" t="s">
        <v>1420</v>
      </c>
      <c r="H74" s="635" t="s">
        <v>1421</v>
      </c>
      <c r="I74" s="649">
        <v>0.631428565297808</v>
      </c>
      <c r="J74" s="649">
        <v>8800</v>
      </c>
      <c r="K74" s="650">
        <v>5548</v>
      </c>
    </row>
    <row r="75" spans="1:11" ht="14.4" customHeight="1" x14ac:dyDescent="0.3">
      <c r="A75" s="631" t="s">
        <v>513</v>
      </c>
      <c r="B75" s="632" t="s">
        <v>514</v>
      </c>
      <c r="C75" s="635" t="s">
        <v>529</v>
      </c>
      <c r="D75" s="663" t="s">
        <v>530</v>
      </c>
      <c r="E75" s="635" t="s">
        <v>1418</v>
      </c>
      <c r="F75" s="663" t="s">
        <v>1419</v>
      </c>
      <c r="G75" s="635" t="s">
        <v>1422</v>
      </c>
      <c r="H75" s="635" t="s">
        <v>1423</v>
      </c>
      <c r="I75" s="649">
        <v>0.62999999523162842</v>
      </c>
      <c r="J75" s="649">
        <v>10800</v>
      </c>
      <c r="K75" s="650">
        <v>6768</v>
      </c>
    </row>
    <row r="76" spans="1:11" ht="14.4" customHeight="1" x14ac:dyDescent="0.3">
      <c r="A76" s="631" t="s">
        <v>513</v>
      </c>
      <c r="B76" s="632" t="s">
        <v>514</v>
      </c>
      <c r="C76" s="635" t="s">
        <v>529</v>
      </c>
      <c r="D76" s="663" t="s">
        <v>530</v>
      </c>
      <c r="E76" s="635" t="s">
        <v>1418</v>
      </c>
      <c r="F76" s="663" t="s">
        <v>1419</v>
      </c>
      <c r="G76" s="635" t="s">
        <v>1424</v>
      </c>
      <c r="H76" s="635" t="s">
        <v>1425</v>
      </c>
      <c r="I76" s="649">
        <v>0.62999999523162842</v>
      </c>
      <c r="J76" s="649">
        <v>800</v>
      </c>
      <c r="K76" s="650">
        <v>504</v>
      </c>
    </row>
    <row r="77" spans="1:11" ht="14.4" customHeight="1" x14ac:dyDescent="0.3">
      <c r="A77" s="631" t="s">
        <v>513</v>
      </c>
      <c r="B77" s="632" t="s">
        <v>514</v>
      </c>
      <c r="C77" s="635" t="s">
        <v>529</v>
      </c>
      <c r="D77" s="663" t="s">
        <v>530</v>
      </c>
      <c r="E77" s="635" t="s">
        <v>1418</v>
      </c>
      <c r="F77" s="663" t="s">
        <v>1419</v>
      </c>
      <c r="G77" s="635" t="s">
        <v>1426</v>
      </c>
      <c r="H77" s="635" t="s">
        <v>1427</v>
      </c>
      <c r="I77" s="649">
        <v>0.62999999523162842</v>
      </c>
      <c r="J77" s="649">
        <v>2890</v>
      </c>
      <c r="K77" s="650">
        <v>1815.9400024414062</v>
      </c>
    </row>
    <row r="78" spans="1:11" ht="14.4" customHeight="1" x14ac:dyDescent="0.3">
      <c r="A78" s="631" t="s">
        <v>513</v>
      </c>
      <c r="B78" s="632" t="s">
        <v>514</v>
      </c>
      <c r="C78" s="635" t="s">
        <v>529</v>
      </c>
      <c r="D78" s="663" t="s">
        <v>530</v>
      </c>
      <c r="E78" s="635" t="s">
        <v>1418</v>
      </c>
      <c r="F78" s="663" t="s">
        <v>1419</v>
      </c>
      <c r="G78" s="635" t="s">
        <v>1428</v>
      </c>
      <c r="H78" s="635" t="s">
        <v>1429</v>
      </c>
      <c r="I78" s="649">
        <v>7.5100002288818359</v>
      </c>
      <c r="J78" s="649">
        <v>50</v>
      </c>
      <c r="K78" s="650">
        <v>375.5</v>
      </c>
    </row>
    <row r="79" spans="1:11" ht="14.4" customHeight="1" x14ac:dyDescent="0.3">
      <c r="A79" s="631" t="s">
        <v>513</v>
      </c>
      <c r="B79" s="632" t="s">
        <v>514</v>
      </c>
      <c r="C79" s="635" t="s">
        <v>529</v>
      </c>
      <c r="D79" s="663" t="s">
        <v>530</v>
      </c>
      <c r="E79" s="635" t="s">
        <v>1418</v>
      </c>
      <c r="F79" s="663" t="s">
        <v>1419</v>
      </c>
      <c r="G79" s="635" t="s">
        <v>1430</v>
      </c>
      <c r="H79" s="635" t="s">
        <v>1431</v>
      </c>
      <c r="I79" s="649">
        <v>7.130000114440918</v>
      </c>
      <c r="J79" s="649">
        <v>50</v>
      </c>
      <c r="K79" s="650">
        <v>356.5</v>
      </c>
    </row>
    <row r="80" spans="1:11" ht="14.4" customHeight="1" x14ac:dyDescent="0.3">
      <c r="A80" s="631" t="s">
        <v>513</v>
      </c>
      <c r="B80" s="632" t="s">
        <v>514</v>
      </c>
      <c r="C80" s="635" t="s">
        <v>529</v>
      </c>
      <c r="D80" s="663" t="s">
        <v>530</v>
      </c>
      <c r="E80" s="635" t="s">
        <v>1418</v>
      </c>
      <c r="F80" s="663" t="s">
        <v>1419</v>
      </c>
      <c r="G80" s="635" t="s">
        <v>1432</v>
      </c>
      <c r="H80" s="635" t="s">
        <v>1433</v>
      </c>
      <c r="I80" s="649">
        <v>7.5</v>
      </c>
      <c r="J80" s="649">
        <v>50</v>
      </c>
      <c r="K80" s="650">
        <v>375</v>
      </c>
    </row>
    <row r="81" spans="1:11" ht="14.4" customHeight="1" x14ac:dyDescent="0.3">
      <c r="A81" s="631" t="s">
        <v>513</v>
      </c>
      <c r="B81" s="632" t="s">
        <v>514</v>
      </c>
      <c r="C81" s="635" t="s">
        <v>529</v>
      </c>
      <c r="D81" s="663" t="s">
        <v>530</v>
      </c>
      <c r="E81" s="635" t="s">
        <v>1418</v>
      </c>
      <c r="F81" s="663" t="s">
        <v>1419</v>
      </c>
      <c r="G81" s="635" t="s">
        <v>1430</v>
      </c>
      <c r="H81" s="635" t="s">
        <v>1434</v>
      </c>
      <c r="I81" s="649">
        <v>7.5100002288818359</v>
      </c>
      <c r="J81" s="649">
        <v>50</v>
      </c>
      <c r="K81" s="650">
        <v>375.5</v>
      </c>
    </row>
    <row r="82" spans="1:11" ht="14.4" customHeight="1" x14ac:dyDescent="0.3">
      <c r="A82" s="631" t="s">
        <v>513</v>
      </c>
      <c r="B82" s="632" t="s">
        <v>514</v>
      </c>
      <c r="C82" s="635" t="s">
        <v>529</v>
      </c>
      <c r="D82" s="663" t="s">
        <v>530</v>
      </c>
      <c r="E82" s="635" t="s">
        <v>1418</v>
      </c>
      <c r="F82" s="663" t="s">
        <v>1419</v>
      </c>
      <c r="G82" s="635" t="s">
        <v>1432</v>
      </c>
      <c r="H82" s="635" t="s">
        <v>1435</v>
      </c>
      <c r="I82" s="649">
        <v>7.5</v>
      </c>
      <c r="J82" s="649">
        <v>50</v>
      </c>
      <c r="K82" s="650">
        <v>375</v>
      </c>
    </row>
    <row r="83" spans="1:11" ht="14.4" customHeight="1" x14ac:dyDescent="0.3">
      <c r="A83" s="631" t="s">
        <v>513</v>
      </c>
      <c r="B83" s="632" t="s">
        <v>514</v>
      </c>
      <c r="C83" s="635" t="s">
        <v>529</v>
      </c>
      <c r="D83" s="663" t="s">
        <v>530</v>
      </c>
      <c r="E83" s="635" t="s">
        <v>1418</v>
      </c>
      <c r="F83" s="663" t="s">
        <v>1419</v>
      </c>
      <c r="G83" s="635" t="s">
        <v>1420</v>
      </c>
      <c r="H83" s="635" t="s">
        <v>1436</v>
      </c>
      <c r="I83" s="649">
        <v>0.62899999618530278</v>
      </c>
      <c r="J83" s="649">
        <v>15400</v>
      </c>
      <c r="K83" s="650">
        <v>9672</v>
      </c>
    </row>
    <row r="84" spans="1:11" ht="14.4" customHeight="1" x14ac:dyDescent="0.3">
      <c r="A84" s="631" t="s">
        <v>513</v>
      </c>
      <c r="B84" s="632" t="s">
        <v>514</v>
      </c>
      <c r="C84" s="635" t="s">
        <v>529</v>
      </c>
      <c r="D84" s="663" t="s">
        <v>530</v>
      </c>
      <c r="E84" s="635" t="s">
        <v>1418</v>
      </c>
      <c r="F84" s="663" t="s">
        <v>1419</v>
      </c>
      <c r="G84" s="635" t="s">
        <v>1422</v>
      </c>
      <c r="H84" s="635" t="s">
        <v>1437</v>
      </c>
      <c r="I84" s="649">
        <v>0.62749999761581421</v>
      </c>
      <c r="J84" s="649">
        <v>12400</v>
      </c>
      <c r="K84" s="650">
        <v>7772</v>
      </c>
    </row>
    <row r="85" spans="1:11" ht="14.4" customHeight="1" x14ac:dyDescent="0.3">
      <c r="A85" s="631" t="s">
        <v>513</v>
      </c>
      <c r="B85" s="632" t="s">
        <v>514</v>
      </c>
      <c r="C85" s="635" t="s">
        <v>529</v>
      </c>
      <c r="D85" s="663" t="s">
        <v>530</v>
      </c>
      <c r="E85" s="635" t="s">
        <v>1418</v>
      </c>
      <c r="F85" s="663" t="s">
        <v>1419</v>
      </c>
      <c r="G85" s="635" t="s">
        <v>1424</v>
      </c>
      <c r="H85" s="635" t="s">
        <v>1438</v>
      </c>
      <c r="I85" s="649">
        <v>0.62833333015441895</v>
      </c>
      <c r="J85" s="649">
        <v>5400</v>
      </c>
      <c r="K85" s="650">
        <v>3398</v>
      </c>
    </row>
    <row r="86" spans="1:11" ht="14.4" customHeight="1" x14ac:dyDescent="0.3">
      <c r="A86" s="631" t="s">
        <v>513</v>
      </c>
      <c r="B86" s="632" t="s">
        <v>514</v>
      </c>
      <c r="C86" s="635" t="s">
        <v>529</v>
      </c>
      <c r="D86" s="663" t="s">
        <v>530</v>
      </c>
      <c r="E86" s="635" t="s">
        <v>1418</v>
      </c>
      <c r="F86" s="663" t="s">
        <v>1419</v>
      </c>
      <c r="G86" s="635" t="s">
        <v>1426</v>
      </c>
      <c r="H86" s="635" t="s">
        <v>1439</v>
      </c>
      <c r="I86" s="649">
        <v>0.62636363506317139</v>
      </c>
      <c r="J86" s="649">
        <v>5610</v>
      </c>
      <c r="K86" s="650">
        <v>3512.099967956543</v>
      </c>
    </row>
    <row r="87" spans="1:11" ht="14.4" customHeight="1" x14ac:dyDescent="0.3">
      <c r="A87" s="631" t="s">
        <v>513</v>
      </c>
      <c r="B87" s="632" t="s">
        <v>514</v>
      </c>
      <c r="C87" s="635" t="s">
        <v>529</v>
      </c>
      <c r="D87" s="663" t="s">
        <v>530</v>
      </c>
      <c r="E87" s="635" t="s">
        <v>1418</v>
      </c>
      <c r="F87" s="663" t="s">
        <v>1419</v>
      </c>
      <c r="G87" s="635" t="s">
        <v>1422</v>
      </c>
      <c r="H87" s="635" t="s">
        <v>1440</v>
      </c>
      <c r="I87" s="649">
        <v>0.62999999523162842</v>
      </c>
      <c r="J87" s="649">
        <v>1000</v>
      </c>
      <c r="K87" s="650">
        <v>630</v>
      </c>
    </row>
    <row r="88" spans="1:11" ht="14.4" customHeight="1" x14ac:dyDescent="0.3">
      <c r="A88" s="631" t="s">
        <v>513</v>
      </c>
      <c r="B88" s="632" t="s">
        <v>514</v>
      </c>
      <c r="C88" s="635" t="s">
        <v>529</v>
      </c>
      <c r="D88" s="663" t="s">
        <v>530</v>
      </c>
      <c r="E88" s="635" t="s">
        <v>1441</v>
      </c>
      <c r="F88" s="663" t="s">
        <v>1442</v>
      </c>
      <c r="G88" s="635" t="s">
        <v>1443</v>
      </c>
      <c r="H88" s="635" t="s">
        <v>1444</v>
      </c>
      <c r="I88" s="649">
        <v>36.830001831054687</v>
      </c>
      <c r="J88" s="649">
        <v>6</v>
      </c>
      <c r="K88" s="650">
        <v>220.99000549316406</v>
      </c>
    </row>
    <row r="89" spans="1:11" ht="14.4" customHeight="1" x14ac:dyDescent="0.3">
      <c r="A89" s="631" t="s">
        <v>513</v>
      </c>
      <c r="B89" s="632" t="s">
        <v>514</v>
      </c>
      <c r="C89" s="635" t="s">
        <v>529</v>
      </c>
      <c r="D89" s="663" t="s">
        <v>530</v>
      </c>
      <c r="E89" s="635" t="s">
        <v>1441</v>
      </c>
      <c r="F89" s="663" t="s">
        <v>1442</v>
      </c>
      <c r="G89" s="635" t="s">
        <v>1445</v>
      </c>
      <c r="H89" s="635" t="s">
        <v>1446</v>
      </c>
      <c r="I89" s="649">
        <v>36.830001831054687</v>
      </c>
      <c r="J89" s="649">
        <v>6</v>
      </c>
      <c r="K89" s="650">
        <v>220.99000549316406</v>
      </c>
    </row>
    <row r="90" spans="1:11" ht="14.4" customHeight="1" x14ac:dyDescent="0.3">
      <c r="A90" s="631" t="s">
        <v>513</v>
      </c>
      <c r="B90" s="632" t="s">
        <v>514</v>
      </c>
      <c r="C90" s="635" t="s">
        <v>529</v>
      </c>
      <c r="D90" s="663" t="s">
        <v>530</v>
      </c>
      <c r="E90" s="635" t="s">
        <v>1441</v>
      </c>
      <c r="F90" s="663" t="s">
        <v>1442</v>
      </c>
      <c r="G90" s="635" t="s">
        <v>1447</v>
      </c>
      <c r="H90" s="635" t="s">
        <v>1448</v>
      </c>
      <c r="I90" s="649">
        <v>36.830001831054687</v>
      </c>
      <c r="J90" s="649">
        <v>6</v>
      </c>
      <c r="K90" s="650">
        <v>220.99000549316406</v>
      </c>
    </row>
    <row r="91" spans="1:11" ht="14.4" customHeight="1" x14ac:dyDescent="0.3">
      <c r="A91" s="631" t="s">
        <v>513</v>
      </c>
      <c r="B91" s="632" t="s">
        <v>514</v>
      </c>
      <c r="C91" s="635" t="s">
        <v>1267</v>
      </c>
      <c r="D91" s="663" t="s">
        <v>1268</v>
      </c>
      <c r="E91" s="635" t="s">
        <v>1270</v>
      </c>
      <c r="F91" s="663" t="s">
        <v>1271</v>
      </c>
      <c r="G91" s="635" t="s">
        <v>1272</v>
      </c>
      <c r="H91" s="635" t="s">
        <v>1273</v>
      </c>
      <c r="I91" s="649">
        <v>1.5700000524520874</v>
      </c>
      <c r="J91" s="649">
        <v>50</v>
      </c>
      <c r="K91" s="650">
        <v>78.569999694824219</v>
      </c>
    </row>
    <row r="92" spans="1:11" ht="14.4" customHeight="1" x14ac:dyDescent="0.3">
      <c r="A92" s="631" t="s">
        <v>513</v>
      </c>
      <c r="B92" s="632" t="s">
        <v>514</v>
      </c>
      <c r="C92" s="635" t="s">
        <v>1267</v>
      </c>
      <c r="D92" s="663" t="s">
        <v>1268</v>
      </c>
      <c r="E92" s="635" t="s">
        <v>1274</v>
      </c>
      <c r="F92" s="663" t="s">
        <v>1275</v>
      </c>
      <c r="G92" s="635" t="s">
        <v>1276</v>
      </c>
      <c r="H92" s="635" t="s">
        <v>1277</v>
      </c>
      <c r="I92" s="649">
        <v>0.58333331346511841</v>
      </c>
      <c r="J92" s="649">
        <v>600</v>
      </c>
      <c r="K92" s="650">
        <v>350</v>
      </c>
    </row>
    <row r="93" spans="1:11" ht="14.4" customHeight="1" x14ac:dyDescent="0.3">
      <c r="A93" s="631" t="s">
        <v>513</v>
      </c>
      <c r="B93" s="632" t="s">
        <v>514</v>
      </c>
      <c r="C93" s="635" t="s">
        <v>1267</v>
      </c>
      <c r="D93" s="663" t="s">
        <v>1268</v>
      </c>
      <c r="E93" s="635" t="s">
        <v>1274</v>
      </c>
      <c r="F93" s="663" t="s">
        <v>1275</v>
      </c>
      <c r="G93" s="635" t="s">
        <v>1276</v>
      </c>
      <c r="H93" s="635" t="s">
        <v>1278</v>
      </c>
      <c r="I93" s="649">
        <v>0.58777775367101037</v>
      </c>
      <c r="J93" s="649">
        <v>1600</v>
      </c>
      <c r="K93" s="650">
        <v>941</v>
      </c>
    </row>
    <row r="94" spans="1:11" ht="14.4" customHeight="1" x14ac:dyDescent="0.3">
      <c r="A94" s="631" t="s">
        <v>513</v>
      </c>
      <c r="B94" s="632" t="s">
        <v>514</v>
      </c>
      <c r="C94" s="635" t="s">
        <v>1267</v>
      </c>
      <c r="D94" s="663" t="s">
        <v>1268</v>
      </c>
      <c r="E94" s="635" t="s">
        <v>1274</v>
      </c>
      <c r="F94" s="663" t="s">
        <v>1275</v>
      </c>
      <c r="G94" s="635" t="s">
        <v>1283</v>
      </c>
      <c r="H94" s="635" t="s">
        <v>1284</v>
      </c>
      <c r="I94" s="649">
        <v>15.029999732971191</v>
      </c>
      <c r="J94" s="649">
        <v>3</v>
      </c>
      <c r="K94" s="650">
        <v>45.090000152587891</v>
      </c>
    </row>
    <row r="95" spans="1:11" ht="14.4" customHeight="1" x14ac:dyDescent="0.3">
      <c r="A95" s="631" t="s">
        <v>513</v>
      </c>
      <c r="B95" s="632" t="s">
        <v>514</v>
      </c>
      <c r="C95" s="635" t="s">
        <v>1267</v>
      </c>
      <c r="D95" s="663" t="s">
        <v>1268</v>
      </c>
      <c r="E95" s="635" t="s">
        <v>1274</v>
      </c>
      <c r="F95" s="663" t="s">
        <v>1275</v>
      </c>
      <c r="G95" s="635" t="s">
        <v>1287</v>
      </c>
      <c r="H95" s="635" t="s">
        <v>1288</v>
      </c>
      <c r="I95" s="649">
        <v>0.37999999523162842</v>
      </c>
      <c r="J95" s="649">
        <v>300</v>
      </c>
      <c r="K95" s="650">
        <v>114</v>
      </c>
    </row>
    <row r="96" spans="1:11" ht="14.4" customHeight="1" x14ac:dyDescent="0.3">
      <c r="A96" s="631" t="s">
        <v>513</v>
      </c>
      <c r="B96" s="632" t="s">
        <v>514</v>
      </c>
      <c r="C96" s="635" t="s">
        <v>1267</v>
      </c>
      <c r="D96" s="663" t="s">
        <v>1268</v>
      </c>
      <c r="E96" s="635" t="s">
        <v>1274</v>
      </c>
      <c r="F96" s="663" t="s">
        <v>1275</v>
      </c>
      <c r="G96" s="635" t="s">
        <v>1289</v>
      </c>
      <c r="H96" s="635" t="s">
        <v>1290</v>
      </c>
      <c r="I96" s="649">
        <v>8.3953845684344959</v>
      </c>
      <c r="J96" s="649">
        <v>41</v>
      </c>
      <c r="K96" s="650">
        <v>344.27000331878662</v>
      </c>
    </row>
    <row r="97" spans="1:11" ht="14.4" customHeight="1" x14ac:dyDescent="0.3">
      <c r="A97" s="631" t="s">
        <v>513</v>
      </c>
      <c r="B97" s="632" t="s">
        <v>514</v>
      </c>
      <c r="C97" s="635" t="s">
        <v>1267</v>
      </c>
      <c r="D97" s="663" t="s">
        <v>1268</v>
      </c>
      <c r="E97" s="635" t="s">
        <v>1274</v>
      </c>
      <c r="F97" s="663" t="s">
        <v>1275</v>
      </c>
      <c r="G97" s="635" t="s">
        <v>1291</v>
      </c>
      <c r="H97" s="635" t="s">
        <v>1292</v>
      </c>
      <c r="I97" s="649">
        <v>12.960000038146973</v>
      </c>
      <c r="J97" s="649">
        <v>14</v>
      </c>
      <c r="K97" s="650">
        <v>182.64000701904297</v>
      </c>
    </row>
    <row r="98" spans="1:11" ht="14.4" customHeight="1" x14ac:dyDescent="0.3">
      <c r="A98" s="631" t="s">
        <v>513</v>
      </c>
      <c r="B98" s="632" t="s">
        <v>514</v>
      </c>
      <c r="C98" s="635" t="s">
        <v>1267</v>
      </c>
      <c r="D98" s="663" t="s">
        <v>1268</v>
      </c>
      <c r="E98" s="635" t="s">
        <v>1274</v>
      </c>
      <c r="F98" s="663" t="s">
        <v>1275</v>
      </c>
      <c r="G98" s="635" t="s">
        <v>1449</v>
      </c>
      <c r="H98" s="635" t="s">
        <v>1450</v>
      </c>
      <c r="I98" s="649">
        <v>11.739999771118164</v>
      </c>
      <c r="J98" s="649">
        <v>150</v>
      </c>
      <c r="K98" s="650">
        <v>1760.780029296875</v>
      </c>
    </row>
    <row r="99" spans="1:11" ht="14.4" customHeight="1" x14ac:dyDescent="0.3">
      <c r="A99" s="631" t="s">
        <v>513</v>
      </c>
      <c r="B99" s="632" t="s">
        <v>514</v>
      </c>
      <c r="C99" s="635" t="s">
        <v>1267</v>
      </c>
      <c r="D99" s="663" t="s">
        <v>1268</v>
      </c>
      <c r="E99" s="635" t="s">
        <v>1274</v>
      </c>
      <c r="F99" s="663" t="s">
        <v>1275</v>
      </c>
      <c r="G99" s="635" t="s">
        <v>1305</v>
      </c>
      <c r="H99" s="635" t="s">
        <v>1306</v>
      </c>
      <c r="I99" s="649">
        <v>0.66333335638046265</v>
      </c>
      <c r="J99" s="649">
        <v>400</v>
      </c>
      <c r="K99" s="650">
        <v>265</v>
      </c>
    </row>
    <row r="100" spans="1:11" ht="14.4" customHeight="1" x14ac:dyDescent="0.3">
      <c r="A100" s="631" t="s">
        <v>513</v>
      </c>
      <c r="B100" s="632" t="s">
        <v>514</v>
      </c>
      <c r="C100" s="635" t="s">
        <v>1267</v>
      </c>
      <c r="D100" s="663" t="s">
        <v>1268</v>
      </c>
      <c r="E100" s="635" t="s">
        <v>1274</v>
      </c>
      <c r="F100" s="663" t="s">
        <v>1275</v>
      </c>
      <c r="G100" s="635" t="s">
        <v>1309</v>
      </c>
      <c r="H100" s="635" t="s">
        <v>1310</v>
      </c>
      <c r="I100" s="649">
        <v>28.734117283540613</v>
      </c>
      <c r="J100" s="649">
        <v>103</v>
      </c>
      <c r="K100" s="650">
        <v>2959.6399688720703</v>
      </c>
    </row>
    <row r="101" spans="1:11" ht="14.4" customHeight="1" x14ac:dyDescent="0.3">
      <c r="A101" s="631" t="s">
        <v>513</v>
      </c>
      <c r="B101" s="632" t="s">
        <v>514</v>
      </c>
      <c r="C101" s="635" t="s">
        <v>1267</v>
      </c>
      <c r="D101" s="663" t="s">
        <v>1268</v>
      </c>
      <c r="E101" s="635" t="s">
        <v>1315</v>
      </c>
      <c r="F101" s="663" t="s">
        <v>1316</v>
      </c>
      <c r="G101" s="635" t="s">
        <v>1451</v>
      </c>
      <c r="H101" s="635" t="s">
        <v>1452</v>
      </c>
      <c r="I101" s="649">
        <v>1409.6500244140625</v>
      </c>
      <c r="J101" s="649">
        <v>10</v>
      </c>
      <c r="K101" s="650">
        <v>14096.5</v>
      </c>
    </row>
    <row r="102" spans="1:11" ht="14.4" customHeight="1" x14ac:dyDescent="0.3">
      <c r="A102" s="631" t="s">
        <v>513</v>
      </c>
      <c r="B102" s="632" t="s">
        <v>514</v>
      </c>
      <c r="C102" s="635" t="s">
        <v>1267</v>
      </c>
      <c r="D102" s="663" t="s">
        <v>1268</v>
      </c>
      <c r="E102" s="635" t="s">
        <v>1315</v>
      </c>
      <c r="F102" s="663" t="s">
        <v>1316</v>
      </c>
      <c r="G102" s="635" t="s">
        <v>1451</v>
      </c>
      <c r="H102" s="635" t="s">
        <v>1453</v>
      </c>
      <c r="I102" s="649">
        <v>1409.6500244140625</v>
      </c>
      <c r="J102" s="649">
        <v>10</v>
      </c>
      <c r="K102" s="650">
        <v>14096.5</v>
      </c>
    </row>
    <row r="103" spans="1:11" ht="14.4" customHeight="1" x14ac:dyDescent="0.3">
      <c r="A103" s="631" t="s">
        <v>513</v>
      </c>
      <c r="B103" s="632" t="s">
        <v>514</v>
      </c>
      <c r="C103" s="635" t="s">
        <v>1267</v>
      </c>
      <c r="D103" s="663" t="s">
        <v>1268</v>
      </c>
      <c r="E103" s="635" t="s">
        <v>1315</v>
      </c>
      <c r="F103" s="663" t="s">
        <v>1316</v>
      </c>
      <c r="G103" s="635" t="s">
        <v>1335</v>
      </c>
      <c r="H103" s="635" t="s">
        <v>1336</v>
      </c>
      <c r="I103" s="649">
        <v>3.3850001096725464</v>
      </c>
      <c r="J103" s="649">
        <v>80</v>
      </c>
      <c r="K103" s="650">
        <v>270.80000305175781</v>
      </c>
    </row>
    <row r="104" spans="1:11" ht="14.4" customHeight="1" x14ac:dyDescent="0.3">
      <c r="A104" s="631" t="s">
        <v>513</v>
      </c>
      <c r="B104" s="632" t="s">
        <v>514</v>
      </c>
      <c r="C104" s="635" t="s">
        <v>1267</v>
      </c>
      <c r="D104" s="663" t="s">
        <v>1268</v>
      </c>
      <c r="E104" s="635" t="s">
        <v>1315</v>
      </c>
      <c r="F104" s="663" t="s">
        <v>1316</v>
      </c>
      <c r="G104" s="635" t="s">
        <v>1454</v>
      </c>
      <c r="H104" s="635" t="s">
        <v>1455</v>
      </c>
      <c r="I104" s="649">
        <v>953.1400146484375</v>
      </c>
      <c r="J104" s="649">
        <v>12</v>
      </c>
      <c r="K104" s="650">
        <v>11437.6796875</v>
      </c>
    </row>
    <row r="105" spans="1:11" ht="14.4" customHeight="1" x14ac:dyDescent="0.3">
      <c r="A105" s="631" t="s">
        <v>513</v>
      </c>
      <c r="B105" s="632" t="s">
        <v>514</v>
      </c>
      <c r="C105" s="635" t="s">
        <v>1267</v>
      </c>
      <c r="D105" s="663" t="s">
        <v>1268</v>
      </c>
      <c r="E105" s="635" t="s">
        <v>1315</v>
      </c>
      <c r="F105" s="663" t="s">
        <v>1316</v>
      </c>
      <c r="G105" s="635" t="s">
        <v>1456</v>
      </c>
      <c r="H105" s="635" t="s">
        <v>1457</v>
      </c>
      <c r="I105" s="649">
        <v>4.6325000524520874</v>
      </c>
      <c r="J105" s="649">
        <v>80</v>
      </c>
      <c r="K105" s="650">
        <v>370.59999847412109</v>
      </c>
    </row>
    <row r="106" spans="1:11" ht="14.4" customHeight="1" x14ac:dyDescent="0.3">
      <c r="A106" s="631" t="s">
        <v>513</v>
      </c>
      <c r="B106" s="632" t="s">
        <v>514</v>
      </c>
      <c r="C106" s="635" t="s">
        <v>1267</v>
      </c>
      <c r="D106" s="663" t="s">
        <v>1268</v>
      </c>
      <c r="E106" s="635" t="s">
        <v>1315</v>
      </c>
      <c r="F106" s="663" t="s">
        <v>1316</v>
      </c>
      <c r="G106" s="635" t="s">
        <v>1458</v>
      </c>
      <c r="H106" s="635" t="s">
        <v>1459</v>
      </c>
      <c r="I106" s="649">
        <v>2173.5</v>
      </c>
      <c r="J106" s="649">
        <v>19</v>
      </c>
      <c r="K106" s="650">
        <v>41296.5</v>
      </c>
    </row>
    <row r="107" spans="1:11" ht="14.4" customHeight="1" x14ac:dyDescent="0.3">
      <c r="A107" s="631" t="s">
        <v>513</v>
      </c>
      <c r="B107" s="632" t="s">
        <v>514</v>
      </c>
      <c r="C107" s="635" t="s">
        <v>1267</v>
      </c>
      <c r="D107" s="663" t="s">
        <v>1268</v>
      </c>
      <c r="E107" s="635" t="s">
        <v>1315</v>
      </c>
      <c r="F107" s="663" t="s">
        <v>1316</v>
      </c>
      <c r="G107" s="635" t="s">
        <v>1460</v>
      </c>
      <c r="H107" s="635" t="s">
        <v>1461</v>
      </c>
      <c r="I107" s="649">
        <v>1409.6500244140625</v>
      </c>
      <c r="J107" s="649">
        <v>10</v>
      </c>
      <c r="K107" s="650">
        <v>14096.5</v>
      </c>
    </row>
    <row r="108" spans="1:11" ht="14.4" customHeight="1" x14ac:dyDescent="0.3">
      <c r="A108" s="631" t="s">
        <v>513</v>
      </c>
      <c r="B108" s="632" t="s">
        <v>514</v>
      </c>
      <c r="C108" s="635" t="s">
        <v>1267</v>
      </c>
      <c r="D108" s="663" t="s">
        <v>1268</v>
      </c>
      <c r="E108" s="635" t="s">
        <v>1315</v>
      </c>
      <c r="F108" s="663" t="s">
        <v>1316</v>
      </c>
      <c r="G108" s="635" t="s">
        <v>1351</v>
      </c>
      <c r="H108" s="635" t="s">
        <v>1352</v>
      </c>
      <c r="I108" s="649">
        <v>81.250001525878901</v>
      </c>
      <c r="J108" s="649">
        <v>18</v>
      </c>
      <c r="K108" s="650">
        <v>1625.0700164809823</v>
      </c>
    </row>
    <row r="109" spans="1:11" ht="14.4" customHeight="1" x14ac:dyDescent="0.3">
      <c r="A109" s="631" t="s">
        <v>513</v>
      </c>
      <c r="B109" s="632" t="s">
        <v>514</v>
      </c>
      <c r="C109" s="635" t="s">
        <v>1267</v>
      </c>
      <c r="D109" s="663" t="s">
        <v>1268</v>
      </c>
      <c r="E109" s="635" t="s">
        <v>1315</v>
      </c>
      <c r="F109" s="663" t="s">
        <v>1316</v>
      </c>
      <c r="G109" s="635" t="s">
        <v>1462</v>
      </c>
      <c r="H109" s="635" t="s">
        <v>1463</v>
      </c>
      <c r="I109" s="649">
        <v>25.590000152587891</v>
      </c>
      <c r="J109" s="649">
        <v>5</v>
      </c>
      <c r="K109" s="650">
        <v>127.95999908447266</v>
      </c>
    </row>
    <row r="110" spans="1:11" ht="14.4" customHeight="1" x14ac:dyDescent="0.3">
      <c r="A110" s="631" t="s">
        <v>513</v>
      </c>
      <c r="B110" s="632" t="s">
        <v>514</v>
      </c>
      <c r="C110" s="635" t="s">
        <v>1267</v>
      </c>
      <c r="D110" s="663" t="s">
        <v>1268</v>
      </c>
      <c r="E110" s="635" t="s">
        <v>1315</v>
      </c>
      <c r="F110" s="663" t="s">
        <v>1316</v>
      </c>
      <c r="G110" s="635" t="s">
        <v>1464</v>
      </c>
      <c r="H110" s="635" t="s">
        <v>1465</v>
      </c>
      <c r="I110" s="649">
        <v>15.050000190734863</v>
      </c>
      <c r="J110" s="649">
        <v>20</v>
      </c>
      <c r="K110" s="650">
        <v>301.04998779296875</v>
      </c>
    </row>
    <row r="111" spans="1:11" ht="14.4" customHeight="1" x14ac:dyDescent="0.3">
      <c r="A111" s="631" t="s">
        <v>513</v>
      </c>
      <c r="B111" s="632" t="s">
        <v>514</v>
      </c>
      <c r="C111" s="635" t="s">
        <v>1267</v>
      </c>
      <c r="D111" s="663" t="s">
        <v>1268</v>
      </c>
      <c r="E111" s="635" t="s">
        <v>1315</v>
      </c>
      <c r="F111" s="663" t="s">
        <v>1316</v>
      </c>
      <c r="G111" s="635" t="s">
        <v>1466</v>
      </c>
      <c r="H111" s="635" t="s">
        <v>1467</v>
      </c>
      <c r="I111" s="649">
        <v>9099.2001953125</v>
      </c>
      <c r="J111" s="649">
        <v>40</v>
      </c>
      <c r="K111" s="650">
        <v>363968</v>
      </c>
    </row>
    <row r="112" spans="1:11" ht="14.4" customHeight="1" x14ac:dyDescent="0.3">
      <c r="A112" s="631" t="s">
        <v>513</v>
      </c>
      <c r="B112" s="632" t="s">
        <v>514</v>
      </c>
      <c r="C112" s="635" t="s">
        <v>1267</v>
      </c>
      <c r="D112" s="663" t="s">
        <v>1268</v>
      </c>
      <c r="E112" s="635" t="s">
        <v>1315</v>
      </c>
      <c r="F112" s="663" t="s">
        <v>1316</v>
      </c>
      <c r="G112" s="635" t="s">
        <v>1371</v>
      </c>
      <c r="H112" s="635" t="s">
        <v>1372</v>
      </c>
      <c r="I112" s="649">
        <v>1.0900000333786011</v>
      </c>
      <c r="J112" s="649">
        <v>100</v>
      </c>
      <c r="K112" s="650">
        <v>109</v>
      </c>
    </row>
    <row r="113" spans="1:11" ht="14.4" customHeight="1" x14ac:dyDescent="0.3">
      <c r="A113" s="631" t="s">
        <v>513</v>
      </c>
      <c r="B113" s="632" t="s">
        <v>514</v>
      </c>
      <c r="C113" s="635" t="s">
        <v>1267</v>
      </c>
      <c r="D113" s="663" t="s">
        <v>1268</v>
      </c>
      <c r="E113" s="635" t="s">
        <v>1315</v>
      </c>
      <c r="F113" s="663" t="s">
        <v>1316</v>
      </c>
      <c r="G113" s="635" t="s">
        <v>1468</v>
      </c>
      <c r="H113" s="635" t="s">
        <v>1469</v>
      </c>
      <c r="I113" s="649">
        <v>0.4699999988079071</v>
      </c>
      <c r="J113" s="649">
        <v>200</v>
      </c>
      <c r="K113" s="650">
        <v>94</v>
      </c>
    </row>
    <row r="114" spans="1:11" ht="14.4" customHeight="1" x14ac:dyDescent="0.3">
      <c r="A114" s="631" t="s">
        <v>513</v>
      </c>
      <c r="B114" s="632" t="s">
        <v>514</v>
      </c>
      <c r="C114" s="635" t="s">
        <v>1267</v>
      </c>
      <c r="D114" s="663" t="s">
        <v>1268</v>
      </c>
      <c r="E114" s="635" t="s">
        <v>1315</v>
      </c>
      <c r="F114" s="663" t="s">
        <v>1316</v>
      </c>
      <c r="G114" s="635" t="s">
        <v>1373</v>
      </c>
      <c r="H114" s="635" t="s">
        <v>1374</v>
      </c>
      <c r="I114" s="649">
        <v>1.6699999570846558</v>
      </c>
      <c r="J114" s="649">
        <v>200</v>
      </c>
      <c r="K114" s="650">
        <v>334</v>
      </c>
    </row>
    <row r="115" spans="1:11" ht="14.4" customHeight="1" x14ac:dyDescent="0.3">
      <c r="A115" s="631" t="s">
        <v>513</v>
      </c>
      <c r="B115" s="632" t="s">
        <v>514</v>
      </c>
      <c r="C115" s="635" t="s">
        <v>1267</v>
      </c>
      <c r="D115" s="663" t="s">
        <v>1268</v>
      </c>
      <c r="E115" s="635" t="s">
        <v>1315</v>
      </c>
      <c r="F115" s="663" t="s">
        <v>1316</v>
      </c>
      <c r="G115" s="635" t="s">
        <v>1470</v>
      </c>
      <c r="H115" s="635" t="s">
        <v>1471</v>
      </c>
      <c r="I115" s="649">
        <v>302.5</v>
      </c>
      <c r="J115" s="649">
        <v>10</v>
      </c>
      <c r="K115" s="650">
        <v>3025</v>
      </c>
    </row>
    <row r="116" spans="1:11" ht="14.4" customHeight="1" x14ac:dyDescent="0.3">
      <c r="A116" s="631" t="s">
        <v>513</v>
      </c>
      <c r="B116" s="632" t="s">
        <v>514</v>
      </c>
      <c r="C116" s="635" t="s">
        <v>1267</v>
      </c>
      <c r="D116" s="663" t="s">
        <v>1268</v>
      </c>
      <c r="E116" s="635" t="s">
        <v>1315</v>
      </c>
      <c r="F116" s="663" t="s">
        <v>1316</v>
      </c>
      <c r="G116" s="635" t="s">
        <v>1472</v>
      </c>
      <c r="H116" s="635" t="s">
        <v>1473</v>
      </c>
      <c r="I116" s="649">
        <v>5366.330078125</v>
      </c>
      <c r="J116" s="649">
        <v>6</v>
      </c>
      <c r="K116" s="650">
        <v>32198</v>
      </c>
    </row>
    <row r="117" spans="1:11" ht="14.4" customHeight="1" x14ac:dyDescent="0.3">
      <c r="A117" s="631" t="s">
        <v>513</v>
      </c>
      <c r="B117" s="632" t="s">
        <v>514</v>
      </c>
      <c r="C117" s="635" t="s">
        <v>1267</v>
      </c>
      <c r="D117" s="663" t="s">
        <v>1268</v>
      </c>
      <c r="E117" s="635" t="s">
        <v>1315</v>
      </c>
      <c r="F117" s="663" t="s">
        <v>1316</v>
      </c>
      <c r="G117" s="635" t="s">
        <v>1474</v>
      </c>
      <c r="H117" s="635" t="s">
        <v>1475</v>
      </c>
      <c r="I117" s="649">
        <v>302.5</v>
      </c>
      <c r="J117" s="649">
        <v>10</v>
      </c>
      <c r="K117" s="650">
        <v>3025</v>
      </c>
    </row>
    <row r="118" spans="1:11" ht="14.4" customHeight="1" x14ac:dyDescent="0.3">
      <c r="A118" s="631" t="s">
        <v>513</v>
      </c>
      <c r="B118" s="632" t="s">
        <v>514</v>
      </c>
      <c r="C118" s="635" t="s">
        <v>1267</v>
      </c>
      <c r="D118" s="663" t="s">
        <v>1268</v>
      </c>
      <c r="E118" s="635" t="s">
        <v>1315</v>
      </c>
      <c r="F118" s="663" t="s">
        <v>1316</v>
      </c>
      <c r="G118" s="635" t="s">
        <v>1396</v>
      </c>
      <c r="H118" s="635" t="s">
        <v>1397</v>
      </c>
      <c r="I118" s="649">
        <v>3.75</v>
      </c>
      <c r="J118" s="649">
        <v>210</v>
      </c>
      <c r="K118" s="650">
        <v>787.5</v>
      </c>
    </row>
    <row r="119" spans="1:11" ht="14.4" customHeight="1" x14ac:dyDescent="0.3">
      <c r="A119" s="631" t="s">
        <v>513</v>
      </c>
      <c r="B119" s="632" t="s">
        <v>514</v>
      </c>
      <c r="C119" s="635" t="s">
        <v>1267</v>
      </c>
      <c r="D119" s="663" t="s">
        <v>1268</v>
      </c>
      <c r="E119" s="635" t="s">
        <v>1400</v>
      </c>
      <c r="F119" s="663" t="s">
        <v>1401</v>
      </c>
      <c r="G119" s="635" t="s">
        <v>1402</v>
      </c>
      <c r="H119" s="635" t="s">
        <v>1403</v>
      </c>
      <c r="I119" s="649">
        <v>10.159999847412109</v>
      </c>
      <c r="J119" s="649">
        <v>70</v>
      </c>
      <c r="K119" s="650">
        <v>711.19997406005859</v>
      </c>
    </row>
    <row r="120" spans="1:11" ht="14.4" customHeight="1" x14ac:dyDescent="0.3">
      <c r="A120" s="631" t="s">
        <v>513</v>
      </c>
      <c r="B120" s="632" t="s">
        <v>514</v>
      </c>
      <c r="C120" s="635" t="s">
        <v>1267</v>
      </c>
      <c r="D120" s="663" t="s">
        <v>1268</v>
      </c>
      <c r="E120" s="635" t="s">
        <v>1408</v>
      </c>
      <c r="F120" s="663" t="s">
        <v>1409</v>
      </c>
      <c r="G120" s="635" t="s">
        <v>1476</v>
      </c>
      <c r="H120" s="635" t="s">
        <v>1477</v>
      </c>
      <c r="I120" s="649">
        <v>9099.2001953125</v>
      </c>
      <c r="J120" s="649">
        <v>5</v>
      </c>
      <c r="K120" s="650">
        <v>45496</v>
      </c>
    </row>
    <row r="121" spans="1:11" ht="14.4" customHeight="1" x14ac:dyDescent="0.3">
      <c r="A121" s="631" t="s">
        <v>513</v>
      </c>
      <c r="B121" s="632" t="s">
        <v>514</v>
      </c>
      <c r="C121" s="635" t="s">
        <v>1267</v>
      </c>
      <c r="D121" s="663" t="s">
        <v>1268</v>
      </c>
      <c r="E121" s="635" t="s">
        <v>1408</v>
      </c>
      <c r="F121" s="663" t="s">
        <v>1409</v>
      </c>
      <c r="G121" s="635" t="s">
        <v>1410</v>
      </c>
      <c r="H121" s="635" t="s">
        <v>1411</v>
      </c>
      <c r="I121" s="649">
        <v>0.30500000715255737</v>
      </c>
      <c r="J121" s="649">
        <v>200</v>
      </c>
      <c r="K121" s="650">
        <v>61</v>
      </c>
    </row>
    <row r="122" spans="1:11" ht="14.4" customHeight="1" x14ac:dyDescent="0.3">
      <c r="A122" s="631" t="s">
        <v>513</v>
      </c>
      <c r="B122" s="632" t="s">
        <v>514</v>
      </c>
      <c r="C122" s="635" t="s">
        <v>1267</v>
      </c>
      <c r="D122" s="663" t="s">
        <v>1268</v>
      </c>
      <c r="E122" s="635" t="s">
        <v>1408</v>
      </c>
      <c r="F122" s="663" t="s">
        <v>1409</v>
      </c>
      <c r="G122" s="635" t="s">
        <v>1478</v>
      </c>
      <c r="H122" s="635" t="s">
        <v>1479</v>
      </c>
      <c r="I122" s="649">
        <v>0.31000000238418579</v>
      </c>
      <c r="J122" s="649">
        <v>100</v>
      </c>
      <c r="K122" s="650">
        <v>31</v>
      </c>
    </row>
    <row r="123" spans="1:11" ht="14.4" customHeight="1" x14ac:dyDescent="0.3">
      <c r="A123" s="631" t="s">
        <v>513</v>
      </c>
      <c r="B123" s="632" t="s">
        <v>514</v>
      </c>
      <c r="C123" s="635" t="s">
        <v>1267</v>
      </c>
      <c r="D123" s="663" t="s">
        <v>1268</v>
      </c>
      <c r="E123" s="635" t="s">
        <v>1408</v>
      </c>
      <c r="F123" s="663" t="s">
        <v>1409</v>
      </c>
      <c r="G123" s="635" t="s">
        <v>1416</v>
      </c>
      <c r="H123" s="635" t="s">
        <v>1417</v>
      </c>
      <c r="I123" s="649">
        <v>0.55000001192092896</v>
      </c>
      <c r="J123" s="649">
        <v>100</v>
      </c>
      <c r="K123" s="650">
        <v>55</v>
      </c>
    </row>
    <row r="124" spans="1:11" ht="14.4" customHeight="1" x14ac:dyDescent="0.3">
      <c r="A124" s="631" t="s">
        <v>513</v>
      </c>
      <c r="B124" s="632" t="s">
        <v>514</v>
      </c>
      <c r="C124" s="635" t="s">
        <v>1267</v>
      </c>
      <c r="D124" s="663" t="s">
        <v>1268</v>
      </c>
      <c r="E124" s="635" t="s">
        <v>1408</v>
      </c>
      <c r="F124" s="663" t="s">
        <v>1409</v>
      </c>
      <c r="G124" s="635" t="s">
        <v>1480</v>
      </c>
      <c r="H124" s="635" t="s">
        <v>1481</v>
      </c>
      <c r="I124" s="649">
        <v>725.760009765625</v>
      </c>
      <c r="J124" s="649">
        <v>80</v>
      </c>
      <c r="K124" s="650">
        <v>58060.84130859375</v>
      </c>
    </row>
    <row r="125" spans="1:11" ht="14.4" customHeight="1" x14ac:dyDescent="0.3">
      <c r="A125" s="631" t="s">
        <v>513</v>
      </c>
      <c r="B125" s="632" t="s">
        <v>514</v>
      </c>
      <c r="C125" s="635" t="s">
        <v>1267</v>
      </c>
      <c r="D125" s="663" t="s">
        <v>1268</v>
      </c>
      <c r="E125" s="635" t="s">
        <v>1418</v>
      </c>
      <c r="F125" s="663" t="s">
        <v>1419</v>
      </c>
      <c r="G125" s="635" t="s">
        <v>1420</v>
      </c>
      <c r="H125" s="635" t="s">
        <v>1421</v>
      </c>
      <c r="I125" s="649">
        <v>0.62999999523162842</v>
      </c>
      <c r="J125" s="649">
        <v>400</v>
      </c>
      <c r="K125" s="650">
        <v>252</v>
      </c>
    </row>
    <row r="126" spans="1:11" ht="14.4" customHeight="1" x14ac:dyDescent="0.3">
      <c r="A126" s="631" t="s">
        <v>513</v>
      </c>
      <c r="B126" s="632" t="s">
        <v>514</v>
      </c>
      <c r="C126" s="635" t="s">
        <v>1267</v>
      </c>
      <c r="D126" s="663" t="s">
        <v>1268</v>
      </c>
      <c r="E126" s="635" t="s">
        <v>1418</v>
      </c>
      <c r="F126" s="663" t="s">
        <v>1419</v>
      </c>
      <c r="G126" s="635" t="s">
        <v>1422</v>
      </c>
      <c r="H126" s="635" t="s">
        <v>1423</v>
      </c>
      <c r="I126" s="649">
        <v>0.63166666030883789</v>
      </c>
      <c r="J126" s="649">
        <v>1400</v>
      </c>
      <c r="K126" s="650">
        <v>886</v>
      </c>
    </row>
    <row r="127" spans="1:11" ht="14.4" customHeight="1" x14ac:dyDescent="0.3">
      <c r="A127" s="631" t="s">
        <v>513</v>
      </c>
      <c r="B127" s="632" t="s">
        <v>514</v>
      </c>
      <c r="C127" s="635" t="s">
        <v>1267</v>
      </c>
      <c r="D127" s="663" t="s">
        <v>1268</v>
      </c>
      <c r="E127" s="635" t="s">
        <v>1418</v>
      </c>
      <c r="F127" s="663" t="s">
        <v>1419</v>
      </c>
      <c r="G127" s="635" t="s">
        <v>1424</v>
      </c>
      <c r="H127" s="635" t="s">
        <v>1425</v>
      </c>
      <c r="I127" s="649">
        <v>0.62999999523162842</v>
      </c>
      <c r="J127" s="649">
        <v>600</v>
      </c>
      <c r="K127" s="650">
        <v>378</v>
      </c>
    </row>
    <row r="128" spans="1:11" ht="14.4" customHeight="1" x14ac:dyDescent="0.3">
      <c r="A128" s="631" t="s">
        <v>513</v>
      </c>
      <c r="B128" s="632" t="s">
        <v>514</v>
      </c>
      <c r="C128" s="635" t="s">
        <v>1267</v>
      </c>
      <c r="D128" s="663" t="s">
        <v>1268</v>
      </c>
      <c r="E128" s="635" t="s">
        <v>1418</v>
      </c>
      <c r="F128" s="663" t="s">
        <v>1419</v>
      </c>
      <c r="G128" s="635" t="s">
        <v>1428</v>
      </c>
      <c r="H128" s="635" t="s">
        <v>1429</v>
      </c>
      <c r="I128" s="649">
        <v>7.2133333683013916</v>
      </c>
      <c r="J128" s="649">
        <v>110</v>
      </c>
      <c r="K128" s="650">
        <v>789.59999847412109</v>
      </c>
    </row>
    <row r="129" spans="1:11" ht="14.4" customHeight="1" x14ac:dyDescent="0.3">
      <c r="A129" s="631" t="s">
        <v>513</v>
      </c>
      <c r="B129" s="632" t="s">
        <v>514</v>
      </c>
      <c r="C129" s="635" t="s">
        <v>1267</v>
      </c>
      <c r="D129" s="663" t="s">
        <v>1268</v>
      </c>
      <c r="E129" s="635" t="s">
        <v>1418</v>
      </c>
      <c r="F129" s="663" t="s">
        <v>1419</v>
      </c>
      <c r="G129" s="635" t="s">
        <v>1430</v>
      </c>
      <c r="H129" s="635" t="s">
        <v>1431</v>
      </c>
      <c r="I129" s="649">
        <v>7.3171428952898294</v>
      </c>
      <c r="J129" s="649">
        <v>90</v>
      </c>
      <c r="K129" s="650">
        <v>655.55000305175781</v>
      </c>
    </row>
    <row r="130" spans="1:11" ht="14.4" customHeight="1" x14ac:dyDescent="0.3">
      <c r="A130" s="631" t="s">
        <v>513</v>
      </c>
      <c r="B130" s="632" t="s">
        <v>514</v>
      </c>
      <c r="C130" s="635" t="s">
        <v>1267</v>
      </c>
      <c r="D130" s="663" t="s">
        <v>1268</v>
      </c>
      <c r="E130" s="635" t="s">
        <v>1418</v>
      </c>
      <c r="F130" s="663" t="s">
        <v>1419</v>
      </c>
      <c r="G130" s="635" t="s">
        <v>1432</v>
      </c>
      <c r="H130" s="635" t="s">
        <v>1433</v>
      </c>
      <c r="I130" s="649">
        <v>7.5</v>
      </c>
      <c r="J130" s="649">
        <v>20</v>
      </c>
      <c r="K130" s="650">
        <v>150</v>
      </c>
    </row>
    <row r="131" spans="1:11" ht="14.4" customHeight="1" x14ac:dyDescent="0.3">
      <c r="A131" s="631" t="s">
        <v>513</v>
      </c>
      <c r="B131" s="632" t="s">
        <v>514</v>
      </c>
      <c r="C131" s="635" t="s">
        <v>1267</v>
      </c>
      <c r="D131" s="663" t="s">
        <v>1268</v>
      </c>
      <c r="E131" s="635" t="s">
        <v>1418</v>
      </c>
      <c r="F131" s="663" t="s">
        <v>1419</v>
      </c>
      <c r="G131" s="635" t="s">
        <v>1428</v>
      </c>
      <c r="H131" s="635" t="s">
        <v>1482</v>
      </c>
      <c r="I131" s="649">
        <v>7.502500057220459</v>
      </c>
      <c r="J131" s="649">
        <v>105</v>
      </c>
      <c r="K131" s="650">
        <v>787.69999694824219</v>
      </c>
    </row>
    <row r="132" spans="1:11" ht="14.4" customHeight="1" x14ac:dyDescent="0.3">
      <c r="A132" s="631" t="s">
        <v>513</v>
      </c>
      <c r="B132" s="632" t="s">
        <v>514</v>
      </c>
      <c r="C132" s="635" t="s">
        <v>1267</v>
      </c>
      <c r="D132" s="663" t="s">
        <v>1268</v>
      </c>
      <c r="E132" s="635" t="s">
        <v>1418</v>
      </c>
      <c r="F132" s="663" t="s">
        <v>1419</v>
      </c>
      <c r="G132" s="635" t="s">
        <v>1430</v>
      </c>
      <c r="H132" s="635" t="s">
        <v>1434</v>
      </c>
      <c r="I132" s="649">
        <v>7.5100002288818359</v>
      </c>
      <c r="J132" s="649">
        <v>35</v>
      </c>
      <c r="K132" s="650">
        <v>262.84999847412109</v>
      </c>
    </row>
    <row r="133" spans="1:11" ht="14.4" customHeight="1" x14ac:dyDescent="0.3">
      <c r="A133" s="631" t="s">
        <v>513</v>
      </c>
      <c r="B133" s="632" t="s">
        <v>514</v>
      </c>
      <c r="C133" s="635" t="s">
        <v>1267</v>
      </c>
      <c r="D133" s="663" t="s">
        <v>1268</v>
      </c>
      <c r="E133" s="635" t="s">
        <v>1418</v>
      </c>
      <c r="F133" s="663" t="s">
        <v>1419</v>
      </c>
      <c r="G133" s="635" t="s">
        <v>1420</v>
      </c>
      <c r="H133" s="635" t="s">
        <v>1436</v>
      </c>
      <c r="I133" s="649">
        <v>0.62833333015441895</v>
      </c>
      <c r="J133" s="649">
        <v>1600</v>
      </c>
      <c r="K133" s="650">
        <v>1006</v>
      </c>
    </row>
    <row r="134" spans="1:11" ht="14.4" customHeight="1" x14ac:dyDescent="0.3">
      <c r="A134" s="631" t="s">
        <v>513</v>
      </c>
      <c r="B134" s="632" t="s">
        <v>514</v>
      </c>
      <c r="C134" s="635" t="s">
        <v>1267</v>
      </c>
      <c r="D134" s="663" t="s">
        <v>1268</v>
      </c>
      <c r="E134" s="635" t="s">
        <v>1418</v>
      </c>
      <c r="F134" s="663" t="s">
        <v>1419</v>
      </c>
      <c r="G134" s="635" t="s">
        <v>1422</v>
      </c>
      <c r="H134" s="635" t="s">
        <v>1437</v>
      </c>
      <c r="I134" s="649">
        <v>0.62999999523162842</v>
      </c>
      <c r="J134" s="649">
        <v>800</v>
      </c>
      <c r="K134" s="650">
        <v>504</v>
      </c>
    </row>
    <row r="135" spans="1:11" ht="14.4" customHeight="1" x14ac:dyDescent="0.3">
      <c r="A135" s="631" t="s">
        <v>513</v>
      </c>
      <c r="B135" s="632" t="s">
        <v>514</v>
      </c>
      <c r="C135" s="635" t="s">
        <v>1267</v>
      </c>
      <c r="D135" s="663" t="s">
        <v>1268</v>
      </c>
      <c r="E135" s="635" t="s">
        <v>1418</v>
      </c>
      <c r="F135" s="663" t="s">
        <v>1419</v>
      </c>
      <c r="G135" s="635" t="s">
        <v>1424</v>
      </c>
      <c r="H135" s="635" t="s">
        <v>1438</v>
      </c>
      <c r="I135" s="649">
        <v>0.62714285509926937</v>
      </c>
      <c r="J135" s="649">
        <v>1400</v>
      </c>
      <c r="K135" s="650">
        <v>878</v>
      </c>
    </row>
    <row r="136" spans="1:11" ht="14.4" customHeight="1" x14ac:dyDescent="0.3">
      <c r="A136" s="631" t="s">
        <v>513</v>
      </c>
      <c r="B136" s="632" t="s">
        <v>514</v>
      </c>
      <c r="C136" s="635" t="s">
        <v>1267</v>
      </c>
      <c r="D136" s="663" t="s">
        <v>1268</v>
      </c>
      <c r="E136" s="635" t="s">
        <v>1418</v>
      </c>
      <c r="F136" s="663" t="s">
        <v>1419</v>
      </c>
      <c r="G136" s="635" t="s">
        <v>1422</v>
      </c>
      <c r="H136" s="635" t="s">
        <v>1440</v>
      </c>
      <c r="I136" s="649">
        <v>0.62999999523162842</v>
      </c>
      <c r="J136" s="649">
        <v>200</v>
      </c>
      <c r="K136" s="650">
        <v>126</v>
      </c>
    </row>
    <row r="137" spans="1:11" ht="14.4" customHeight="1" x14ac:dyDescent="0.3">
      <c r="A137" s="631" t="s">
        <v>513</v>
      </c>
      <c r="B137" s="632" t="s">
        <v>514</v>
      </c>
      <c r="C137" s="635" t="s">
        <v>1267</v>
      </c>
      <c r="D137" s="663" t="s">
        <v>1268</v>
      </c>
      <c r="E137" s="635" t="s">
        <v>1483</v>
      </c>
      <c r="F137" s="663" t="s">
        <v>1484</v>
      </c>
      <c r="G137" s="635" t="s">
        <v>1485</v>
      </c>
      <c r="H137" s="635" t="s">
        <v>1486</v>
      </c>
      <c r="I137" s="649">
        <v>820.3800048828125</v>
      </c>
      <c r="J137" s="649">
        <v>7</v>
      </c>
      <c r="K137" s="650">
        <v>5742.659912109375</v>
      </c>
    </row>
    <row r="138" spans="1:11" ht="14.4" customHeight="1" x14ac:dyDescent="0.3">
      <c r="A138" s="631" t="s">
        <v>513</v>
      </c>
      <c r="B138" s="632" t="s">
        <v>514</v>
      </c>
      <c r="C138" s="635" t="s">
        <v>532</v>
      </c>
      <c r="D138" s="663" t="s">
        <v>533</v>
      </c>
      <c r="E138" s="635" t="s">
        <v>1274</v>
      </c>
      <c r="F138" s="663" t="s">
        <v>1275</v>
      </c>
      <c r="G138" s="635" t="s">
        <v>1487</v>
      </c>
      <c r="H138" s="635" t="s">
        <v>1488</v>
      </c>
      <c r="I138" s="649">
        <v>13.045000076293945</v>
      </c>
      <c r="J138" s="649">
        <v>350</v>
      </c>
      <c r="K138" s="650">
        <v>4565.3999633789062</v>
      </c>
    </row>
    <row r="139" spans="1:11" ht="14.4" customHeight="1" x14ac:dyDescent="0.3">
      <c r="A139" s="631" t="s">
        <v>513</v>
      </c>
      <c r="B139" s="632" t="s">
        <v>514</v>
      </c>
      <c r="C139" s="635" t="s">
        <v>532</v>
      </c>
      <c r="D139" s="663" t="s">
        <v>533</v>
      </c>
      <c r="E139" s="635" t="s">
        <v>1274</v>
      </c>
      <c r="F139" s="663" t="s">
        <v>1275</v>
      </c>
      <c r="G139" s="635" t="s">
        <v>1489</v>
      </c>
      <c r="H139" s="635" t="s">
        <v>1490</v>
      </c>
      <c r="I139" s="649">
        <v>0.30000001192092896</v>
      </c>
      <c r="J139" s="649">
        <v>28000</v>
      </c>
      <c r="K139" s="650">
        <v>8400</v>
      </c>
    </row>
    <row r="140" spans="1:11" ht="14.4" customHeight="1" x14ac:dyDescent="0.3">
      <c r="A140" s="631" t="s">
        <v>513</v>
      </c>
      <c r="B140" s="632" t="s">
        <v>514</v>
      </c>
      <c r="C140" s="635" t="s">
        <v>532</v>
      </c>
      <c r="D140" s="663" t="s">
        <v>533</v>
      </c>
      <c r="E140" s="635" t="s">
        <v>1274</v>
      </c>
      <c r="F140" s="663" t="s">
        <v>1275</v>
      </c>
      <c r="G140" s="635" t="s">
        <v>1491</v>
      </c>
      <c r="H140" s="635" t="s">
        <v>1492</v>
      </c>
      <c r="I140" s="649">
        <v>62.614999771118164</v>
      </c>
      <c r="J140" s="649">
        <v>20</v>
      </c>
      <c r="K140" s="650">
        <v>1252.2900390625</v>
      </c>
    </row>
    <row r="141" spans="1:11" ht="14.4" customHeight="1" x14ac:dyDescent="0.3">
      <c r="A141" s="631" t="s">
        <v>513</v>
      </c>
      <c r="B141" s="632" t="s">
        <v>514</v>
      </c>
      <c r="C141" s="635" t="s">
        <v>532</v>
      </c>
      <c r="D141" s="663" t="s">
        <v>533</v>
      </c>
      <c r="E141" s="635" t="s">
        <v>1274</v>
      </c>
      <c r="F141" s="663" t="s">
        <v>1275</v>
      </c>
      <c r="G141" s="635" t="s">
        <v>1493</v>
      </c>
      <c r="H141" s="635" t="s">
        <v>1494</v>
      </c>
      <c r="I141" s="649">
        <v>20.110000610351563</v>
      </c>
      <c r="J141" s="649">
        <v>25</v>
      </c>
      <c r="K141" s="650">
        <v>502.79998779296875</v>
      </c>
    </row>
    <row r="142" spans="1:11" ht="14.4" customHeight="1" x14ac:dyDescent="0.3">
      <c r="A142" s="631" t="s">
        <v>513</v>
      </c>
      <c r="B142" s="632" t="s">
        <v>514</v>
      </c>
      <c r="C142" s="635" t="s">
        <v>532</v>
      </c>
      <c r="D142" s="663" t="s">
        <v>533</v>
      </c>
      <c r="E142" s="635" t="s">
        <v>1274</v>
      </c>
      <c r="F142" s="663" t="s">
        <v>1275</v>
      </c>
      <c r="G142" s="635" t="s">
        <v>1495</v>
      </c>
      <c r="H142" s="635" t="s">
        <v>1496</v>
      </c>
      <c r="I142" s="649">
        <v>22.14399948120117</v>
      </c>
      <c r="J142" s="649">
        <v>325</v>
      </c>
      <c r="K142" s="650">
        <v>7197</v>
      </c>
    </row>
    <row r="143" spans="1:11" ht="14.4" customHeight="1" x14ac:dyDescent="0.3">
      <c r="A143" s="631" t="s">
        <v>513</v>
      </c>
      <c r="B143" s="632" t="s">
        <v>514</v>
      </c>
      <c r="C143" s="635" t="s">
        <v>532</v>
      </c>
      <c r="D143" s="663" t="s">
        <v>533</v>
      </c>
      <c r="E143" s="635" t="s">
        <v>1274</v>
      </c>
      <c r="F143" s="663" t="s">
        <v>1275</v>
      </c>
      <c r="G143" s="635" t="s">
        <v>1497</v>
      </c>
      <c r="H143" s="635" t="s">
        <v>1498</v>
      </c>
      <c r="I143" s="649">
        <v>0.8566666841506958</v>
      </c>
      <c r="J143" s="649">
        <v>300</v>
      </c>
      <c r="K143" s="650">
        <v>257</v>
      </c>
    </row>
    <row r="144" spans="1:11" ht="14.4" customHeight="1" x14ac:dyDescent="0.3">
      <c r="A144" s="631" t="s">
        <v>513</v>
      </c>
      <c r="B144" s="632" t="s">
        <v>514</v>
      </c>
      <c r="C144" s="635" t="s">
        <v>532</v>
      </c>
      <c r="D144" s="663" t="s">
        <v>533</v>
      </c>
      <c r="E144" s="635" t="s">
        <v>1274</v>
      </c>
      <c r="F144" s="663" t="s">
        <v>1275</v>
      </c>
      <c r="G144" s="635" t="s">
        <v>1499</v>
      </c>
      <c r="H144" s="635" t="s">
        <v>1500</v>
      </c>
      <c r="I144" s="649">
        <v>1.5166666507720947</v>
      </c>
      <c r="J144" s="649">
        <v>300</v>
      </c>
      <c r="K144" s="650">
        <v>455</v>
      </c>
    </row>
    <row r="145" spans="1:11" ht="14.4" customHeight="1" x14ac:dyDescent="0.3">
      <c r="A145" s="631" t="s">
        <v>513</v>
      </c>
      <c r="B145" s="632" t="s">
        <v>514</v>
      </c>
      <c r="C145" s="635" t="s">
        <v>532</v>
      </c>
      <c r="D145" s="663" t="s">
        <v>533</v>
      </c>
      <c r="E145" s="635" t="s">
        <v>1274</v>
      </c>
      <c r="F145" s="663" t="s">
        <v>1275</v>
      </c>
      <c r="G145" s="635" t="s">
        <v>1501</v>
      </c>
      <c r="H145" s="635" t="s">
        <v>1502</v>
      </c>
      <c r="I145" s="649">
        <v>3.3649998903274536</v>
      </c>
      <c r="J145" s="649">
        <v>100</v>
      </c>
      <c r="K145" s="650">
        <v>336.5</v>
      </c>
    </row>
    <row r="146" spans="1:11" ht="14.4" customHeight="1" x14ac:dyDescent="0.3">
      <c r="A146" s="631" t="s">
        <v>513</v>
      </c>
      <c r="B146" s="632" t="s">
        <v>514</v>
      </c>
      <c r="C146" s="635" t="s">
        <v>532</v>
      </c>
      <c r="D146" s="663" t="s">
        <v>533</v>
      </c>
      <c r="E146" s="635" t="s">
        <v>1274</v>
      </c>
      <c r="F146" s="663" t="s">
        <v>1275</v>
      </c>
      <c r="G146" s="635" t="s">
        <v>1285</v>
      </c>
      <c r="H146" s="635" t="s">
        <v>1286</v>
      </c>
      <c r="I146" s="649">
        <v>98.373334248860672</v>
      </c>
      <c r="J146" s="649">
        <v>71</v>
      </c>
      <c r="K146" s="650">
        <v>6984.5199890136719</v>
      </c>
    </row>
    <row r="147" spans="1:11" ht="14.4" customHeight="1" x14ac:dyDescent="0.3">
      <c r="A147" s="631" t="s">
        <v>513</v>
      </c>
      <c r="B147" s="632" t="s">
        <v>514</v>
      </c>
      <c r="C147" s="635" t="s">
        <v>532</v>
      </c>
      <c r="D147" s="663" t="s">
        <v>533</v>
      </c>
      <c r="E147" s="635" t="s">
        <v>1274</v>
      </c>
      <c r="F147" s="663" t="s">
        <v>1275</v>
      </c>
      <c r="G147" s="635" t="s">
        <v>1289</v>
      </c>
      <c r="H147" s="635" t="s">
        <v>1290</v>
      </c>
      <c r="I147" s="649">
        <v>8.3900003433227539</v>
      </c>
      <c r="J147" s="649">
        <v>12</v>
      </c>
      <c r="K147" s="650">
        <v>100.68000030517578</v>
      </c>
    </row>
    <row r="148" spans="1:11" ht="14.4" customHeight="1" x14ac:dyDescent="0.3">
      <c r="A148" s="631" t="s">
        <v>513</v>
      </c>
      <c r="B148" s="632" t="s">
        <v>514</v>
      </c>
      <c r="C148" s="635" t="s">
        <v>532</v>
      </c>
      <c r="D148" s="663" t="s">
        <v>533</v>
      </c>
      <c r="E148" s="635" t="s">
        <v>1274</v>
      </c>
      <c r="F148" s="663" t="s">
        <v>1275</v>
      </c>
      <c r="G148" s="635" t="s">
        <v>1291</v>
      </c>
      <c r="H148" s="635" t="s">
        <v>1292</v>
      </c>
      <c r="I148" s="649">
        <v>13.079999923706055</v>
      </c>
      <c r="J148" s="649">
        <v>12</v>
      </c>
      <c r="K148" s="650">
        <v>156.96000671386719</v>
      </c>
    </row>
    <row r="149" spans="1:11" ht="14.4" customHeight="1" x14ac:dyDescent="0.3">
      <c r="A149" s="631" t="s">
        <v>513</v>
      </c>
      <c r="B149" s="632" t="s">
        <v>514</v>
      </c>
      <c r="C149" s="635" t="s">
        <v>532</v>
      </c>
      <c r="D149" s="663" t="s">
        <v>533</v>
      </c>
      <c r="E149" s="635" t="s">
        <v>1274</v>
      </c>
      <c r="F149" s="663" t="s">
        <v>1275</v>
      </c>
      <c r="G149" s="635" t="s">
        <v>1503</v>
      </c>
      <c r="H149" s="635" t="s">
        <v>1504</v>
      </c>
      <c r="I149" s="649">
        <v>1.6399999856948853</v>
      </c>
      <c r="J149" s="649">
        <v>40</v>
      </c>
      <c r="K149" s="650">
        <v>65.579998016357422</v>
      </c>
    </row>
    <row r="150" spans="1:11" ht="14.4" customHeight="1" x14ac:dyDescent="0.3">
      <c r="A150" s="631" t="s">
        <v>513</v>
      </c>
      <c r="B150" s="632" t="s">
        <v>514</v>
      </c>
      <c r="C150" s="635" t="s">
        <v>532</v>
      </c>
      <c r="D150" s="663" t="s">
        <v>533</v>
      </c>
      <c r="E150" s="635" t="s">
        <v>1274</v>
      </c>
      <c r="F150" s="663" t="s">
        <v>1275</v>
      </c>
      <c r="G150" s="635" t="s">
        <v>1309</v>
      </c>
      <c r="H150" s="635" t="s">
        <v>1310</v>
      </c>
      <c r="I150" s="649">
        <v>28.734285354614258</v>
      </c>
      <c r="J150" s="649">
        <v>168</v>
      </c>
      <c r="K150" s="650">
        <v>4827.360107421875</v>
      </c>
    </row>
    <row r="151" spans="1:11" ht="14.4" customHeight="1" x14ac:dyDescent="0.3">
      <c r="A151" s="631" t="s">
        <v>513</v>
      </c>
      <c r="B151" s="632" t="s">
        <v>514</v>
      </c>
      <c r="C151" s="635" t="s">
        <v>532</v>
      </c>
      <c r="D151" s="663" t="s">
        <v>533</v>
      </c>
      <c r="E151" s="635" t="s">
        <v>1315</v>
      </c>
      <c r="F151" s="663" t="s">
        <v>1316</v>
      </c>
      <c r="G151" s="635" t="s">
        <v>1505</v>
      </c>
      <c r="H151" s="635" t="s">
        <v>1506</v>
      </c>
      <c r="I151" s="649">
        <v>2.9100000858306885</v>
      </c>
      <c r="J151" s="649">
        <v>200</v>
      </c>
      <c r="K151" s="650">
        <v>582</v>
      </c>
    </row>
    <row r="152" spans="1:11" ht="14.4" customHeight="1" x14ac:dyDescent="0.3">
      <c r="A152" s="631" t="s">
        <v>513</v>
      </c>
      <c r="B152" s="632" t="s">
        <v>514</v>
      </c>
      <c r="C152" s="635" t="s">
        <v>532</v>
      </c>
      <c r="D152" s="663" t="s">
        <v>533</v>
      </c>
      <c r="E152" s="635" t="s">
        <v>1315</v>
      </c>
      <c r="F152" s="663" t="s">
        <v>1316</v>
      </c>
      <c r="G152" s="635" t="s">
        <v>1507</v>
      </c>
      <c r="H152" s="635" t="s">
        <v>1508</v>
      </c>
      <c r="I152" s="649">
        <v>387.09089799360794</v>
      </c>
      <c r="J152" s="649">
        <v>50</v>
      </c>
      <c r="K152" s="650">
        <v>21289.959970703349</v>
      </c>
    </row>
    <row r="153" spans="1:11" ht="14.4" customHeight="1" x14ac:dyDescent="0.3">
      <c r="A153" s="631" t="s">
        <v>513</v>
      </c>
      <c r="B153" s="632" t="s">
        <v>514</v>
      </c>
      <c r="C153" s="635" t="s">
        <v>532</v>
      </c>
      <c r="D153" s="663" t="s">
        <v>533</v>
      </c>
      <c r="E153" s="635" t="s">
        <v>1315</v>
      </c>
      <c r="F153" s="663" t="s">
        <v>1316</v>
      </c>
      <c r="G153" s="635" t="s">
        <v>1509</v>
      </c>
      <c r="H153" s="635" t="s">
        <v>1510</v>
      </c>
      <c r="I153" s="649">
        <v>211.50999450683594</v>
      </c>
      <c r="J153" s="649">
        <v>5</v>
      </c>
      <c r="K153" s="650">
        <v>1057.5400390625</v>
      </c>
    </row>
    <row r="154" spans="1:11" ht="14.4" customHeight="1" x14ac:dyDescent="0.3">
      <c r="A154" s="631" t="s">
        <v>513</v>
      </c>
      <c r="B154" s="632" t="s">
        <v>514</v>
      </c>
      <c r="C154" s="635" t="s">
        <v>532</v>
      </c>
      <c r="D154" s="663" t="s">
        <v>533</v>
      </c>
      <c r="E154" s="635" t="s">
        <v>1315</v>
      </c>
      <c r="F154" s="663" t="s">
        <v>1316</v>
      </c>
      <c r="G154" s="635" t="s">
        <v>1511</v>
      </c>
      <c r="H154" s="635" t="s">
        <v>1512</v>
      </c>
      <c r="I154" s="649">
        <v>425.79998779296875</v>
      </c>
      <c r="J154" s="649">
        <v>5</v>
      </c>
      <c r="K154" s="650">
        <v>2128.989990234375</v>
      </c>
    </row>
    <row r="155" spans="1:11" ht="14.4" customHeight="1" x14ac:dyDescent="0.3">
      <c r="A155" s="631" t="s">
        <v>513</v>
      </c>
      <c r="B155" s="632" t="s">
        <v>514</v>
      </c>
      <c r="C155" s="635" t="s">
        <v>532</v>
      </c>
      <c r="D155" s="663" t="s">
        <v>533</v>
      </c>
      <c r="E155" s="635" t="s">
        <v>1315</v>
      </c>
      <c r="F155" s="663" t="s">
        <v>1316</v>
      </c>
      <c r="G155" s="635" t="s">
        <v>1513</v>
      </c>
      <c r="H155" s="635" t="s">
        <v>1514</v>
      </c>
      <c r="I155" s="649">
        <v>425.79998779296875</v>
      </c>
      <c r="J155" s="649">
        <v>10</v>
      </c>
      <c r="K155" s="650">
        <v>4258</v>
      </c>
    </row>
    <row r="156" spans="1:11" ht="14.4" customHeight="1" x14ac:dyDescent="0.3">
      <c r="A156" s="631" t="s">
        <v>513</v>
      </c>
      <c r="B156" s="632" t="s">
        <v>514</v>
      </c>
      <c r="C156" s="635" t="s">
        <v>532</v>
      </c>
      <c r="D156" s="663" t="s">
        <v>533</v>
      </c>
      <c r="E156" s="635" t="s">
        <v>1315</v>
      </c>
      <c r="F156" s="663" t="s">
        <v>1316</v>
      </c>
      <c r="G156" s="635" t="s">
        <v>1515</v>
      </c>
      <c r="H156" s="635" t="s">
        <v>1516</v>
      </c>
      <c r="I156" s="649">
        <v>434.3900146484375</v>
      </c>
      <c r="J156" s="649">
        <v>5</v>
      </c>
      <c r="K156" s="650">
        <v>2171.949951171875</v>
      </c>
    </row>
    <row r="157" spans="1:11" ht="14.4" customHeight="1" x14ac:dyDescent="0.3">
      <c r="A157" s="631" t="s">
        <v>513</v>
      </c>
      <c r="B157" s="632" t="s">
        <v>514</v>
      </c>
      <c r="C157" s="635" t="s">
        <v>532</v>
      </c>
      <c r="D157" s="663" t="s">
        <v>533</v>
      </c>
      <c r="E157" s="635" t="s">
        <v>1315</v>
      </c>
      <c r="F157" s="663" t="s">
        <v>1316</v>
      </c>
      <c r="G157" s="635" t="s">
        <v>1517</v>
      </c>
      <c r="H157" s="635" t="s">
        <v>1518</v>
      </c>
      <c r="I157" s="649">
        <v>309.760009765625</v>
      </c>
      <c r="J157" s="649">
        <v>50</v>
      </c>
      <c r="K157" s="650">
        <v>15488.00048828125</v>
      </c>
    </row>
    <row r="158" spans="1:11" ht="14.4" customHeight="1" x14ac:dyDescent="0.3">
      <c r="A158" s="631" t="s">
        <v>513</v>
      </c>
      <c r="B158" s="632" t="s">
        <v>514</v>
      </c>
      <c r="C158" s="635" t="s">
        <v>532</v>
      </c>
      <c r="D158" s="663" t="s">
        <v>533</v>
      </c>
      <c r="E158" s="635" t="s">
        <v>1315</v>
      </c>
      <c r="F158" s="663" t="s">
        <v>1316</v>
      </c>
      <c r="G158" s="635" t="s">
        <v>1519</v>
      </c>
      <c r="H158" s="635" t="s">
        <v>1520</v>
      </c>
      <c r="I158" s="649">
        <v>260.3900146484375</v>
      </c>
      <c r="J158" s="649">
        <v>35</v>
      </c>
      <c r="K158" s="650">
        <v>9113.7197265625</v>
      </c>
    </row>
    <row r="159" spans="1:11" ht="14.4" customHeight="1" x14ac:dyDescent="0.3">
      <c r="A159" s="631" t="s">
        <v>513</v>
      </c>
      <c r="B159" s="632" t="s">
        <v>514</v>
      </c>
      <c r="C159" s="635" t="s">
        <v>532</v>
      </c>
      <c r="D159" s="663" t="s">
        <v>533</v>
      </c>
      <c r="E159" s="635" t="s">
        <v>1315</v>
      </c>
      <c r="F159" s="663" t="s">
        <v>1316</v>
      </c>
      <c r="G159" s="635" t="s">
        <v>1521</v>
      </c>
      <c r="H159" s="635" t="s">
        <v>1522</v>
      </c>
      <c r="I159" s="649">
        <v>220.33001239483173</v>
      </c>
      <c r="J159" s="649">
        <v>55</v>
      </c>
      <c r="K159" s="650">
        <v>14321.549560546875</v>
      </c>
    </row>
    <row r="160" spans="1:11" ht="14.4" customHeight="1" x14ac:dyDescent="0.3">
      <c r="A160" s="631" t="s">
        <v>513</v>
      </c>
      <c r="B160" s="632" t="s">
        <v>514</v>
      </c>
      <c r="C160" s="635" t="s">
        <v>532</v>
      </c>
      <c r="D160" s="663" t="s">
        <v>533</v>
      </c>
      <c r="E160" s="635" t="s">
        <v>1315</v>
      </c>
      <c r="F160" s="663" t="s">
        <v>1316</v>
      </c>
      <c r="G160" s="635" t="s">
        <v>1523</v>
      </c>
      <c r="H160" s="635" t="s">
        <v>1524</v>
      </c>
      <c r="I160" s="649">
        <v>229.71846008300781</v>
      </c>
      <c r="J160" s="649">
        <v>290</v>
      </c>
      <c r="K160" s="650">
        <v>70881.79931640625</v>
      </c>
    </row>
    <row r="161" spans="1:11" ht="14.4" customHeight="1" x14ac:dyDescent="0.3">
      <c r="A161" s="631" t="s">
        <v>513</v>
      </c>
      <c r="B161" s="632" t="s">
        <v>514</v>
      </c>
      <c r="C161" s="635" t="s">
        <v>532</v>
      </c>
      <c r="D161" s="663" t="s">
        <v>533</v>
      </c>
      <c r="E161" s="635" t="s">
        <v>1315</v>
      </c>
      <c r="F161" s="663" t="s">
        <v>1316</v>
      </c>
      <c r="G161" s="635" t="s">
        <v>1525</v>
      </c>
      <c r="H161" s="635" t="s">
        <v>1526</v>
      </c>
      <c r="I161" s="649">
        <v>225.30799865722656</v>
      </c>
      <c r="J161" s="649">
        <v>130</v>
      </c>
      <c r="K161" s="650">
        <v>31774.599609375</v>
      </c>
    </row>
    <row r="162" spans="1:11" ht="14.4" customHeight="1" x14ac:dyDescent="0.3">
      <c r="A162" s="631" t="s">
        <v>513</v>
      </c>
      <c r="B162" s="632" t="s">
        <v>514</v>
      </c>
      <c r="C162" s="635" t="s">
        <v>532</v>
      </c>
      <c r="D162" s="663" t="s">
        <v>533</v>
      </c>
      <c r="E162" s="635" t="s">
        <v>1315</v>
      </c>
      <c r="F162" s="663" t="s">
        <v>1316</v>
      </c>
      <c r="G162" s="635" t="s">
        <v>1527</v>
      </c>
      <c r="H162" s="635" t="s">
        <v>1528</v>
      </c>
      <c r="I162" s="649">
        <v>1175.27001953125</v>
      </c>
      <c r="J162" s="649">
        <v>7</v>
      </c>
      <c r="K162" s="650">
        <v>8226.89013671875</v>
      </c>
    </row>
    <row r="163" spans="1:11" ht="14.4" customHeight="1" x14ac:dyDescent="0.3">
      <c r="A163" s="631" t="s">
        <v>513</v>
      </c>
      <c r="B163" s="632" t="s">
        <v>514</v>
      </c>
      <c r="C163" s="635" t="s">
        <v>532</v>
      </c>
      <c r="D163" s="663" t="s">
        <v>533</v>
      </c>
      <c r="E163" s="635" t="s">
        <v>1315</v>
      </c>
      <c r="F163" s="663" t="s">
        <v>1316</v>
      </c>
      <c r="G163" s="635" t="s">
        <v>1529</v>
      </c>
      <c r="H163" s="635" t="s">
        <v>1530</v>
      </c>
      <c r="I163" s="649">
        <v>1175.2766927083333</v>
      </c>
      <c r="J163" s="649">
        <v>5</v>
      </c>
      <c r="K163" s="650">
        <v>5876.3701171875</v>
      </c>
    </row>
    <row r="164" spans="1:11" ht="14.4" customHeight="1" x14ac:dyDescent="0.3">
      <c r="A164" s="631" t="s">
        <v>513</v>
      </c>
      <c r="B164" s="632" t="s">
        <v>514</v>
      </c>
      <c r="C164" s="635" t="s">
        <v>532</v>
      </c>
      <c r="D164" s="663" t="s">
        <v>533</v>
      </c>
      <c r="E164" s="635" t="s">
        <v>1315</v>
      </c>
      <c r="F164" s="663" t="s">
        <v>1316</v>
      </c>
      <c r="G164" s="635" t="s">
        <v>1531</v>
      </c>
      <c r="H164" s="635" t="s">
        <v>1532</v>
      </c>
      <c r="I164" s="649">
        <v>715.90997314453125</v>
      </c>
      <c r="J164" s="649">
        <v>180</v>
      </c>
      <c r="K164" s="650">
        <v>128863.65991210938</v>
      </c>
    </row>
    <row r="165" spans="1:11" ht="14.4" customHeight="1" x14ac:dyDescent="0.3">
      <c r="A165" s="631" t="s">
        <v>513</v>
      </c>
      <c r="B165" s="632" t="s">
        <v>514</v>
      </c>
      <c r="C165" s="635" t="s">
        <v>532</v>
      </c>
      <c r="D165" s="663" t="s">
        <v>533</v>
      </c>
      <c r="E165" s="635" t="s">
        <v>1315</v>
      </c>
      <c r="F165" s="663" t="s">
        <v>1316</v>
      </c>
      <c r="G165" s="635" t="s">
        <v>1533</v>
      </c>
      <c r="H165" s="635" t="s">
        <v>1534</v>
      </c>
      <c r="I165" s="649">
        <v>1159.5799560546875</v>
      </c>
      <c r="J165" s="649">
        <v>20</v>
      </c>
      <c r="K165" s="650">
        <v>23191.58984375</v>
      </c>
    </row>
    <row r="166" spans="1:11" ht="14.4" customHeight="1" x14ac:dyDescent="0.3">
      <c r="A166" s="631" t="s">
        <v>513</v>
      </c>
      <c r="B166" s="632" t="s">
        <v>514</v>
      </c>
      <c r="C166" s="635" t="s">
        <v>532</v>
      </c>
      <c r="D166" s="663" t="s">
        <v>533</v>
      </c>
      <c r="E166" s="635" t="s">
        <v>1315</v>
      </c>
      <c r="F166" s="663" t="s">
        <v>1316</v>
      </c>
      <c r="G166" s="635" t="s">
        <v>1535</v>
      </c>
      <c r="H166" s="635" t="s">
        <v>1536</v>
      </c>
      <c r="I166" s="649">
        <v>1326.3900146484375</v>
      </c>
      <c r="J166" s="649">
        <v>15</v>
      </c>
      <c r="K166" s="650">
        <v>19895.8505859375</v>
      </c>
    </row>
    <row r="167" spans="1:11" ht="14.4" customHeight="1" x14ac:dyDescent="0.3">
      <c r="A167" s="631" t="s">
        <v>513</v>
      </c>
      <c r="B167" s="632" t="s">
        <v>514</v>
      </c>
      <c r="C167" s="635" t="s">
        <v>532</v>
      </c>
      <c r="D167" s="663" t="s">
        <v>533</v>
      </c>
      <c r="E167" s="635" t="s">
        <v>1315</v>
      </c>
      <c r="F167" s="663" t="s">
        <v>1316</v>
      </c>
      <c r="G167" s="635" t="s">
        <v>1537</v>
      </c>
      <c r="H167" s="635" t="s">
        <v>1538</v>
      </c>
      <c r="I167" s="649">
        <v>3259.340087890625</v>
      </c>
      <c r="J167" s="649">
        <v>5</v>
      </c>
      <c r="K167" s="650">
        <v>16296.7001953125</v>
      </c>
    </row>
    <row r="168" spans="1:11" ht="14.4" customHeight="1" x14ac:dyDescent="0.3">
      <c r="A168" s="631" t="s">
        <v>513</v>
      </c>
      <c r="B168" s="632" t="s">
        <v>514</v>
      </c>
      <c r="C168" s="635" t="s">
        <v>532</v>
      </c>
      <c r="D168" s="663" t="s">
        <v>533</v>
      </c>
      <c r="E168" s="635" t="s">
        <v>1315</v>
      </c>
      <c r="F168" s="663" t="s">
        <v>1316</v>
      </c>
      <c r="G168" s="635" t="s">
        <v>1539</v>
      </c>
      <c r="H168" s="635" t="s">
        <v>1540</v>
      </c>
      <c r="I168" s="649">
        <v>498.51998901367187</v>
      </c>
      <c r="J168" s="649">
        <v>20</v>
      </c>
      <c r="K168" s="650">
        <v>9970.400390625</v>
      </c>
    </row>
    <row r="169" spans="1:11" ht="14.4" customHeight="1" x14ac:dyDescent="0.3">
      <c r="A169" s="631" t="s">
        <v>513</v>
      </c>
      <c r="B169" s="632" t="s">
        <v>514</v>
      </c>
      <c r="C169" s="635" t="s">
        <v>532</v>
      </c>
      <c r="D169" s="663" t="s">
        <v>533</v>
      </c>
      <c r="E169" s="635" t="s">
        <v>1315</v>
      </c>
      <c r="F169" s="663" t="s">
        <v>1316</v>
      </c>
      <c r="G169" s="635" t="s">
        <v>1541</v>
      </c>
      <c r="H169" s="635" t="s">
        <v>1542</v>
      </c>
      <c r="I169" s="649">
        <v>1057.06005859375</v>
      </c>
      <c r="J169" s="649">
        <v>7</v>
      </c>
      <c r="K169" s="650">
        <v>7399.42041015625</v>
      </c>
    </row>
    <row r="170" spans="1:11" ht="14.4" customHeight="1" x14ac:dyDescent="0.3">
      <c r="A170" s="631" t="s">
        <v>513</v>
      </c>
      <c r="B170" s="632" t="s">
        <v>514</v>
      </c>
      <c r="C170" s="635" t="s">
        <v>532</v>
      </c>
      <c r="D170" s="663" t="s">
        <v>533</v>
      </c>
      <c r="E170" s="635" t="s">
        <v>1315</v>
      </c>
      <c r="F170" s="663" t="s">
        <v>1316</v>
      </c>
      <c r="G170" s="635" t="s">
        <v>1543</v>
      </c>
      <c r="H170" s="635" t="s">
        <v>1544</v>
      </c>
      <c r="I170" s="649">
        <v>1057.06005859375</v>
      </c>
      <c r="J170" s="649">
        <v>24</v>
      </c>
      <c r="K170" s="650">
        <v>25369.350341796875</v>
      </c>
    </row>
    <row r="171" spans="1:11" ht="14.4" customHeight="1" x14ac:dyDescent="0.3">
      <c r="A171" s="631" t="s">
        <v>513</v>
      </c>
      <c r="B171" s="632" t="s">
        <v>514</v>
      </c>
      <c r="C171" s="635" t="s">
        <v>532</v>
      </c>
      <c r="D171" s="663" t="s">
        <v>533</v>
      </c>
      <c r="E171" s="635" t="s">
        <v>1315</v>
      </c>
      <c r="F171" s="663" t="s">
        <v>1316</v>
      </c>
      <c r="G171" s="635" t="s">
        <v>1545</v>
      </c>
      <c r="H171" s="635" t="s">
        <v>1546</v>
      </c>
      <c r="I171" s="649">
        <v>792.7950439453125</v>
      </c>
      <c r="J171" s="649">
        <v>72</v>
      </c>
      <c r="K171" s="650">
        <v>76108.001777345315</v>
      </c>
    </row>
    <row r="172" spans="1:11" ht="14.4" customHeight="1" x14ac:dyDescent="0.3">
      <c r="A172" s="631" t="s">
        <v>513</v>
      </c>
      <c r="B172" s="632" t="s">
        <v>514</v>
      </c>
      <c r="C172" s="635" t="s">
        <v>532</v>
      </c>
      <c r="D172" s="663" t="s">
        <v>533</v>
      </c>
      <c r="E172" s="635" t="s">
        <v>1315</v>
      </c>
      <c r="F172" s="663" t="s">
        <v>1316</v>
      </c>
      <c r="G172" s="635" t="s">
        <v>1547</v>
      </c>
      <c r="H172" s="635" t="s">
        <v>1548</v>
      </c>
      <c r="I172" s="649">
        <v>12334.134765625</v>
      </c>
      <c r="J172" s="649">
        <v>17</v>
      </c>
      <c r="K172" s="650">
        <v>209459.4697265625</v>
      </c>
    </row>
    <row r="173" spans="1:11" ht="14.4" customHeight="1" x14ac:dyDescent="0.3">
      <c r="A173" s="631" t="s">
        <v>513</v>
      </c>
      <c r="B173" s="632" t="s">
        <v>514</v>
      </c>
      <c r="C173" s="635" t="s">
        <v>532</v>
      </c>
      <c r="D173" s="663" t="s">
        <v>533</v>
      </c>
      <c r="E173" s="635" t="s">
        <v>1315</v>
      </c>
      <c r="F173" s="663" t="s">
        <v>1316</v>
      </c>
      <c r="G173" s="635" t="s">
        <v>1549</v>
      </c>
      <c r="H173" s="635" t="s">
        <v>1550</v>
      </c>
      <c r="I173" s="649">
        <v>1645.5999755859375</v>
      </c>
      <c r="J173" s="649">
        <v>7</v>
      </c>
      <c r="K173" s="650">
        <v>11519.199829101563</v>
      </c>
    </row>
    <row r="174" spans="1:11" ht="14.4" customHeight="1" x14ac:dyDescent="0.3">
      <c r="A174" s="631" t="s">
        <v>513</v>
      </c>
      <c r="B174" s="632" t="s">
        <v>514</v>
      </c>
      <c r="C174" s="635" t="s">
        <v>532</v>
      </c>
      <c r="D174" s="663" t="s">
        <v>533</v>
      </c>
      <c r="E174" s="635" t="s">
        <v>1315</v>
      </c>
      <c r="F174" s="663" t="s">
        <v>1316</v>
      </c>
      <c r="G174" s="635" t="s">
        <v>1551</v>
      </c>
      <c r="H174" s="635" t="s">
        <v>1552</v>
      </c>
      <c r="I174" s="649">
        <v>3216.949951171875</v>
      </c>
      <c r="J174" s="649">
        <v>2</v>
      </c>
      <c r="K174" s="650">
        <v>6433.89990234375</v>
      </c>
    </row>
    <row r="175" spans="1:11" ht="14.4" customHeight="1" x14ac:dyDescent="0.3">
      <c r="A175" s="631" t="s">
        <v>513</v>
      </c>
      <c r="B175" s="632" t="s">
        <v>514</v>
      </c>
      <c r="C175" s="635" t="s">
        <v>532</v>
      </c>
      <c r="D175" s="663" t="s">
        <v>533</v>
      </c>
      <c r="E175" s="635" t="s">
        <v>1315</v>
      </c>
      <c r="F175" s="663" t="s">
        <v>1316</v>
      </c>
      <c r="G175" s="635" t="s">
        <v>1553</v>
      </c>
      <c r="H175" s="635" t="s">
        <v>1554</v>
      </c>
      <c r="I175" s="649">
        <v>1569.3699951171875</v>
      </c>
      <c r="J175" s="649">
        <v>18</v>
      </c>
      <c r="K175" s="650">
        <v>28248.6591796875</v>
      </c>
    </row>
    <row r="176" spans="1:11" ht="14.4" customHeight="1" x14ac:dyDescent="0.3">
      <c r="A176" s="631" t="s">
        <v>513</v>
      </c>
      <c r="B176" s="632" t="s">
        <v>514</v>
      </c>
      <c r="C176" s="635" t="s">
        <v>532</v>
      </c>
      <c r="D176" s="663" t="s">
        <v>533</v>
      </c>
      <c r="E176" s="635" t="s">
        <v>1315</v>
      </c>
      <c r="F176" s="663" t="s">
        <v>1316</v>
      </c>
      <c r="G176" s="635" t="s">
        <v>1555</v>
      </c>
      <c r="H176" s="635" t="s">
        <v>1556</v>
      </c>
      <c r="I176" s="649">
        <v>1569.3699951171875</v>
      </c>
      <c r="J176" s="649">
        <v>42</v>
      </c>
      <c r="K176" s="650">
        <v>65913.5380859375</v>
      </c>
    </row>
    <row r="177" spans="1:11" ht="14.4" customHeight="1" x14ac:dyDescent="0.3">
      <c r="A177" s="631" t="s">
        <v>513</v>
      </c>
      <c r="B177" s="632" t="s">
        <v>514</v>
      </c>
      <c r="C177" s="635" t="s">
        <v>532</v>
      </c>
      <c r="D177" s="663" t="s">
        <v>533</v>
      </c>
      <c r="E177" s="635" t="s">
        <v>1315</v>
      </c>
      <c r="F177" s="663" t="s">
        <v>1316</v>
      </c>
      <c r="G177" s="635" t="s">
        <v>1557</v>
      </c>
      <c r="H177" s="635" t="s">
        <v>1558</v>
      </c>
      <c r="I177" s="649">
        <v>1569.3699951171875</v>
      </c>
      <c r="J177" s="649">
        <v>9</v>
      </c>
      <c r="K177" s="650">
        <v>14124.32958984375</v>
      </c>
    </row>
    <row r="178" spans="1:11" ht="14.4" customHeight="1" x14ac:dyDescent="0.3">
      <c r="A178" s="631" t="s">
        <v>513</v>
      </c>
      <c r="B178" s="632" t="s">
        <v>514</v>
      </c>
      <c r="C178" s="635" t="s">
        <v>532</v>
      </c>
      <c r="D178" s="663" t="s">
        <v>533</v>
      </c>
      <c r="E178" s="635" t="s">
        <v>1315</v>
      </c>
      <c r="F178" s="663" t="s">
        <v>1316</v>
      </c>
      <c r="G178" s="635" t="s">
        <v>1559</v>
      </c>
      <c r="H178" s="635" t="s">
        <v>1560</v>
      </c>
      <c r="I178" s="649">
        <v>1569.3699951171875</v>
      </c>
      <c r="J178" s="649">
        <v>9</v>
      </c>
      <c r="K178" s="650">
        <v>14124.330078125</v>
      </c>
    </row>
    <row r="179" spans="1:11" ht="14.4" customHeight="1" x14ac:dyDescent="0.3">
      <c r="A179" s="631" t="s">
        <v>513</v>
      </c>
      <c r="B179" s="632" t="s">
        <v>514</v>
      </c>
      <c r="C179" s="635" t="s">
        <v>532</v>
      </c>
      <c r="D179" s="663" t="s">
        <v>533</v>
      </c>
      <c r="E179" s="635" t="s">
        <v>1315</v>
      </c>
      <c r="F179" s="663" t="s">
        <v>1316</v>
      </c>
      <c r="G179" s="635" t="s">
        <v>1561</v>
      </c>
      <c r="H179" s="635" t="s">
        <v>1562</v>
      </c>
      <c r="I179" s="649">
        <v>1569.3699951171875</v>
      </c>
      <c r="J179" s="649">
        <v>6</v>
      </c>
      <c r="K179" s="650">
        <v>9416.2197265625</v>
      </c>
    </row>
    <row r="180" spans="1:11" ht="14.4" customHeight="1" x14ac:dyDescent="0.3">
      <c r="A180" s="631" t="s">
        <v>513</v>
      </c>
      <c r="B180" s="632" t="s">
        <v>514</v>
      </c>
      <c r="C180" s="635" t="s">
        <v>532</v>
      </c>
      <c r="D180" s="663" t="s">
        <v>533</v>
      </c>
      <c r="E180" s="635" t="s">
        <v>1315</v>
      </c>
      <c r="F180" s="663" t="s">
        <v>1316</v>
      </c>
      <c r="G180" s="635" t="s">
        <v>1563</v>
      </c>
      <c r="H180" s="635" t="s">
        <v>1564</v>
      </c>
      <c r="I180" s="649">
        <v>907.5</v>
      </c>
      <c r="J180" s="649">
        <v>675</v>
      </c>
      <c r="K180" s="650">
        <v>612562.509765625</v>
      </c>
    </row>
    <row r="181" spans="1:11" ht="14.4" customHeight="1" x14ac:dyDescent="0.3">
      <c r="A181" s="631" t="s">
        <v>513</v>
      </c>
      <c r="B181" s="632" t="s">
        <v>514</v>
      </c>
      <c r="C181" s="635" t="s">
        <v>532</v>
      </c>
      <c r="D181" s="663" t="s">
        <v>533</v>
      </c>
      <c r="E181" s="635" t="s">
        <v>1315</v>
      </c>
      <c r="F181" s="663" t="s">
        <v>1316</v>
      </c>
      <c r="G181" s="635" t="s">
        <v>1565</v>
      </c>
      <c r="H181" s="635" t="s">
        <v>1566</v>
      </c>
      <c r="I181" s="649">
        <v>1310.8299560546875</v>
      </c>
      <c r="J181" s="649">
        <v>240</v>
      </c>
      <c r="K181" s="650">
        <v>314599.09619140625</v>
      </c>
    </row>
    <row r="182" spans="1:11" ht="14.4" customHeight="1" x14ac:dyDescent="0.3">
      <c r="A182" s="631" t="s">
        <v>513</v>
      </c>
      <c r="B182" s="632" t="s">
        <v>514</v>
      </c>
      <c r="C182" s="635" t="s">
        <v>532</v>
      </c>
      <c r="D182" s="663" t="s">
        <v>533</v>
      </c>
      <c r="E182" s="635" t="s">
        <v>1315</v>
      </c>
      <c r="F182" s="663" t="s">
        <v>1316</v>
      </c>
      <c r="G182" s="635" t="s">
        <v>1567</v>
      </c>
      <c r="H182" s="635" t="s">
        <v>1568</v>
      </c>
      <c r="I182" s="649">
        <v>2204.6201171875</v>
      </c>
      <c r="J182" s="649">
        <v>10</v>
      </c>
      <c r="K182" s="650">
        <v>22046.19921875</v>
      </c>
    </row>
    <row r="183" spans="1:11" ht="14.4" customHeight="1" x14ac:dyDescent="0.3">
      <c r="A183" s="631" t="s">
        <v>513</v>
      </c>
      <c r="B183" s="632" t="s">
        <v>514</v>
      </c>
      <c r="C183" s="635" t="s">
        <v>532</v>
      </c>
      <c r="D183" s="663" t="s">
        <v>533</v>
      </c>
      <c r="E183" s="635" t="s">
        <v>1315</v>
      </c>
      <c r="F183" s="663" t="s">
        <v>1316</v>
      </c>
      <c r="G183" s="635" t="s">
        <v>1569</v>
      </c>
      <c r="H183" s="635" t="s">
        <v>1570</v>
      </c>
      <c r="I183" s="649">
        <v>926.2550048828125</v>
      </c>
      <c r="J183" s="649">
        <v>14</v>
      </c>
      <c r="K183" s="650">
        <v>12967.56005859375</v>
      </c>
    </row>
    <row r="184" spans="1:11" ht="14.4" customHeight="1" x14ac:dyDescent="0.3">
      <c r="A184" s="631" t="s">
        <v>513</v>
      </c>
      <c r="B184" s="632" t="s">
        <v>514</v>
      </c>
      <c r="C184" s="635" t="s">
        <v>532</v>
      </c>
      <c r="D184" s="663" t="s">
        <v>533</v>
      </c>
      <c r="E184" s="635" t="s">
        <v>1315</v>
      </c>
      <c r="F184" s="663" t="s">
        <v>1316</v>
      </c>
      <c r="G184" s="635" t="s">
        <v>1571</v>
      </c>
      <c r="H184" s="635" t="s">
        <v>1572</v>
      </c>
      <c r="I184" s="649">
        <v>881.1053385416667</v>
      </c>
      <c r="J184" s="649">
        <v>23</v>
      </c>
      <c r="K184" s="650">
        <v>21552.859873047099</v>
      </c>
    </row>
    <row r="185" spans="1:11" ht="14.4" customHeight="1" x14ac:dyDescent="0.3">
      <c r="A185" s="631" t="s">
        <v>513</v>
      </c>
      <c r="B185" s="632" t="s">
        <v>514</v>
      </c>
      <c r="C185" s="635" t="s">
        <v>532</v>
      </c>
      <c r="D185" s="663" t="s">
        <v>533</v>
      </c>
      <c r="E185" s="635" t="s">
        <v>1315</v>
      </c>
      <c r="F185" s="663" t="s">
        <v>1316</v>
      </c>
      <c r="G185" s="635" t="s">
        <v>1573</v>
      </c>
      <c r="H185" s="635" t="s">
        <v>1574</v>
      </c>
      <c r="I185" s="649">
        <v>2117.5</v>
      </c>
      <c r="J185" s="649">
        <v>33</v>
      </c>
      <c r="K185" s="650">
        <v>69877.5</v>
      </c>
    </row>
    <row r="186" spans="1:11" ht="14.4" customHeight="1" x14ac:dyDescent="0.3">
      <c r="A186" s="631" t="s">
        <v>513</v>
      </c>
      <c r="B186" s="632" t="s">
        <v>514</v>
      </c>
      <c r="C186" s="635" t="s">
        <v>532</v>
      </c>
      <c r="D186" s="663" t="s">
        <v>533</v>
      </c>
      <c r="E186" s="635" t="s">
        <v>1315</v>
      </c>
      <c r="F186" s="663" t="s">
        <v>1316</v>
      </c>
      <c r="G186" s="635" t="s">
        <v>1575</v>
      </c>
      <c r="H186" s="635" t="s">
        <v>1576</v>
      </c>
      <c r="I186" s="649">
        <v>8812.650390625</v>
      </c>
      <c r="J186" s="649">
        <v>16</v>
      </c>
      <c r="K186" s="650">
        <v>141002.39453125</v>
      </c>
    </row>
    <row r="187" spans="1:11" ht="14.4" customHeight="1" x14ac:dyDescent="0.3">
      <c r="A187" s="631" t="s">
        <v>513</v>
      </c>
      <c r="B187" s="632" t="s">
        <v>514</v>
      </c>
      <c r="C187" s="635" t="s">
        <v>532</v>
      </c>
      <c r="D187" s="663" t="s">
        <v>533</v>
      </c>
      <c r="E187" s="635" t="s">
        <v>1315</v>
      </c>
      <c r="F187" s="663" t="s">
        <v>1316</v>
      </c>
      <c r="G187" s="635" t="s">
        <v>1577</v>
      </c>
      <c r="H187" s="635" t="s">
        <v>1578</v>
      </c>
      <c r="I187" s="649">
        <v>9064.4404296875</v>
      </c>
      <c r="J187" s="649">
        <v>2</v>
      </c>
      <c r="K187" s="650">
        <v>18128.880859375</v>
      </c>
    </row>
    <row r="188" spans="1:11" ht="14.4" customHeight="1" x14ac:dyDescent="0.3">
      <c r="A188" s="631" t="s">
        <v>513</v>
      </c>
      <c r="B188" s="632" t="s">
        <v>514</v>
      </c>
      <c r="C188" s="635" t="s">
        <v>532</v>
      </c>
      <c r="D188" s="663" t="s">
        <v>533</v>
      </c>
      <c r="E188" s="635" t="s">
        <v>1315</v>
      </c>
      <c r="F188" s="663" t="s">
        <v>1316</v>
      </c>
      <c r="G188" s="635" t="s">
        <v>1579</v>
      </c>
      <c r="H188" s="635" t="s">
        <v>1580</v>
      </c>
      <c r="I188" s="649">
        <v>7973.3583608774043</v>
      </c>
      <c r="J188" s="649">
        <v>37</v>
      </c>
      <c r="K188" s="650">
        <v>295014.1435546875</v>
      </c>
    </row>
    <row r="189" spans="1:11" ht="14.4" customHeight="1" x14ac:dyDescent="0.3">
      <c r="A189" s="631" t="s">
        <v>513</v>
      </c>
      <c r="B189" s="632" t="s">
        <v>514</v>
      </c>
      <c r="C189" s="635" t="s">
        <v>532</v>
      </c>
      <c r="D189" s="663" t="s">
        <v>533</v>
      </c>
      <c r="E189" s="635" t="s">
        <v>1315</v>
      </c>
      <c r="F189" s="663" t="s">
        <v>1316</v>
      </c>
      <c r="G189" s="635" t="s">
        <v>1581</v>
      </c>
      <c r="H189" s="635" t="s">
        <v>1582</v>
      </c>
      <c r="I189" s="649">
        <v>8309.0703125</v>
      </c>
      <c r="J189" s="649">
        <v>5</v>
      </c>
      <c r="K189" s="650">
        <v>41545.3515625</v>
      </c>
    </row>
    <row r="190" spans="1:11" ht="14.4" customHeight="1" x14ac:dyDescent="0.3">
      <c r="A190" s="631" t="s">
        <v>513</v>
      </c>
      <c r="B190" s="632" t="s">
        <v>514</v>
      </c>
      <c r="C190" s="635" t="s">
        <v>532</v>
      </c>
      <c r="D190" s="663" t="s">
        <v>533</v>
      </c>
      <c r="E190" s="635" t="s">
        <v>1315</v>
      </c>
      <c r="F190" s="663" t="s">
        <v>1316</v>
      </c>
      <c r="G190" s="635" t="s">
        <v>1583</v>
      </c>
      <c r="H190" s="635" t="s">
        <v>1584</v>
      </c>
      <c r="I190" s="649">
        <v>2891.89990234375</v>
      </c>
      <c r="J190" s="649">
        <v>6</v>
      </c>
      <c r="K190" s="650">
        <v>17351.3994140625</v>
      </c>
    </row>
    <row r="191" spans="1:11" ht="14.4" customHeight="1" x14ac:dyDescent="0.3">
      <c r="A191" s="631" t="s">
        <v>513</v>
      </c>
      <c r="B191" s="632" t="s">
        <v>514</v>
      </c>
      <c r="C191" s="635" t="s">
        <v>532</v>
      </c>
      <c r="D191" s="663" t="s">
        <v>533</v>
      </c>
      <c r="E191" s="635" t="s">
        <v>1315</v>
      </c>
      <c r="F191" s="663" t="s">
        <v>1316</v>
      </c>
      <c r="G191" s="635" t="s">
        <v>1585</v>
      </c>
      <c r="H191" s="635" t="s">
        <v>1586</v>
      </c>
      <c r="I191" s="649">
        <v>2891.89990234375</v>
      </c>
      <c r="J191" s="649">
        <v>2</v>
      </c>
      <c r="K191" s="650">
        <v>5783.7998046875</v>
      </c>
    </row>
    <row r="192" spans="1:11" ht="14.4" customHeight="1" x14ac:dyDescent="0.3">
      <c r="A192" s="631" t="s">
        <v>513</v>
      </c>
      <c r="B192" s="632" t="s">
        <v>514</v>
      </c>
      <c r="C192" s="635" t="s">
        <v>532</v>
      </c>
      <c r="D192" s="663" t="s">
        <v>533</v>
      </c>
      <c r="E192" s="635" t="s">
        <v>1315</v>
      </c>
      <c r="F192" s="663" t="s">
        <v>1316</v>
      </c>
      <c r="G192" s="635" t="s">
        <v>1587</v>
      </c>
      <c r="H192" s="635" t="s">
        <v>1588</v>
      </c>
      <c r="I192" s="649">
        <v>1.690000057220459</v>
      </c>
      <c r="J192" s="649">
        <v>200</v>
      </c>
      <c r="K192" s="650">
        <v>338</v>
      </c>
    </row>
    <row r="193" spans="1:11" ht="14.4" customHeight="1" x14ac:dyDescent="0.3">
      <c r="A193" s="631" t="s">
        <v>513</v>
      </c>
      <c r="B193" s="632" t="s">
        <v>514</v>
      </c>
      <c r="C193" s="635" t="s">
        <v>532</v>
      </c>
      <c r="D193" s="663" t="s">
        <v>533</v>
      </c>
      <c r="E193" s="635" t="s">
        <v>1315</v>
      </c>
      <c r="F193" s="663" t="s">
        <v>1316</v>
      </c>
      <c r="G193" s="635" t="s">
        <v>1589</v>
      </c>
      <c r="H193" s="635" t="s">
        <v>1590</v>
      </c>
      <c r="I193" s="649">
        <v>1.9349999874830246</v>
      </c>
      <c r="J193" s="649">
        <v>2200</v>
      </c>
      <c r="K193" s="650">
        <v>4256.5</v>
      </c>
    </row>
    <row r="194" spans="1:11" ht="14.4" customHeight="1" x14ac:dyDescent="0.3">
      <c r="A194" s="631" t="s">
        <v>513</v>
      </c>
      <c r="B194" s="632" t="s">
        <v>514</v>
      </c>
      <c r="C194" s="635" t="s">
        <v>532</v>
      </c>
      <c r="D194" s="663" t="s">
        <v>533</v>
      </c>
      <c r="E194" s="635" t="s">
        <v>1315</v>
      </c>
      <c r="F194" s="663" t="s">
        <v>1316</v>
      </c>
      <c r="G194" s="635" t="s">
        <v>1589</v>
      </c>
      <c r="H194" s="635" t="s">
        <v>1591</v>
      </c>
      <c r="I194" s="649">
        <v>1.940000057220459</v>
      </c>
      <c r="J194" s="649">
        <v>100</v>
      </c>
      <c r="K194" s="650">
        <v>194</v>
      </c>
    </row>
    <row r="195" spans="1:11" ht="14.4" customHeight="1" x14ac:dyDescent="0.3">
      <c r="A195" s="631" t="s">
        <v>513</v>
      </c>
      <c r="B195" s="632" t="s">
        <v>514</v>
      </c>
      <c r="C195" s="635" t="s">
        <v>532</v>
      </c>
      <c r="D195" s="663" t="s">
        <v>533</v>
      </c>
      <c r="E195" s="635" t="s">
        <v>1315</v>
      </c>
      <c r="F195" s="663" t="s">
        <v>1316</v>
      </c>
      <c r="G195" s="635" t="s">
        <v>1325</v>
      </c>
      <c r="H195" s="635" t="s">
        <v>1326</v>
      </c>
      <c r="I195" s="649">
        <v>11.140000343322754</v>
      </c>
      <c r="J195" s="649">
        <v>50</v>
      </c>
      <c r="K195" s="650">
        <v>557</v>
      </c>
    </row>
    <row r="196" spans="1:11" ht="14.4" customHeight="1" x14ac:dyDescent="0.3">
      <c r="A196" s="631" t="s">
        <v>513</v>
      </c>
      <c r="B196" s="632" t="s">
        <v>514</v>
      </c>
      <c r="C196" s="635" t="s">
        <v>532</v>
      </c>
      <c r="D196" s="663" t="s">
        <v>533</v>
      </c>
      <c r="E196" s="635" t="s">
        <v>1315</v>
      </c>
      <c r="F196" s="663" t="s">
        <v>1316</v>
      </c>
      <c r="G196" s="635" t="s">
        <v>1592</v>
      </c>
      <c r="H196" s="635" t="s">
        <v>1593</v>
      </c>
      <c r="I196" s="649">
        <v>6.1549999713897705</v>
      </c>
      <c r="J196" s="649">
        <v>40</v>
      </c>
      <c r="K196" s="650">
        <v>246.19999694824219</v>
      </c>
    </row>
    <row r="197" spans="1:11" ht="14.4" customHeight="1" x14ac:dyDescent="0.3">
      <c r="A197" s="631" t="s">
        <v>513</v>
      </c>
      <c r="B197" s="632" t="s">
        <v>514</v>
      </c>
      <c r="C197" s="635" t="s">
        <v>532</v>
      </c>
      <c r="D197" s="663" t="s">
        <v>533</v>
      </c>
      <c r="E197" s="635" t="s">
        <v>1315</v>
      </c>
      <c r="F197" s="663" t="s">
        <v>1316</v>
      </c>
      <c r="G197" s="635" t="s">
        <v>1333</v>
      </c>
      <c r="H197" s="635" t="s">
        <v>1334</v>
      </c>
      <c r="I197" s="649">
        <v>3.4533333778381348</v>
      </c>
      <c r="J197" s="649">
        <v>480</v>
      </c>
      <c r="K197" s="650">
        <v>1657.5999755859375</v>
      </c>
    </row>
    <row r="198" spans="1:11" ht="14.4" customHeight="1" x14ac:dyDescent="0.3">
      <c r="A198" s="631" t="s">
        <v>513</v>
      </c>
      <c r="B198" s="632" t="s">
        <v>514</v>
      </c>
      <c r="C198" s="635" t="s">
        <v>532</v>
      </c>
      <c r="D198" s="663" t="s">
        <v>533</v>
      </c>
      <c r="E198" s="635" t="s">
        <v>1315</v>
      </c>
      <c r="F198" s="663" t="s">
        <v>1316</v>
      </c>
      <c r="G198" s="635" t="s">
        <v>1594</v>
      </c>
      <c r="H198" s="635" t="s">
        <v>1595</v>
      </c>
      <c r="I198" s="649">
        <v>5.440000057220459</v>
      </c>
      <c r="J198" s="649">
        <v>20</v>
      </c>
      <c r="K198" s="650">
        <v>108.80000305175781</v>
      </c>
    </row>
    <row r="199" spans="1:11" ht="14.4" customHeight="1" x14ac:dyDescent="0.3">
      <c r="A199" s="631" t="s">
        <v>513</v>
      </c>
      <c r="B199" s="632" t="s">
        <v>514</v>
      </c>
      <c r="C199" s="635" t="s">
        <v>532</v>
      </c>
      <c r="D199" s="663" t="s">
        <v>533</v>
      </c>
      <c r="E199" s="635" t="s">
        <v>1315</v>
      </c>
      <c r="F199" s="663" t="s">
        <v>1316</v>
      </c>
      <c r="G199" s="635" t="s">
        <v>1335</v>
      </c>
      <c r="H199" s="635" t="s">
        <v>1336</v>
      </c>
      <c r="I199" s="649">
        <v>3.3816667795181274</v>
      </c>
      <c r="J199" s="649">
        <v>940</v>
      </c>
      <c r="K199" s="650">
        <v>3179.5500183105469</v>
      </c>
    </row>
    <row r="200" spans="1:11" ht="14.4" customHeight="1" x14ac:dyDescent="0.3">
      <c r="A200" s="631" t="s">
        <v>513</v>
      </c>
      <c r="B200" s="632" t="s">
        <v>514</v>
      </c>
      <c r="C200" s="635" t="s">
        <v>532</v>
      </c>
      <c r="D200" s="663" t="s">
        <v>533</v>
      </c>
      <c r="E200" s="635" t="s">
        <v>1315</v>
      </c>
      <c r="F200" s="663" t="s">
        <v>1316</v>
      </c>
      <c r="G200" s="635" t="s">
        <v>1596</v>
      </c>
      <c r="H200" s="635" t="s">
        <v>1597</v>
      </c>
      <c r="I200" s="649">
        <v>269.72221204969617</v>
      </c>
      <c r="J200" s="649">
        <v>225</v>
      </c>
      <c r="K200" s="650">
        <v>65612.259765625</v>
      </c>
    </row>
    <row r="201" spans="1:11" ht="14.4" customHeight="1" x14ac:dyDescent="0.3">
      <c r="A201" s="631" t="s">
        <v>513</v>
      </c>
      <c r="B201" s="632" t="s">
        <v>514</v>
      </c>
      <c r="C201" s="635" t="s">
        <v>532</v>
      </c>
      <c r="D201" s="663" t="s">
        <v>533</v>
      </c>
      <c r="E201" s="635" t="s">
        <v>1315</v>
      </c>
      <c r="F201" s="663" t="s">
        <v>1316</v>
      </c>
      <c r="G201" s="635" t="s">
        <v>1598</v>
      </c>
      <c r="H201" s="635" t="s">
        <v>1599</v>
      </c>
      <c r="I201" s="649">
        <v>342.74115577110877</v>
      </c>
      <c r="J201" s="649">
        <v>165</v>
      </c>
      <c r="K201" s="650">
        <v>63928.508906275034</v>
      </c>
    </row>
    <row r="202" spans="1:11" ht="14.4" customHeight="1" x14ac:dyDescent="0.3">
      <c r="A202" s="631" t="s">
        <v>513</v>
      </c>
      <c r="B202" s="632" t="s">
        <v>514</v>
      </c>
      <c r="C202" s="635" t="s">
        <v>532</v>
      </c>
      <c r="D202" s="663" t="s">
        <v>533</v>
      </c>
      <c r="E202" s="635" t="s">
        <v>1315</v>
      </c>
      <c r="F202" s="663" t="s">
        <v>1316</v>
      </c>
      <c r="G202" s="635" t="s">
        <v>1600</v>
      </c>
      <c r="H202" s="635" t="s">
        <v>1601</v>
      </c>
      <c r="I202" s="649">
        <v>411.39999389648437</v>
      </c>
      <c r="J202" s="649">
        <v>20</v>
      </c>
      <c r="K202" s="650">
        <v>8228</v>
      </c>
    </row>
    <row r="203" spans="1:11" ht="14.4" customHeight="1" x14ac:dyDescent="0.3">
      <c r="A203" s="631" t="s">
        <v>513</v>
      </c>
      <c r="B203" s="632" t="s">
        <v>514</v>
      </c>
      <c r="C203" s="635" t="s">
        <v>532</v>
      </c>
      <c r="D203" s="663" t="s">
        <v>533</v>
      </c>
      <c r="E203" s="635" t="s">
        <v>1315</v>
      </c>
      <c r="F203" s="663" t="s">
        <v>1316</v>
      </c>
      <c r="G203" s="635" t="s">
        <v>1602</v>
      </c>
      <c r="H203" s="635" t="s">
        <v>1603</v>
      </c>
      <c r="I203" s="649">
        <v>411.39999389648437</v>
      </c>
      <c r="J203" s="649">
        <v>70</v>
      </c>
      <c r="K203" s="650">
        <v>28798</v>
      </c>
    </row>
    <row r="204" spans="1:11" ht="14.4" customHeight="1" x14ac:dyDescent="0.3">
      <c r="A204" s="631" t="s">
        <v>513</v>
      </c>
      <c r="B204" s="632" t="s">
        <v>514</v>
      </c>
      <c r="C204" s="635" t="s">
        <v>532</v>
      </c>
      <c r="D204" s="663" t="s">
        <v>533</v>
      </c>
      <c r="E204" s="635" t="s">
        <v>1315</v>
      </c>
      <c r="F204" s="663" t="s">
        <v>1316</v>
      </c>
      <c r="G204" s="635" t="s">
        <v>1604</v>
      </c>
      <c r="H204" s="635" t="s">
        <v>1605</v>
      </c>
      <c r="I204" s="649">
        <v>411.39999389648437</v>
      </c>
      <c r="J204" s="649">
        <v>140</v>
      </c>
      <c r="K204" s="650">
        <v>57596</v>
      </c>
    </row>
    <row r="205" spans="1:11" ht="14.4" customHeight="1" x14ac:dyDescent="0.3">
      <c r="A205" s="631" t="s">
        <v>513</v>
      </c>
      <c r="B205" s="632" t="s">
        <v>514</v>
      </c>
      <c r="C205" s="635" t="s">
        <v>532</v>
      </c>
      <c r="D205" s="663" t="s">
        <v>533</v>
      </c>
      <c r="E205" s="635" t="s">
        <v>1315</v>
      </c>
      <c r="F205" s="663" t="s">
        <v>1316</v>
      </c>
      <c r="G205" s="635" t="s">
        <v>1606</v>
      </c>
      <c r="H205" s="635" t="s">
        <v>1607</v>
      </c>
      <c r="I205" s="649">
        <v>411.39999389648437</v>
      </c>
      <c r="J205" s="649">
        <v>80</v>
      </c>
      <c r="K205" s="650">
        <v>32912</v>
      </c>
    </row>
    <row r="206" spans="1:11" ht="14.4" customHeight="1" x14ac:dyDescent="0.3">
      <c r="A206" s="631" t="s">
        <v>513</v>
      </c>
      <c r="B206" s="632" t="s">
        <v>514</v>
      </c>
      <c r="C206" s="635" t="s">
        <v>532</v>
      </c>
      <c r="D206" s="663" t="s">
        <v>533</v>
      </c>
      <c r="E206" s="635" t="s">
        <v>1315</v>
      </c>
      <c r="F206" s="663" t="s">
        <v>1316</v>
      </c>
      <c r="G206" s="635" t="s">
        <v>1608</v>
      </c>
      <c r="H206" s="635" t="s">
        <v>1609</v>
      </c>
      <c r="I206" s="649">
        <v>310.48713466099332</v>
      </c>
      <c r="J206" s="649">
        <v>35</v>
      </c>
      <c r="K206" s="650">
        <v>10866.950317382813</v>
      </c>
    </row>
    <row r="207" spans="1:11" ht="14.4" customHeight="1" x14ac:dyDescent="0.3">
      <c r="A207" s="631" t="s">
        <v>513</v>
      </c>
      <c r="B207" s="632" t="s">
        <v>514</v>
      </c>
      <c r="C207" s="635" t="s">
        <v>532</v>
      </c>
      <c r="D207" s="663" t="s">
        <v>533</v>
      </c>
      <c r="E207" s="635" t="s">
        <v>1315</v>
      </c>
      <c r="F207" s="663" t="s">
        <v>1316</v>
      </c>
      <c r="G207" s="635" t="s">
        <v>1610</v>
      </c>
      <c r="H207" s="635" t="s">
        <v>1611</v>
      </c>
      <c r="I207" s="649">
        <v>976.489990234375</v>
      </c>
      <c r="J207" s="649">
        <v>10</v>
      </c>
      <c r="K207" s="650">
        <v>9764.9404296875</v>
      </c>
    </row>
    <row r="208" spans="1:11" ht="14.4" customHeight="1" x14ac:dyDescent="0.3">
      <c r="A208" s="631" t="s">
        <v>513</v>
      </c>
      <c r="B208" s="632" t="s">
        <v>514</v>
      </c>
      <c r="C208" s="635" t="s">
        <v>532</v>
      </c>
      <c r="D208" s="663" t="s">
        <v>533</v>
      </c>
      <c r="E208" s="635" t="s">
        <v>1315</v>
      </c>
      <c r="F208" s="663" t="s">
        <v>1316</v>
      </c>
      <c r="G208" s="635" t="s">
        <v>1612</v>
      </c>
      <c r="H208" s="635" t="s">
        <v>1613</v>
      </c>
      <c r="I208" s="649">
        <v>976.489990234375</v>
      </c>
      <c r="J208" s="649">
        <v>20</v>
      </c>
      <c r="K208" s="650">
        <v>19529.880859375</v>
      </c>
    </row>
    <row r="209" spans="1:11" ht="14.4" customHeight="1" x14ac:dyDescent="0.3">
      <c r="A209" s="631" t="s">
        <v>513</v>
      </c>
      <c r="B209" s="632" t="s">
        <v>514</v>
      </c>
      <c r="C209" s="635" t="s">
        <v>532</v>
      </c>
      <c r="D209" s="663" t="s">
        <v>533</v>
      </c>
      <c r="E209" s="635" t="s">
        <v>1315</v>
      </c>
      <c r="F209" s="663" t="s">
        <v>1316</v>
      </c>
      <c r="G209" s="635" t="s">
        <v>1614</v>
      </c>
      <c r="H209" s="635" t="s">
        <v>1615</v>
      </c>
      <c r="I209" s="649">
        <v>1064.4485212053571</v>
      </c>
      <c r="J209" s="649">
        <v>35</v>
      </c>
      <c r="K209" s="650">
        <v>37255.6005859375</v>
      </c>
    </row>
    <row r="210" spans="1:11" ht="14.4" customHeight="1" x14ac:dyDescent="0.3">
      <c r="A210" s="631" t="s">
        <v>513</v>
      </c>
      <c r="B210" s="632" t="s">
        <v>514</v>
      </c>
      <c r="C210" s="635" t="s">
        <v>532</v>
      </c>
      <c r="D210" s="663" t="s">
        <v>533</v>
      </c>
      <c r="E210" s="635" t="s">
        <v>1315</v>
      </c>
      <c r="F210" s="663" t="s">
        <v>1316</v>
      </c>
      <c r="G210" s="635" t="s">
        <v>1616</v>
      </c>
      <c r="H210" s="635" t="s">
        <v>1617</v>
      </c>
      <c r="I210" s="649">
        <v>69.462160677523229</v>
      </c>
      <c r="J210" s="649">
        <v>850</v>
      </c>
      <c r="K210" s="650">
        <v>72817.789980472997</v>
      </c>
    </row>
    <row r="211" spans="1:11" ht="14.4" customHeight="1" x14ac:dyDescent="0.3">
      <c r="A211" s="631" t="s">
        <v>513</v>
      </c>
      <c r="B211" s="632" t="s">
        <v>514</v>
      </c>
      <c r="C211" s="635" t="s">
        <v>532</v>
      </c>
      <c r="D211" s="663" t="s">
        <v>533</v>
      </c>
      <c r="E211" s="635" t="s">
        <v>1315</v>
      </c>
      <c r="F211" s="663" t="s">
        <v>1316</v>
      </c>
      <c r="G211" s="635" t="s">
        <v>1618</v>
      </c>
      <c r="H211" s="635" t="s">
        <v>1619</v>
      </c>
      <c r="I211" s="649">
        <v>85.669998168945313</v>
      </c>
      <c r="J211" s="649">
        <v>10</v>
      </c>
      <c r="K211" s="650">
        <v>856.67999267578125</v>
      </c>
    </row>
    <row r="212" spans="1:11" ht="14.4" customHeight="1" x14ac:dyDescent="0.3">
      <c r="A212" s="631" t="s">
        <v>513</v>
      </c>
      <c r="B212" s="632" t="s">
        <v>514</v>
      </c>
      <c r="C212" s="635" t="s">
        <v>532</v>
      </c>
      <c r="D212" s="663" t="s">
        <v>533</v>
      </c>
      <c r="E212" s="635" t="s">
        <v>1315</v>
      </c>
      <c r="F212" s="663" t="s">
        <v>1316</v>
      </c>
      <c r="G212" s="635" t="s">
        <v>1620</v>
      </c>
      <c r="H212" s="635" t="s">
        <v>1621</v>
      </c>
      <c r="I212" s="649">
        <v>85.669998168945313</v>
      </c>
      <c r="J212" s="649">
        <v>5</v>
      </c>
      <c r="K212" s="650">
        <v>428.33999633789062</v>
      </c>
    </row>
    <row r="213" spans="1:11" ht="14.4" customHeight="1" x14ac:dyDescent="0.3">
      <c r="A213" s="631" t="s">
        <v>513</v>
      </c>
      <c r="B213" s="632" t="s">
        <v>514</v>
      </c>
      <c r="C213" s="635" t="s">
        <v>532</v>
      </c>
      <c r="D213" s="663" t="s">
        <v>533</v>
      </c>
      <c r="E213" s="635" t="s">
        <v>1315</v>
      </c>
      <c r="F213" s="663" t="s">
        <v>1316</v>
      </c>
      <c r="G213" s="635" t="s">
        <v>1341</v>
      </c>
      <c r="H213" s="635" t="s">
        <v>1342</v>
      </c>
      <c r="I213" s="649">
        <v>17.984999656677246</v>
      </c>
      <c r="J213" s="649">
        <v>300</v>
      </c>
      <c r="K213" s="650">
        <v>5395.5</v>
      </c>
    </row>
    <row r="214" spans="1:11" ht="14.4" customHeight="1" x14ac:dyDescent="0.3">
      <c r="A214" s="631" t="s">
        <v>513</v>
      </c>
      <c r="B214" s="632" t="s">
        <v>514</v>
      </c>
      <c r="C214" s="635" t="s">
        <v>532</v>
      </c>
      <c r="D214" s="663" t="s">
        <v>533</v>
      </c>
      <c r="E214" s="635" t="s">
        <v>1315</v>
      </c>
      <c r="F214" s="663" t="s">
        <v>1316</v>
      </c>
      <c r="G214" s="635" t="s">
        <v>1622</v>
      </c>
      <c r="H214" s="635" t="s">
        <v>1623</v>
      </c>
      <c r="I214" s="649">
        <v>15.289999961853027</v>
      </c>
      <c r="J214" s="649">
        <v>150</v>
      </c>
      <c r="K214" s="650">
        <v>2294.159912109375</v>
      </c>
    </row>
    <row r="215" spans="1:11" ht="14.4" customHeight="1" x14ac:dyDescent="0.3">
      <c r="A215" s="631" t="s">
        <v>513</v>
      </c>
      <c r="B215" s="632" t="s">
        <v>514</v>
      </c>
      <c r="C215" s="635" t="s">
        <v>532</v>
      </c>
      <c r="D215" s="663" t="s">
        <v>533</v>
      </c>
      <c r="E215" s="635" t="s">
        <v>1315</v>
      </c>
      <c r="F215" s="663" t="s">
        <v>1316</v>
      </c>
      <c r="G215" s="635" t="s">
        <v>1343</v>
      </c>
      <c r="H215" s="635" t="s">
        <v>1344</v>
      </c>
      <c r="I215" s="649">
        <v>15.300000190734863</v>
      </c>
      <c r="J215" s="649">
        <v>50</v>
      </c>
      <c r="K215" s="650">
        <v>765</v>
      </c>
    </row>
    <row r="216" spans="1:11" ht="14.4" customHeight="1" x14ac:dyDescent="0.3">
      <c r="A216" s="631" t="s">
        <v>513</v>
      </c>
      <c r="B216" s="632" t="s">
        <v>514</v>
      </c>
      <c r="C216" s="635" t="s">
        <v>532</v>
      </c>
      <c r="D216" s="663" t="s">
        <v>533</v>
      </c>
      <c r="E216" s="635" t="s">
        <v>1315</v>
      </c>
      <c r="F216" s="663" t="s">
        <v>1316</v>
      </c>
      <c r="G216" s="635" t="s">
        <v>1624</v>
      </c>
      <c r="H216" s="635" t="s">
        <v>1625</v>
      </c>
      <c r="I216" s="649">
        <v>4007.75</v>
      </c>
      <c r="J216" s="649">
        <v>2</v>
      </c>
      <c r="K216" s="650">
        <v>8015.5</v>
      </c>
    </row>
    <row r="217" spans="1:11" ht="14.4" customHeight="1" x14ac:dyDescent="0.3">
      <c r="A217" s="631" t="s">
        <v>513</v>
      </c>
      <c r="B217" s="632" t="s">
        <v>514</v>
      </c>
      <c r="C217" s="635" t="s">
        <v>532</v>
      </c>
      <c r="D217" s="663" t="s">
        <v>533</v>
      </c>
      <c r="E217" s="635" t="s">
        <v>1315</v>
      </c>
      <c r="F217" s="663" t="s">
        <v>1316</v>
      </c>
      <c r="G217" s="635" t="s">
        <v>1626</v>
      </c>
      <c r="H217" s="635" t="s">
        <v>1627</v>
      </c>
      <c r="I217" s="649">
        <v>4007.75</v>
      </c>
      <c r="J217" s="649">
        <v>7</v>
      </c>
      <c r="K217" s="650">
        <v>28054.25</v>
      </c>
    </row>
    <row r="218" spans="1:11" ht="14.4" customHeight="1" x14ac:dyDescent="0.3">
      <c r="A218" s="631" t="s">
        <v>513</v>
      </c>
      <c r="B218" s="632" t="s">
        <v>514</v>
      </c>
      <c r="C218" s="635" t="s">
        <v>532</v>
      </c>
      <c r="D218" s="663" t="s">
        <v>533</v>
      </c>
      <c r="E218" s="635" t="s">
        <v>1315</v>
      </c>
      <c r="F218" s="663" t="s">
        <v>1316</v>
      </c>
      <c r="G218" s="635" t="s">
        <v>1628</v>
      </c>
      <c r="H218" s="635" t="s">
        <v>1629</v>
      </c>
      <c r="I218" s="649">
        <v>3461.5</v>
      </c>
      <c r="J218" s="649">
        <v>40</v>
      </c>
      <c r="K218" s="650">
        <v>138460</v>
      </c>
    </row>
    <row r="219" spans="1:11" ht="14.4" customHeight="1" x14ac:dyDescent="0.3">
      <c r="A219" s="631" t="s">
        <v>513</v>
      </c>
      <c r="B219" s="632" t="s">
        <v>514</v>
      </c>
      <c r="C219" s="635" t="s">
        <v>532</v>
      </c>
      <c r="D219" s="663" t="s">
        <v>533</v>
      </c>
      <c r="E219" s="635" t="s">
        <v>1315</v>
      </c>
      <c r="F219" s="663" t="s">
        <v>1316</v>
      </c>
      <c r="G219" s="635" t="s">
        <v>1630</v>
      </c>
      <c r="H219" s="635" t="s">
        <v>1631</v>
      </c>
      <c r="I219" s="649">
        <v>3527.050048828125</v>
      </c>
      <c r="J219" s="649">
        <v>134</v>
      </c>
      <c r="K219" s="650">
        <v>472624.7041015625</v>
      </c>
    </row>
    <row r="220" spans="1:11" ht="14.4" customHeight="1" x14ac:dyDescent="0.3">
      <c r="A220" s="631" t="s">
        <v>513</v>
      </c>
      <c r="B220" s="632" t="s">
        <v>514</v>
      </c>
      <c r="C220" s="635" t="s">
        <v>532</v>
      </c>
      <c r="D220" s="663" t="s">
        <v>533</v>
      </c>
      <c r="E220" s="635" t="s">
        <v>1315</v>
      </c>
      <c r="F220" s="663" t="s">
        <v>1316</v>
      </c>
      <c r="G220" s="635" t="s">
        <v>1632</v>
      </c>
      <c r="H220" s="635" t="s">
        <v>1633</v>
      </c>
      <c r="I220" s="649">
        <v>2856.929931640625</v>
      </c>
      <c r="J220" s="649">
        <v>13</v>
      </c>
      <c r="K220" s="650">
        <v>37140.089111328125</v>
      </c>
    </row>
    <row r="221" spans="1:11" ht="14.4" customHeight="1" x14ac:dyDescent="0.3">
      <c r="A221" s="631" t="s">
        <v>513</v>
      </c>
      <c r="B221" s="632" t="s">
        <v>514</v>
      </c>
      <c r="C221" s="635" t="s">
        <v>532</v>
      </c>
      <c r="D221" s="663" t="s">
        <v>533</v>
      </c>
      <c r="E221" s="635" t="s">
        <v>1315</v>
      </c>
      <c r="F221" s="663" t="s">
        <v>1316</v>
      </c>
      <c r="G221" s="635" t="s">
        <v>1634</v>
      </c>
      <c r="H221" s="635" t="s">
        <v>1635</v>
      </c>
      <c r="I221" s="649">
        <v>3833.0770670572915</v>
      </c>
      <c r="J221" s="649">
        <v>35</v>
      </c>
      <c r="K221" s="650">
        <v>139990.66965820268</v>
      </c>
    </row>
    <row r="222" spans="1:11" ht="14.4" customHeight="1" x14ac:dyDescent="0.3">
      <c r="A222" s="631" t="s">
        <v>513</v>
      </c>
      <c r="B222" s="632" t="s">
        <v>514</v>
      </c>
      <c r="C222" s="635" t="s">
        <v>532</v>
      </c>
      <c r="D222" s="663" t="s">
        <v>533</v>
      </c>
      <c r="E222" s="635" t="s">
        <v>1315</v>
      </c>
      <c r="F222" s="663" t="s">
        <v>1316</v>
      </c>
      <c r="G222" s="635" t="s">
        <v>1636</v>
      </c>
      <c r="H222" s="635" t="s">
        <v>1637</v>
      </c>
      <c r="I222" s="649">
        <v>135.8800048828125</v>
      </c>
      <c r="J222" s="649">
        <v>10</v>
      </c>
      <c r="K222" s="650">
        <v>1358.8299560546875</v>
      </c>
    </row>
    <row r="223" spans="1:11" ht="14.4" customHeight="1" x14ac:dyDescent="0.3">
      <c r="A223" s="631" t="s">
        <v>513</v>
      </c>
      <c r="B223" s="632" t="s">
        <v>514</v>
      </c>
      <c r="C223" s="635" t="s">
        <v>532</v>
      </c>
      <c r="D223" s="663" t="s">
        <v>533</v>
      </c>
      <c r="E223" s="635" t="s">
        <v>1315</v>
      </c>
      <c r="F223" s="663" t="s">
        <v>1316</v>
      </c>
      <c r="G223" s="635" t="s">
        <v>1345</v>
      </c>
      <c r="H223" s="635" t="s">
        <v>1346</v>
      </c>
      <c r="I223" s="649">
        <v>4.0266668001810713</v>
      </c>
      <c r="J223" s="649">
        <v>650</v>
      </c>
      <c r="K223" s="650">
        <v>2617.5</v>
      </c>
    </row>
    <row r="224" spans="1:11" ht="14.4" customHeight="1" x14ac:dyDescent="0.3">
      <c r="A224" s="631" t="s">
        <v>513</v>
      </c>
      <c r="B224" s="632" t="s">
        <v>514</v>
      </c>
      <c r="C224" s="635" t="s">
        <v>532</v>
      </c>
      <c r="D224" s="663" t="s">
        <v>533</v>
      </c>
      <c r="E224" s="635" t="s">
        <v>1315</v>
      </c>
      <c r="F224" s="663" t="s">
        <v>1316</v>
      </c>
      <c r="G224" s="635" t="s">
        <v>1638</v>
      </c>
      <c r="H224" s="635" t="s">
        <v>1639</v>
      </c>
      <c r="I224" s="649">
        <v>151.00999450683594</v>
      </c>
      <c r="J224" s="649">
        <v>5</v>
      </c>
      <c r="K224" s="650">
        <v>755.03997802734375</v>
      </c>
    </row>
    <row r="225" spans="1:11" ht="14.4" customHeight="1" x14ac:dyDescent="0.3">
      <c r="A225" s="631" t="s">
        <v>513</v>
      </c>
      <c r="B225" s="632" t="s">
        <v>514</v>
      </c>
      <c r="C225" s="635" t="s">
        <v>532</v>
      </c>
      <c r="D225" s="663" t="s">
        <v>533</v>
      </c>
      <c r="E225" s="635" t="s">
        <v>1315</v>
      </c>
      <c r="F225" s="663" t="s">
        <v>1316</v>
      </c>
      <c r="G225" s="635" t="s">
        <v>1640</v>
      </c>
      <c r="H225" s="635" t="s">
        <v>1641</v>
      </c>
      <c r="I225" s="649">
        <v>320.53500366210937</v>
      </c>
      <c r="J225" s="649">
        <v>45</v>
      </c>
      <c r="K225" s="650">
        <v>14424.080444335938</v>
      </c>
    </row>
    <row r="226" spans="1:11" ht="14.4" customHeight="1" x14ac:dyDescent="0.3">
      <c r="A226" s="631" t="s">
        <v>513</v>
      </c>
      <c r="B226" s="632" t="s">
        <v>514</v>
      </c>
      <c r="C226" s="635" t="s">
        <v>532</v>
      </c>
      <c r="D226" s="663" t="s">
        <v>533</v>
      </c>
      <c r="E226" s="635" t="s">
        <v>1315</v>
      </c>
      <c r="F226" s="663" t="s">
        <v>1316</v>
      </c>
      <c r="G226" s="635" t="s">
        <v>1642</v>
      </c>
      <c r="H226" s="635" t="s">
        <v>1643</v>
      </c>
      <c r="I226" s="649">
        <v>1331</v>
      </c>
      <c r="J226" s="649">
        <v>2</v>
      </c>
      <c r="K226" s="650">
        <v>2662</v>
      </c>
    </row>
    <row r="227" spans="1:11" ht="14.4" customHeight="1" x14ac:dyDescent="0.3">
      <c r="A227" s="631" t="s">
        <v>513</v>
      </c>
      <c r="B227" s="632" t="s">
        <v>514</v>
      </c>
      <c r="C227" s="635" t="s">
        <v>532</v>
      </c>
      <c r="D227" s="663" t="s">
        <v>533</v>
      </c>
      <c r="E227" s="635" t="s">
        <v>1315</v>
      </c>
      <c r="F227" s="663" t="s">
        <v>1316</v>
      </c>
      <c r="G227" s="635" t="s">
        <v>1644</v>
      </c>
      <c r="H227" s="635" t="s">
        <v>1645</v>
      </c>
      <c r="I227" s="649">
        <v>1128.199951171875</v>
      </c>
      <c r="J227" s="649">
        <v>1</v>
      </c>
      <c r="K227" s="650">
        <v>1128.199951171875</v>
      </c>
    </row>
    <row r="228" spans="1:11" ht="14.4" customHeight="1" x14ac:dyDescent="0.3">
      <c r="A228" s="631" t="s">
        <v>513</v>
      </c>
      <c r="B228" s="632" t="s">
        <v>514</v>
      </c>
      <c r="C228" s="635" t="s">
        <v>532</v>
      </c>
      <c r="D228" s="663" t="s">
        <v>533</v>
      </c>
      <c r="E228" s="635" t="s">
        <v>1315</v>
      </c>
      <c r="F228" s="663" t="s">
        <v>1316</v>
      </c>
      <c r="G228" s="635" t="s">
        <v>1646</v>
      </c>
      <c r="H228" s="635" t="s">
        <v>1647</v>
      </c>
      <c r="I228" s="649">
        <v>38.729999542236328</v>
      </c>
      <c r="J228" s="649">
        <v>5</v>
      </c>
      <c r="K228" s="650">
        <v>193.64999389648437</v>
      </c>
    </row>
    <row r="229" spans="1:11" ht="14.4" customHeight="1" x14ac:dyDescent="0.3">
      <c r="A229" s="631" t="s">
        <v>513</v>
      </c>
      <c r="B229" s="632" t="s">
        <v>514</v>
      </c>
      <c r="C229" s="635" t="s">
        <v>532</v>
      </c>
      <c r="D229" s="663" t="s">
        <v>533</v>
      </c>
      <c r="E229" s="635" t="s">
        <v>1315</v>
      </c>
      <c r="F229" s="663" t="s">
        <v>1316</v>
      </c>
      <c r="G229" s="635" t="s">
        <v>1648</v>
      </c>
      <c r="H229" s="635" t="s">
        <v>1649</v>
      </c>
      <c r="I229" s="649">
        <v>173.30000305175781</v>
      </c>
      <c r="J229" s="649">
        <v>10</v>
      </c>
      <c r="K229" s="650">
        <v>1733</v>
      </c>
    </row>
    <row r="230" spans="1:11" ht="14.4" customHeight="1" x14ac:dyDescent="0.3">
      <c r="A230" s="631" t="s">
        <v>513</v>
      </c>
      <c r="B230" s="632" t="s">
        <v>514</v>
      </c>
      <c r="C230" s="635" t="s">
        <v>532</v>
      </c>
      <c r="D230" s="663" t="s">
        <v>533</v>
      </c>
      <c r="E230" s="635" t="s">
        <v>1315</v>
      </c>
      <c r="F230" s="663" t="s">
        <v>1316</v>
      </c>
      <c r="G230" s="635" t="s">
        <v>1351</v>
      </c>
      <c r="H230" s="635" t="s">
        <v>1352</v>
      </c>
      <c r="I230" s="649">
        <v>84.323335011800125</v>
      </c>
      <c r="J230" s="649">
        <v>25</v>
      </c>
      <c r="K230" s="650">
        <v>2131.5800170898437</v>
      </c>
    </row>
    <row r="231" spans="1:11" ht="14.4" customHeight="1" x14ac:dyDescent="0.3">
      <c r="A231" s="631" t="s">
        <v>513</v>
      </c>
      <c r="B231" s="632" t="s">
        <v>514</v>
      </c>
      <c r="C231" s="635" t="s">
        <v>532</v>
      </c>
      <c r="D231" s="663" t="s">
        <v>533</v>
      </c>
      <c r="E231" s="635" t="s">
        <v>1315</v>
      </c>
      <c r="F231" s="663" t="s">
        <v>1316</v>
      </c>
      <c r="G231" s="635" t="s">
        <v>1650</v>
      </c>
      <c r="H231" s="635" t="s">
        <v>1651</v>
      </c>
      <c r="I231" s="649">
        <v>30.860000610351562</v>
      </c>
      <c r="J231" s="649">
        <v>25</v>
      </c>
      <c r="K231" s="650">
        <v>771.3800048828125</v>
      </c>
    </row>
    <row r="232" spans="1:11" ht="14.4" customHeight="1" x14ac:dyDescent="0.3">
      <c r="A232" s="631" t="s">
        <v>513</v>
      </c>
      <c r="B232" s="632" t="s">
        <v>514</v>
      </c>
      <c r="C232" s="635" t="s">
        <v>532</v>
      </c>
      <c r="D232" s="663" t="s">
        <v>533</v>
      </c>
      <c r="E232" s="635" t="s">
        <v>1315</v>
      </c>
      <c r="F232" s="663" t="s">
        <v>1316</v>
      </c>
      <c r="G232" s="635" t="s">
        <v>1652</v>
      </c>
      <c r="H232" s="635" t="s">
        <v>1653</v>
      </c>
      <c r="I232" s="649">
        <v>584.40499877929687</v>
      </c>
      <c r="J232" s="649">
        <v>10</v>
      </c>
      <c r="K232" s="650">
        <v>5844.06005859375</v>
      </c>
    </row>
    <row r="233" spans="1:11" ht="14.4" customHeight="1" x14ac:dyDescent="0.3">
      <c r="A233" s="631" t="s">
        <v>513</v>
      </c>
      <c r="B233" s="632" t="s">
        <v>514</v>
      </c>
      <c r="C233" s="635" t="s">
        <v>532</v>
      </c>
      <c r="D233" s="663" t="s">
        <v>533</v>
      </c>
      <c r="E233" s="635" t="s">
        <v>1315</v>
      </c>
      <c r="F233" s="663" t="s">
        <v>1316</v>
      </c>
      <c r="G233" s="635" t="s">
        <v>1654</v>
      </c>
      <c r="H233" s="635" t="s">
        <v>1655</v>
      </c>
      <c r="I233" s="649">
        <v>2704.22998046875</v>
      </c>
      <c r="J233" s="649">
        <v>4</v>
      </c>
      <c r="K233" s="650">
        <v>10816.919921875</v>
      </c>
    </row>
    <row r="234" spans="1:11" ht="14.4" customHeight="1" x14ac:dyDescent="0.3">
      <c r="A234" s="631" t="s">
        <v>513</v>
      </c>
      <c r="B234" s="632" t="s">
        <v>514</v>
      </c>
      <c r="C234" s="635" t="s">
        <v>532</v>
      </c>
      <c r="D234" s="663" t="s">
        <v>533</v>
      </c>
      <c r="E234" s="635" t="s">
        <v>1315</v>
      </c>
      <c r="F234" s="663" t="s">
        <v>1316</v>
      </c>
      <c r="G234" s="635" t="s">
        <v>1656</v>
      </c>
      <c r="H234" s="635" t="s">
        <v>1657</v>
      </c>
      <c r="I234" s="649">
        <v>4967.89990234375</v>
      </c>
      <c r="J234" s="649">
        <v>2</v>
      </c>
      <c r="K234" s="650">
        <v>9935.7900390625</v>
      </c>
    </row>
    <row r="235" spans="1:11" ht="14.4" customHeight="1" x14ac:dyDescent="0.3">
      <c r="A235" s="631" t="s">
        <v>513</v>
      </c>
      <c r="B235" s="632" t="s">
        <v>514</v>
      </c>
      <c r="C235" s="635" t="s">
        <v>532</v>
      </c>
      <c r="D235" s="663" t="s">
        <v>533</v>
      </c>
      <c r="E235" s="635" t="s">
        <v>1315</v>
      </c>
      <c r="F235" s="663" t="s">
        <v>1316</v>
      </c>
      <c r="G235" s="635" t="s">
        <v>1658</v>
      </c>
      <c r="H235" s="635" t="s">
        <v>1659</v>
      </c>
      <c r="I235" s="649">
        <v>937.07334391276038</v>
      </c>
      <c r="J235" s="649">
        <v>45</v>
      </c>
      <c r="K235" s="650">
        <v>42168.35888671875</v>
      </c>
    </row>
    <row r="236" spans="1:11" ht="14.4" customHeight="1" x14ac:dyDescent="0.3">
      <c r="A236" s="631" t="s">
        <v>513</v>
      </c>
      <c r="B236" s="632" t="s">
        <v>514</v>
      </c>
      <c r="C236" s="635" t="s">
        <v>532</v>
      </c>
      <c r="D236" s="663" t="s">
        <v>533</v>
      </c>
      <c r="E236" s="635" t="s">
        <v>1315</v>
      </c>
      <c r="F236" s="663" t="s">
        <v>1316</v>
      </c>
      <c r="G236" s="635" t="s">
        <v>1660</v>
      </c>
      <c r="H236" s="635" t="s">
        <v>1661</v>
      </c>
      <c r="I236" s="649">
        <v>564.66998291015625</v>
      </c>
      <c r="J236" s="649">
        <v>10</v>
      </c>
      <c r="K236" s="650">
        <v>5646.7001953125</v>
      </c>
    </row>
    <row r="237" spans="1:11" ht="14.4" customHeight="1" x14ac:dyDescent="0.3">
      <c r="A237" s="631" t="s">
        <v>513</v>
      </c>
      <c r="B237" s="632" t="s">
        <v>514</v>
      </c>
      <c r="C237" s="635" t="s">
        <v>532</v>
      </c>
      <c r="D237" s="663" t="s">
        <v>533</v>
      </c>
      <c r="E237" s="635" t="s">
        <v>1315</v>
      </c>
      <c r="F237" s="663" t="s">
        <v>1316</v>
      </c>
      <c r="G237" s="635" t="s">
        <v>1662</v>
      </c>
      <c r="H237" s="635" t="s">
        <v>1663</v>
      </c>
      <c r="I237" s="649">
        <v>998.25</v>
      </c>
      <c r="J237" s="649">
        <v>5</v>
      </c>
      <c r="K237" s="650">
        <v>4991.25</v>
      </c>
    </row>
    <row r="238" spans="1:11" ht="14.4" customHeight="1" x14ac:dyDescent="0.3">
      <c r="A238" s="631" t="s">
        <v>513</v>
      </c>
      <c r="B238" s="632" t="s">
        <v>514</v>
      </c>
      <c r="C238" s="635" t="s">
        <v>532</v>
      </c>
      <c r="D238" s="663" t="s">
        <v>533</v>
      </c>
      <c r="E238" s="635" t="s">
        <v>1315</v>
      </c>
      <c r="F238" s="663" t="s">
        <v>1316</v>
      </c>
      <c r="G238" s="635" t="s">
        <v>1664</v>
      </c>
      <c r="H238" s="635" t="s">
        <v>1665</v>
      </c>
      <c r="I238" s="649">
        <v>564.66998291015625</v>
      </c>
      <c r="J238" s="649">
        <v>100</v>
      </c>
      <c r="K238" s="650">
        <v>56467.021484375</v>
      </c>
    </row>
    <row r="239" spans="1:11" ht="14.4" customHeight="1" x14ac:dyDescent="0.3">
      <c r="A239" s="631" t="s">
        <v>513</v>
      </c>
      <c r="B239" s="632" t="s">
        <v>514</v>
      </c>
      <c r="C239" s="635" t="s">
        <v>532</v>
      </c>
      <c r="D239" s="663" t="s">
        <v>533</v>
      </c>
      <c r="E239" s="635" t="s">
        <v>1315</v>
      </c>
      <c r="F239" s="663" t="s">
        <v>1316</v>
      </c>
      <c r="G239" s="635" t="s">
        <v>1666</v>
      </c>
      <c r="H239" s="635" t="s">
        <v>1667</v>
      </c>
      <c r="I239" s="649">
        <v>564.66998291015625</v>
      </c>
      <c r="J239" s="649">
        <v>210</v>
      </c>
      <c r="K239" s="650">
        <v>118580.80932617188</v>
      </c>
    </row>
    <row r="240" spans="1:11" ht="14.4" customHeight="1" x14ac:dyDescent="0.3">
      <c r="A240" s="631" t="s">
        <v>513</v>
      </c>
      <c r="B240" s="632" t="s">
        <v>514</v>
      </c>
      <c r="C240" s="635" t="s">
        <v>532</v>
      </c>
      <c r="D240" s="663" t="s">
        <v>533</v>
      </c>
      <c r="E240" s="635" t="s">
        <v>1315</v>
      </c>
      <c r="F240" s="663" t="s">
        <v>1316</v>
      </c>
      <c r="G240" s="635" t="s">
        <v>1668</v>
      </c>
      <c r="H240" s="635" t="s">
        <v>1669</v>
      </c>
      <c r="I240" s="649">
        <v>998.25</v>
      </c>
      <c r="J240" s="649">
        <v>140</v>
      </c>
      <c r="K240" s="650">
        <v>139755</v>
      </c>
    </row>
    <row r="241" spans="1:11" ht="14.4" customHeight="1" x14ac:dyDescent="0.3">
      <c r="A241" s="631" t="s">
        <v>513</v>
      </c>
      <c r="B241" s="632" t="s">
        <v>514</v>
      </c>
      <c r="C241" s="635" t="s">
        <v>532</v>
      </c>
      <c r="D241" s="663" t="s">
        <v>533</v>
      </c>
      <c r="E241" s="635" t="s">
        <v>1315</v>
      </c>
      <c r="F241" s="663" t="s">
        <v>1316</v>
      </c>
      <c r="G241" s="635" t="s">
        <v>1670</v>
      </c>
      <c r="H241" s="635" t="s">
        <v>1671</v>
      </c>
      <c r="I241" s="649">
        <v>564.66998291015625</v>
      </c>
      <c r="J241" s="649">
        <v>5</v>
      </c>
      <c r="K241" s="650">
        <v>2823.360107421875</v>
      </c>
    </row>
    <row r="242" spans="1:11" ht="14.4" customHeight="1" x14ac:dyDescent="0.3">
      <c r="A242" s="631" t="s">
        <v>513</v>
      </c>
      <c r="B242" s="632" t="s">
        <v>514</v>
      </c>
      <c r="C242" s="635" t="s">
        <v>532</v>
      </c>
      <c r="D242" s="663" t="s">
        <v>533</v>
      </c>
      <c r="E242" s="635" t="s">
        <v>1315</v>
      </c>
      <c r="F242" s="663" t="s">
        <v>1316</v>
      </c>
      <c r="G242" s="635" t="s">
        <v>1672</v>
      </c>
      <c r="H242" s="635" t="s">
        <v>1673</v>
      </c>
      <c r="I242" s="649">
        <v>998.25</v>
      </c>
      <c r="J242" s="649">
        <v>70</v>
      </c>
      <c r="K242" s="650">
        <v>69877.5</v>
      </c>
    </row>
    <row r="243" spans="1:11" ht="14.4" customHeight="1" x14ac:dyDescent="0.3">
      <c r="A243" s="631" t="s">
        <v>513</v>
      </c>
      <c r="B243" s="632" t="s">
        <v>514</v>
      </c>
      <c r="C243" s="635" t="s">
        <v>532</v>
      </c>
      <c r="D243" s="663" t="s">
        <v>533</v>
      </c>
      <c r="E243" s="635" t="s">
        <v>1315</v>
      </c>
      <c r="F243" s="663" t="s">
        <v>1316</v>
      </c>
      <c r="G243" s="635" t="s">
        <v>1674</v>
      </c>
      <c r="H243" s="635" t="s">
        <v>1675</v>
      </c>
      <c r="I243" s="649">
        <v>564.66998291015625</v>
      </c>
      <c r="J243" s="649">
        <v>115</v>
      </c>
      <c r="K243" s="650">
        <v>64937.091064453125</v>
      </c>
    </row>
    <row r="244" spans="1:11" ht="14.4" customHeight="1" x14ac:dyDescent="0.3">
      <c r="A244" s="631" t="s">
        <v>513</v>
      </c>
      <c r="B244" s="632" t="s">
        <v>514</v>
      </c>
      <c r="C244" s="635" t="s">
        <v>532</v>
      </c>
      <c r="D244" s="663" t="s">
        <v>533</v>
      </c>
      <c r="E244" s="635" t="s">
        <v>1315</v>
      </c>
      <c r="F244" s="663" t="s">
        <v>1316</v>
      </c>
      <c r="G244" s="635" t="s">
        <v>1676</v>
      </c>
      <c r="H244" s="635" t="s">
        <v>1677</v>
      </c>
      <c r="I244" s="649">
        <v>998.25</v>
      </c>
      <c r="J244" s="649">
        <v>85</v>
      </c>
      <c r="K244" s="650">
        <v>84851.25</v>
      </c>
    </row>
    <row r="245" spans="1:11" ht="14.4" customHeight="1" x14ac:dyDescent="0.3">
      <c r="A245" s="631" t="s">
        <v>513</v>
      </c>
      <c r="B245" s="632" t="s">
        <v>514</v>
      </c>
      <c r="C245" s="635" t="s">
        <v>532</v>
      </c>
      <c r="D245" s="663" t="s">
        <v>533</v>
      </c>
      <c r="E245" s="635" t="s">
        <v>1315</v>
      </c>
      <c r="F245" s="663" t="s">
        <v>1316</v>
      </c>
      <c r="G245" s="635" t="s">
        <v>1678</v>
      </c>
      <c r="H245" s="635" t="s">
        <v>1679</v>
      </c>
      <c r="I245" s="649">
        <v>564.66998291015625</v>
      </c>
      <c r="J245" s="649">
        <v>15</v>
      </c>
      <c r="K245" s="650">
        <v>8470.05029296875</v>
      </c>
    </row>
    <row r="246" spans="1:11" ht="14.4" customHeight="1" x14ac:dyDescent="0.3">
      <c r="A246" s="631" t="s">
        <v>513</v>
      </c>
      <c r="B246" s="632" t="s">
        <v>514</v>
      </c>
      <c r="C246" s="635" t="s">
        <v>532</v>
      </c>
      <c r="D246" s="663" t="s">
        <v>533</v>
      </c>
      <c r="E246" s="635" t="s">
        <v>1315</v>
      </c>
      <c r="F246" s="663" t="s">
        <v>1316</v>
      </c>
      <c r="G246" s="635" t="s">
        <v>1680</v>
      </c>
      <c r="H246" s="635" t="s">
        <v>1681</v>
      </c>
      <c r="I246" s="649">
        <v>1408.4599609375</v>
      </c>
      <c r="J246" s="649">
        <v>10</v>
      </c>
      <c r="K246" s="650">
        <v>14084.61962890625</v>
      </c>
    </row>
    <row r="247" spans="1:11" ht="14.4" customHeight="1" x14ac:dyDescent="0.3">
      <c r="A247" s="631" t="s">
        <v>513</v>
      </c>
      <c r="B247" s="632" t="s">
        <v>514</v>
      </c>
      <c r="C247" s="635" t="s">
        <v>532</v>
      </c>
      <c r="D247" s="663" t="s">
        <v>533</v>
      </c>
      <c r="E247" s="635" t="s">
        <v>1315</v>
      </c>
      <c r="F247" s="663" t="s">
        <v>1316</v>
      </c>
      <c r="G247" s="635" t="s">
        <v>1682</v>
      </c>
      <c r="H247" s="635" t="s">
        <v>1683</v>
      </c>
      <c r="I247" s="649">
        <v>998.25</v>
      </c>
      <c r="J247" s="649">
        <v>5</v>
      </c>
      <c r="K247" s="650">
        <v>4991.25</v>
      </c>
    </row>
    <row r="248" spans="1:11" ht="14.4" customHeight="1" x14ac:dyDescent="0.3">
      <c r="A248" s="631" t="s">
        <v>513</v>
      </c>
      <c r="B248" s="632" t="s">
        <v>514</v>
      </c>
      <c r="C248" s="635" t="s">
        <v>532</v>
      </c>
      <c r="D248" s="663" t="s">
        <v>533</v>
      </c>
      <c r="E248" s="635" t="s">
        <v>1315</v>
      </c>
      <c r="F248" s="663" t="s">
        <v>1316</v>
      </c>
      <c r="G248" s="635" t="s">
        <v>1684</v>
      </c>
      <c r="H248" s="635" t="s">
        <v>1685</v>
      </c>
      <c r="I248" s="649">
        <v>4225.3923068576387</v>
      </c>
      <c r="J248" s="649">
        <v>17</v>
      </c>
      <c r="K248" s="650">
        <v>71831.67041015625</v>
      </c>
    </row>
    <row r="249" spans="1:11" ht="14.4" customHeight="1" x14ac:dyDescent="0.3">
      <c r="A249" s="631" t="s">
        <v>513</v>
      </c>
      <c r="B249" s="632" t="s">
        <v>514</v>
      </c>
      <c r="C249" s="635" t="s">
        <v>532</v>
      </c>
      <c r="D249" s="663" t="s">
        <v>533</v>
      </c>
      <c r="E249" s="635" t="s">
        <v>1315</v>
      </c>
      <c r="F249" s="663" t="s">
        <v>1316</v>
      </c>
      <c r="G249" s="635" t="s">
        <v>1686</v>
      </c>
      <c r="H249" s="635" t="s">
        <v>1687</v>
      </c>
      <c r="I249" s="649">
        <v>484</v>
      </c>
      <c r="J249" s="649">
        <v>40</v>
      </c>
      <c r="K249" s="650">
        <v>19360</v>
      </c>
    </row>
    <row r="250" spans="1:11" ht="14.4" customHeight="1" x14ac:dyDescent="0.3">
      <c r="A250" s="631" t="s">
        <v>513</v>
      </c>
      <c r="B250" s="632" t="s">
        <v>514</v>
      </c>
      <c r="C250" s="635" t="s">
        <v>532</v>
      </c>
      <c r="D250" s="663" t="s">
        <v>533</v>
      </c>
      <c r="E250" s="635" t="s">
        <v>1315</v>
      </c>
      <c r="F250" s="663" t="s">
        <v>1316</v>
      </c>
      <c r="G250" s="635" t="s">
        <v>1688</v>
      </c>
      <c r="H250" s="635" t="s">
        <v>1689</v>
      </c>
      <c r="I250" s="649">
        <v>4235</v>
      </c>
      <c r="J250" s="649">
        <v>1</v>
      </c>
      <c r="K250" s="650">
        <v>4235</v>
      </c>
    </row>
    <row r="251" spans="1:11" ht="14.4" customHeight="1" x14ac:dyDescent="0.3">
      <c r="A251" s="631" t="s">
        <v>513</v>
      </c>
      <c r="B251" s="632" t="s">
        <v>514</v>
      </c>
      <c r="C251" s="635" t="s">
        <v>532</v>
      </c>
      <c r="D251" s="663" t="s">
        <v>533</v>
      </c>
      <c r="E251" s="635" t="s">
        <v>1315</v>
      </c>
      <c r="F251" s="663" t="s">
        <v>1316</v>
      </c>
      <c r="G251" s="635" t="s">
        <v>1690</v>
      </c>
      <c r="H251" s="635" t="s">
        <v>1691</v>
      </c>
      <c r="I251" s="649">
        <v>3520.3500061035156</v>
      </c>
      <c r="J251" s="649">
        <v>7</v>
      </c>
      <c r="K251" s="650">
        <v>28162.780048828572</v>
      </c>
    </row>
    <row r="252" spans="1:11" ht="14.4" customHeight="1" x14ac:dyDescent="0.3">
      <c r="A252" s="631" t="s">
        <v>513</v>
      </c>
      <c r="B252" s="632" t="s">
        <v>514</v>
      </c>
      <c r="C252" s="635" t="s">
        <v>532</v>
      </c>
      <c r="D252" s="663" t="s">
        <v>533</v>
      </c>
      <c r="E252" s="635" t="s">
        <v>1315</v>
      </c>
      <c r="F252" s="663" t="s">
        <v>1316</v>
      </c>
      <c r="G252" s="635" t="s">
        <v>1692</v>
      </c>
      <c r="H252" s="635" t="s">
        <v>1693</v>
      </c>
      <c r="I252" s="649">
        <v>4023.25</v>
      </c>
      <c r="J252" s="649">
        <v>1</v>
      </c>
      <c r="K252" s="650">
        <v>4023.25</v>
      </c>
    </row>
    <row r="253" spans="1:11" ht="14.4" customHeight="1" x14ac:dyDescent="0.3">
      <c r="A253" s="631" t="s">
        <v>513</v>
      </c>
      <c r="B253" s="632" t="s">
        <v>514</v>
      </c>
      <c r="C253" s="635" t="s">
        <v>532</v>
      </c>
      <c r="D253" s="663" t="s">
        <v>533</v>
      </c>
      <c r="E253" s="635" t="s">
        <v>1315</v>
      </c>
      <c r="F253" s="663" t="s">
        <v>1316</v>
      </c>
      <c r="G253" s="635" t="s">
        <v>1694</v>
      </c>
      <c r="H253" s="635" t="s">
        <v>1695</v>
      </c>
      <c r="I253" s="649">
        <v>2934.0674438476562</v>
      </c>
      <c r="J253" s="649">
        <v>3</v>
      </c>
      <c r="K253" s="650">
        <v>11736.249775391072</v>
      </c>
    </row>
    <row r="254" spans="1:11" ht="14.4" customHeight="1" x14ac:dyDescent="0.3">
      <c r="A254" s="631" t="s">
        <v>513</v>
      </c>
      <c r="B254" s="632" t="s">
        <v>514</v>
      </c>
      <c r="C254" s="635" t="s">
        <v>532</v>
      </c>
      <c r="D254" s="663" t="s">
        <v>533</v>
      </c>
      <c r="E254" s="635" t="s">
        <v>1315</v>
      </c>
      <c r="F254" s="663" t="s">
        <v>1316</v>
      </c>
      <c r="G254" s="635" t="s">
        <v>1696</v>
      </c>
      <c r="H254" s="635" t="s">
        <v>1697</v>
      </c>
      <c r="I254" s="649">
        <v>4046.969970703125</v>
      </c>
      <c r="J254" s="649">
        <v>1</v>
      </c>
      <c r="K254" s="650">
        <v>4046.969970703125</v>
      </c>
    </row>
    <row r="255" spans="1:11" ht="14.4" customHeight="1" x14ac:dyDescent="0.3">
      <c r="A255" s="631" t="s">
        <v>513</v>
      </c>
      <c r="B255" s="632" t="s">
        <v>514</v>
      </c>
      <c r="C255" s="635" t="s">
        <v>532</v>
      </c>
      <c r="D255" s="663" t="s">
        <v>533</v>
      </c>
      <c r="E255" s="635" t="s">
        <v>1315</v>
      </c>
      <c r="F255" s="663" t="s">
        <v>1316</v>
      </c>
      <c r="G255" s="635" t="s">
        <v>1698</v>
      </c>
      <c r="H255" s="635" t="s">
        <v>1699</v>
      </c>
      <c r="I255" s="649">
        <v>4080.7279785156252</v>
      </c>
      <c r="J255" s="649">
        <v>13</v>
      </c>
      <c r="K255" s="650">
        <v>53049.419921875</v>
      </c>
    </row>
    <row r="256" spans="1:11" ht="14.4" customHeight="1" x14ac:dyDescent="0.3">
      <c r="A256" s="631" t="s">
        <v>513</v>
      </c>
      <c r="B256" s="632" t="s">
        <v>514</v>
      </c>
      <c r="C256" s="635" t="s">
        <v>532</v>
      </c>
      <c r="D256" s="663" t="s">
        <v>533</v>
      </c>
      <c r="E256" s="635" t="s">
        <v>1315</v>
      </c>
      <c r="F256" s="663" t="s">
        <v>1316</v>
      </c>
      <c r="G256" s="635" t="s">
        <v>1700</v>
      </c>
      <c r="H256" s="635" t="s">
        <v>1701</v>
      </c>
      <c r="I256" s="649">
        <v>2147.75</v>
      </c>
      <c r="J256" s="649">
        <v>10</v>
      </c>
      <c r="K256" s="650">
        <v>40469.609924316406</v>
      </c>
    </row>
    <row r="257" spans="1:11" ht="14.4" customHeight="1" x14ac:dyDescent="0.3">
      <c r="A257" s="631" t="s">
        <v>513</v>
      </c>
      <c r="B257" s="632" t="s">
        <v>514</v>
      </c>
      <c r="C257" s="635" t="s">
        <v>532</v>
      </c>
      <c r="D257" s="663" t="s">
        <v>533</v>
      </c>
      <c r="E257" s="635" t="s">
        <v>1315</v>
      </c>
      <c r="F257" s="663" t="s">
        <v>1316</v>
      </c>
      <c r="G257" s="635" t="s">
        <v>1702</v>
      </c>
      <c r="H257" s="635" t="s">
        <v>1703</v>
      </c>
      <c r="I257" s="649">
        <v>4046.969970703125</v>
      </c>
      <c r="J257" s="649">
        <v>2</v>
      </c>
      <c r="K257" s="650">
        <v>8093.93994140625</v>
      </c>
    </row>
    <row r="258" spans="1:11" ht="14.4" customHeight="1" x14ac:dyDescent="0.3">
      <c r="A258" s="631" t="s">
        <v>513</v>
      </c>
      <c r="B258" s="632" t="s">
        <v>514</v>
      </c>
      <c r="C258" s="635" t="s">
        <v>532</v>
      </c>
      <c r="D258" s="663" t="s">
        <v>533</v>
      </c>
      <c r="E258" s="635" t="s">
        <v>1315</v>
      </c>
      <c r="F258" s="663" t="s">
        <v>1316</v>
      </c>
      <c r="G258" s="635" t="s">
        <v>1704</v>
      </c>
      <c r="H258" s="635" t="s">
        <v>1705</v>
      </c>
      <c r="I258" s="649">
        <v>2432.10009765625</v>
      </c>
      <c r="J258" s="649">
        <v>1</v>
      </c>
      <c r="K258" s="650">
        <v>2432.10009765625</v>
      </c>
    </row>
    <row r="259" spans="1:11" ht="14.4" customHeight="1" x14ac:dyDescent="0.3">
      <c r="A259" s="631" t="s">
        <v>513</v>
      </c>
      <c r="B259" s="632" t="s">
        <v>514</v>
      </c>
      <c r="C259" s="635" t="s">
        <v>532</v>
      </c>
      <c r="D259" s="663" t="s">
        <v>533</v>
      </c>
      <c r="E259" s="635" t="s">
        <v>1315</v>
      </c>
      <c r="F259" s="663" t="s">
        <v>1316</v>
      </c>
      <c r="G259" s="635" t="s">
        <v>1706</v>
      </c>
      <c r="H259" s="635" t="s">
        <v>1707</v>
      </c>
      <c r="I259" s="649">
        <v>2080.1866611578525</v>
      </c>
      <c r="J259" s="649">
        <v>86</v>
      </c>
      <c r="K259" s="650">
        <v>232563.85002929345</v>
      </c>
    </row>
    <row r="260" spans="1:11" ht="14.4" customHeight="1" x14ac:dyDescent="0.3">
      <c r="A260" s="631" t="s">
        <v>513</v>
      </c>
      <c r="B260" s="632" t="s">
        <v>514</v>
      </c>
      <c r="C260" s="635" t="s">
        <v>532</v>
      </c>
      <c r="D260" s="663" t="s">
        <v>533</v>
      </c>
      <c r="E260" s="635" t="s">
        <v>1315</v>
      </c>
      <c r="F260" s="663" t="s">
        <v>1316</v>
      </c>
      <c r="G260" s="635" t="s">
        <v>1708</v>
      </c>
      <c r="H260" s="635" t="s">
        <v>1709</v>
      </c>
      <c r="I260" s="649">
        <v>4512.330078125</v>
      </c>
      <c r="J260" s="649">
        <v>1</v>
      </c>
      <c r="K260" s="650">
        <v>4512.330078125</v>
      </c>
    </row>
    <row r="261" spans="1:11" ht="14.4" customHeight="1" x14ac:dyDescent="0.3">
      <c r="A261" s="631" t="s">
        <v>513</v>
      </c>
      <c r="B261" s="632" t="s">
        <v>514</v>
      </c>
      <c r="C261" s="635" t="s">
        <v>532</v>
      </c>
      <c r="D261" s="663" t="s">
        <v>533</v>
      </c>
      <c r="E261" s="635" t="s">
        <v>1315</v>
      </c>
      <c r="F261" s="663" t="s">
        <v>1316</v>
      </c>
      <c r="G261" s="635" t="s">
        <v>1710</v>
      </c>
      <c r="H261" s="635" t="s">
        <v>1711</v>
      </c>
      <c r="I261" s="649">
        <v>3965.3806670217805</v>
      </c>
      <c r="J261" s="649">
        <v>84</v>
      </c>
      <c r="K261" s="650">
        <v>379035.76443359442</v>
      </c>
    </row>
    <row r="262" spans="1:11" ht="14.4" customHeight="1" x14ac:dyDescent="0.3">
      <c r="A262" s="631" t="s">
        <v>513</v>
      </c>
      <c r="B262" s="632" t="s">
        <v>514</v>
      </c>
      <c r="C262" s="635" t="s">
        <v>532</v>
      </c>
      <c r="D262" s="663" t="s">
        <v>533</v>
      </c>
      <c r="E262" s="635" t="s">
        <v>1315</v>
      </c>
      <c r="F262" s="663" t="s">
        <v>1316</v>
      </c>
      <c r="G262" s="635" t="s">
        <v>1712</v>
      </c>
      <c r="H262" s="635" t="s">
        <v>1713</v>
      </c>
      <c r="I262" s="649">
        <v>2403.7599826388887</v>
      </c>
      <c r="J262" s="649">
        <v>11</v>
      </c>
      <c r="K262" s="650">
        <v>29746.519785156474</v>
      </c>
    </row>
    <row r="263" spans="1:11" ht="14.4" customHeight="1" x14ac:dyDescent="0.3">
      <c r="A263" s="631" t="s">
        <v>513</v>
      </c>
      <c r="B263" s="632" t="s">
        <v>514</v>
      </c>
      <c r="C263" s="635" t="s">
        <v>532</v>
      </c>
      <c r="D263" s="663" t="s">
        <v>533</v>
      </c>
      <c r="E263" s="635" t="s">
        <v>1315</v>
      </c>
      <c r="F263" s="663" t="s">
        <v>1316</v>
      </c>
      <c r="G263" s="635" t="s">
        <v>1714</v>
      </c>
      <c r="H263" s="635" t="s">
        <v>1715</v>
      </c>
      <c r="I263" s="649">
        <v>4512.330078125</v>
      </c>
      <c r="J263" s="649">
        <v>15</v>
      </c>
      <c r="K263" s="650">
        <v>67684.9609375</v>
      </c>
    </row>
    <row r="264" spans="1:11" ht="14.4" customHeight="1" x14ac:dyDescent="0.3">
      <c r="A264" s="631" t="s">
        <v>513</v>
      </c>
      <c r="B264" s="632" t="s">
        <v>514</v>
      </c>
      <c r="C264" s="635" t="s">
        <v>532</v>
      </c>
      <c r="D264" s="663" t="s">
        <v>533</v>
      </c>
      <c r="E264" s="635" t="s">
        <v>1315</v>
      </c>
      <c r="F264" s="663" t="s">
        <v>1316</v>
      </c>
      <c r="G264" s="635" t="s">
        <v>1716</v>
      </c>
      <c r="H264" s="635" t="s">
        <v>1717</v>
      </c>
      <c r="I264" s="649">
        <v>6862.509765625</v>
      </c>
      <c r="J264" s="649">
        <v>1</v>
      </c>
      <c r="K264" s="650">
        <v>6862.509765625</v>
      </c>
    </row>
    <row r="265" spans="1:11" ht="14.4" customHeight="1" x14ac:dyDescent="0.3">
      <c r="A265" s="631" t="s">
        <v>513</v>
      </c>
      <c r="B265" s="632" t="s">
        <v>514</v>
      </c>
      <c r="C265" s="635" t="s">
        <v>532</v>
      </c>
      <c r="D265" s="663" t="s">
        <v>533</v>
      </c>
      <c r="E265" s="635" t="s">
        <v>1315</v>
      </c>
      <c r="F265" s="663" t="s">
        <v>1316</v>
      </c>
      <c r="G265" s="635" t="s">
        <v>1718</v>
      </c>
      <c r="H265" s="635" t="s">
        <v>1719</v>
      </c>
      <c r="I265" s="649">
        <v>6862.509765625</v>
      </c>
      <c r="J265" s="649">
        <v>2</v>
      </c>
      <c r="K265" s="650">
        <v>13725.01953125</v>
      </c>
    </row>
    <row r="266" spans="1:11" ht="14.4" customHeight="1" x14ac:dyDescent="0.3">
      <c r="A266" s="631" t="s">
        <v>513</v>
      </c>
      <c r="B266" s="632" t="s">
        <v>514</v>
      </c>
      <c r="C266" s="635" t="s">
        <v>532</v>
      </c>
      <c r="D266" s="663" t="s">
        <v>533</v>
      </c>
      <c r="E266" s="635" t="s">
        <v>1315</v>
      </c>
      <c r="F266" s="663" t="s">
        <v>1316</v>
      </c>
      <c r="G266" s="635" t="s">
        <v>1720</v>
      </c>
      <c r="H266" s="635" t="s">
        <v>1721</v>
      </c>
      <c r="I266" s="649">
        <v>6862.514892578125</v>
      </c>
      <c r="J266" s="649">
        <v>2</v>
      </c>
      <c r="K266" s="650">
        <v>13725.02978515625</v>
      </c>
    </row>
    <row r="267" spans="1:11" ht="14.4" customHeight="1" x14ac:dyDescent="0.3">
      <c r="A267" s="631" t="s">
        <v>513</v>
      </c>
      <c r="B267" s="632" t="s">
        <v>514</v>
      </c>
      <c r="C267" s="635" t="s">
        <v>532</v>
      </c>
      <c r="D267" s="663" t="s">
        <v>533</v>
      </c>
      <c r="E267" s="635" t="s">
        <v>1315</v>
      </c>
      <c r="F267" s="663" t="s">
        <v>1316</v>
      </c>
      <c r="G267" s="635" t="s">
        <v>1722</v>
      </c>
      <c r="H267" s="635" t="s">
        <v>1723</v>
      </c>
      <c r="I267" s="649">
        <v>3431.2548828125</v>
      </c>
      <c r="J267" s="649">
        <v>1</v>
      </c>
      <c r="K267" s="650">
        <v>6862.4797656256706</v>
      </c>
    </row>
    <row r="268" spans="1:11" ht="14.4" customHeight="1" x14ac:dyDescent="0.3">
      <c r="A268" s="631" t="s">
        <v>513</v>
      </c>
      <c r="B268" s="632" t="s">
        <v>514</v>
      </c>
      <c r="C268" s="635" t="s">
        <v>532</v>
      </c>
      <c r="D268" s="663" t="s">
        <v>533</v>
      </c>
      <c r="E268" s="635" t="s">
        <v>1315</v>
      </c>
      <c r="F268" s="663" t="s">
        <v>1316</v>
      </c>
      <c r="G268" s="635" t="s">
        <v>1724</v>
      </c>
      <c r="H268" s="635" t="s">
        <v>1725</v>
      </c>
      <c r="I268" s="649">
        <v>6862.52001953125</v>
      </c>
      <c r="J268" s="649">
        <v>1</v>
      </c>
      <c r="K268" s="650">
        <v>6862.52001953125</v>
      </c>
    </row>
    <row r="269" spans="1:11" ht="14.4" customHeight="1" x14ac:dyDescent="0.3">
      <c r="A269" s="631" t="s">
        <v>513</v>
      </c>
      <c r="B269" s="632" t="s">
        <v>514</v>
      </c>
      <c r="C269" s="635" t="s">
        <v>532</v>
      </c>
      <c r="D269" s="663" t="s">
        <v>533</v>
      </c>
      <c r="E269" s="635" t="s">
        <v>1315</v>
      </c>
      <c r="F269" s="663" t="s">
        <v>1316</v>
      </c>
      <c r="G269" s="635" t="s">
        <v>1726</v>
      </c>
      <c r="H269" s="635" t="s">
        <v>1727</v>
      </c>
      <c r="I269" s="649">
        <v>9.1999998092651367</v>
      </c>
      <c r="J269" s="649">
        <v>100</v>
      </c>
      <c r="K269" s="650">
        <v>920</v>
      </c>
    </row>
    <row r="270" spans="1:11" ht="14.4" customHeight="1" x14ac:dyDescent="0.3">
      <c r="A270" s="631" t="s">
        <v>513</v>
      </c>
      <c r="B270" s="632" t="s">
        <v>514</v>
      </c>
      <c r="C270" s="635" t="s">
        <v>532</v>
      </c>
      <c r="D270" s="663" t="s">
        <v>533</v>
      </c>
      <c r="E270" s="635" t="s">
        <v>1315</v>
      </c>
      <c r="F270" s="663" t="s">
        <v>1316</v>
      </c>
      <c r="G270" s="635" t="s">
        <v>1728</v>
      </c>
      <c r="H270" s="635" t="s">
        <v>1729</v>
      </c>
      <c r="I270" s="649">
        <v>11538.923177083334</v>
      </c>
      <c r="J270" s="649">
        <v>20</v>
      </c>
      <c r="K270" s="650">
        <v>230778.45703125</v>
      </c>
    </row>
    <row r="271" spans="1:11" ht="14.4" customHeight="1" x14ac:dyDescent="0.3">
      <c r="A271" s="631" t="s">
        <v>513</v>
      </c>
      <c r="B271" s="632" t="s">
        <v>514</v>
      </c>
      <c r="C271" s="635" t="s">
        <v>532</v>
      </c>
      <c r="D271" s="663" t="s">
        <v>533</v>
      </c>
      <c r="E271" s="635" t="s">
        <v>1315</v>
      </c>
      <c r="F271" s="663" t="s">
        <v>1316</v>
      </c>
      <c r="G271" s="635" t="s">
        <v>1730</v>
      </c>
      <c r="H271" s="635" t="s">
        <v>1731</v>
      </c>
      <c r="I271" s="649">
        <v>172.5</v>
      </c>
      <c r="J271" s="649">
        <v>1</v>
      </c>
      <c r="K271" s="650">
        <v>172.5</v>
      </c>
    </row>
    <row r="272" spans="1:11" ht="14.4" customHeight="1" x14ac:dyDescent="0.3">
      <c r="A272" s="631" t="s">
        <v>513</v>
      </c>
      <c r="B272" s="632" t="s">
        <v>514</v>
      </c>
      <c r="C272" s="635" t="s">
        <v>532</v>
      </c>
      <c r="D272" s="663" t="s">
        <v>533</v>
      </c>
      <c r="E272" s="635" t="s">
        <v>1315</v>
      </c>
      <c r="F272" s="663" t="s">
        <v>1316</v>
      </c>
      <c r="G272" s="635" t="s">
        <v>1732</v>
      </c>
      <c r="H272" s="635" t="s">
        <v>1733</v>
      </c>
      <c r="I272" s="649">
        <v>6.1700000762939453</v>
      </c>
      <c r="J272" s="649">
        <v>60</v>
      </c>
      <c r="K272" s="650">
        <v>370.20000457763672</v>
      </c>
    </row>
    <row r="273" spans="1:11" ht="14.4" customHeight="1" x14ac:dyDescent="0.3">
      <c r="A273" s="631" t="s">
        <v>513</v>
      </c>
      <c r="B273" s="632" t="s">
        <v>514</v>
      </c>
      <c r="C273" s="635" t="s">
        <v>532</v>
      </c>
      <c r="D273" s="663" t="s">
        <v>533</v>
      </c>
      <c r="E273" s="635" t="s">
        <v>1315</v>
      </c>
      <c r="F273" s="663" t="s">
        <v>1316</v>
      </c>
      <c r="G273" s="635" t="s">
        <v>1732</v>
      </c>
      <c r="H273" s="635" t="s">
        <v>1734</v>
      </c>
      <c r="I273" s="649">
        <v>6.1700000762939453</v>
      </c>
      <c r="J273" s="649">
        <v>30</v>
      </c>
      <c r="K273" s="650">
        <v>185.10000228881836</v>
      </c>
    </row>
    <row r="274" spans="1:11" ht="14.4" customHeight="1" x14ac:dyDescent="0.3">
      <c r="A274" s="631" t="s">
        <v>513</v>
      </c>
      <c r="B274" s="632" t="s">
        <v>514</v>
      </c>
      <c r="C274" s="635" t="s">
        <v>532</v>
      </c>
      <c r="D274" s="663" t="s">
        <v>533</v>
      </c>
      <c r="E274" s="635" t="s">
        <v>1315</v>
      </c>
      <c r="F274" s="663" t="s">
        <v>1316</v>
      </c>
      <c r="G274" s="635" t="s">
        <v>1735</v>
      </c>
      <c r="H274" s="635" t="s">
        <v>1736</v>
      </c>
      <c r="I274" s="649">
        <v>449.75</v>
      </c>
      <c r="J274" s="649">
        <v>424</v>
      </c>
      <c r="K274" s="650">
        <v>190695.49487304687</v>
      </c>
    </row>
    <row r="275" spans="1:11" ht="14.4" customHeight="1" x14ac:dyDescent="0.3">
      <c r="A275" s="631" t="s">
        <v>513</v>
      </c>
      <c r="B275" s="632" t="s">
        <v>514</v>
      </c>
      <c r="C275" s="635" t="s">
        <v>532</v>
      </c>
      <c r="D275" s="663" t="s">
        <v>533</v>
      </c>
      <c r="E275" s="635" t="s">
        <v>1315</v>
      </c>
      <c r="F275" s="663" t="s">
        <v>1316</v>
      </c>
      <c r="G275" s="635" t="s">
        <v>1737</v>
      </c>
      <c r="H275" s="635" t="s">
        <v>1738</v>
      </c>
      <c r="I275" s="649">
        <v>482.54000854492187</v>
      </c>
      <c r="J275" s="649">
        <v>750</v>
      </c>
      <c r="K275" s="650">
        <v>361904.99682617188</v>
      </c>
    </row>
    <row r="276" spans="1:11" ht="14.4" customHeight="1" x14ac:dyDescent="0.3">
      <c r="A276" s="631" t="s">
        <v>513</v>
      </c>
      <c r="B276" s="632" t="s">
        <v>514</v>
      </c>
      <c r="C276" s="635" t="s">
        <v>532</v>
      </c>
      <c r="D276" s="663" t="s">
        <v>533</v>
      </c>
      <c r="E276" s="635" t="s">
        <v>1315</v>
      </c>
      <c r="F276" s="663" t="s">
        <v>1316</v>
      </c>
      <c r="G276" s="635" t="s">
        <v>1739</v>
      </c>
      <c r="H276" s="635" t="s">
        <v>1740</v>
      </c>
      <c r="I276" s="649">
        <v>848.48834228515625</v>
      </c>
      <c r="J276" s="649">
        <v>220</v>
      </c>
      <c r="K276" s="650">
        <v>216952.99951171875</v>
      </c>
    </row>
    <row r="277" spans="1:11" ht="14.4" customHeight="1" x14ac:dyDescent="0.3">
      <c r="A277" s="631" t="s">
        <v>513</v>
      </c>
      <c r="B277" s="632" t="s">
        <v>514</v>
      </c>
      <c r="C277" s="635" t="s">
        <v>532</v>
      </c>
      <c r="D277" s="663" t="s">
        <v>533</v>
      </c>
      <c r="E277" s="635" t="s">
        <v>1315</v>
      </c>
      <c r="F277" s="663" t="s">
        <v>1316</v>
      </c>
      <c r="G277" s="635" t="s">
        <v>1739</v>
      </c>
      <c r="H277" s="635" t="s">
        <v>1741</v>
      </c>
      <c r="I277" s="649">
        <v>986.1500244140625</v>
      </c>
      <c r="J277" s="649">
        <v>320</v>
      </c>
      <c r="K277" s="650">
        <v>315568</v>
      </c>
    </row>
    <row r="278" spans="1:11" ht="14.4" customHeight="1" x14ac:dyDescent="0.3">
      <c r="A278" s="631" t="s">
        <v>513</v>
      </c>
      <c r="B278" s="632" t="s">
        <v>514</v>
      </c>
      <c r="C278" s="635" t="s">
        <v>532</v>
      </c>
      <c r="D278" s="663" t="s">
        <v>533</v>
      </c>
      <c r="E278" s="635" t="s">
        <v>1315</v>
      </c>
      <c r="F278" s="663" t="s">
        <v>1316</v>
      </c>
      <c r="G278" s="635" t="s">
        <v>1742</v>
      </c>
      <c r="H278" s="635" t="s">
        <v>1743</v>
      </c>
      <c r="I278" s="649">
        <v>3.440000057220459</v>
      </c>
      <c r="J278" s="649">
        <v>100</v>
      </c>
      <c r="K278" s="650">
        <v>343.6400146484375</v>
      </c>
    </row>
    <row r="279" spans="1:11" ht="14.4" customHeight="1" x14ac:dyDescent="0.3">
      <c r="A279" s="631" t="s">
        <v>513</v>
      </c>
      <c r="B279" s="632" t="s">
        <v>514</v>
      </c>
      <c r="C279" s="635" t="s">
        <v>532</v>
      </c>
      <c r="D279" s="663" t="s">
        <v>533</v>
      </c>
      <c r="E279" s="635" t="s">
        <v>1315</v>
      </c>
      <c r="F279" s="663" t="s">
        <v>1316</v>
      </c>
      <c r="G279" s="635" t="s">
        <v>1371</v>
      </c>
      <c r="H279" s="635" t="s">
        <v>1372</v>
      </c>
      <c r="I279" s="649">
        <v>1.0900000333786011</v>
      </c>
      <c r="J279" s="649">
        <v>200</v>
      </c>
      <c r="K279" s="650">
        <v>218</v>
      </c>
    </row>
    <row r="280" spans="1:11" ht="14.4" customHeight="1" x14ac:dyDescent="0.3">
      <c r="A280" s="631" t="s">
        <v>513</v>
      </c>
      <c r="B280" s="632" t="s">
        <v>514</v>
      </c>
      <c r="C280" s="635" t="s">
        <v>532</v>
      </c>
      <c r="D280" s="663" t="s">
        <v>533</v>
      </c>
      <c r="E280" s="635" t="s">
        <v>1315</v>
      </c>
      <c r="F280" s="663" t="s">
        <v>1316</v>
      </c>
      <c r="G280" s="635" t="s">
        <v>1744</v>
      </c>
      <c r="H280" s="635" t="s">
        <v>1745</v>
      </c>
      <c r="I280" s="649">
        <v>5.0399999618530273</v>
      </c>
      <c r="J280" s="649">
        <v>1500</v>
      </c>
      <c r="K280" s="650">
        <v>7554.0000915527344</v>
      </c>
    </row>
    <row r="281" spans="1:11" ht="14.4" customHeight="1" x14ac:dyDescent="0.3">
      <c r="A281" s="631" t="s">
        <v>513</v>
      </c>
      <c r="B281" s="632" t="s">
        <v>514</v>
      </c>
      <c r="C281" s="635" t="s">
        <v>532</v>
      </c>
      <c r="D281" s="663" t="s">
        <v>533</v>
      </c>
      <c r="E281" s="635" t="s">
        <v>1315</v>
      </c>
      <c r="F281" s="663" t="s">
        <v>1316</v>
      </c>
      <c r="G281" s="635" t="s">
        <v>1468</v>
      </c>
      <c r="H281" s="635" t="s">
        <v>1469</v>
      </c>
      <c r="I281" s="649">
        <v>0.47599999308586122</v>
      </c>
      <c r="J281" s="649">
        <v>700</v>
      </c>
      <c r="K281" s="650">
        <v>334</v>
      </c>
    </row>
    <row r="282" spans="1:11" ht="14.4" customHeight="1" x14ac:dyDescent="0.3">
      <c r="A282" s="631" t="s">
        <v>513</v>
      </c>
      <c r="B282" s="632" t="s">
        <v>514</v>
      </c>
      <c r="C282" s="635" t="s">
        <v>532</v>
      </c>
      <c r="D282" s="663" t="s">
        <v>533</v>
      </c>
      <c r="E282" s="635" t="s">
        <v>1315</v>
      </c>
      <c r="F282" s="663" t="s">
        <v>1316</v>
      </c>
      <c r="G282" s="635" t="s">
        <v>1373</v>
      </c>
      <c r="H282" s="635" t="s">
        <v>1374</v>
      </c>
      <c r="I282" s="649">
        <v>1.6749999523162842</v>
      </c>
      <c r="J282" s="649">
        <v>600</v>
      </c>
      <c r="K282" s="650">
        <v>1005</v>
      </c>
    </row>
    <row r="283" spans="1:11" ht="14.4" customHeight="1" x14ac:dyDescent="0.3">
      <c r="A283" s="631" t="s">
        <v>513</v>
      </c>
      <c r="B283" s="632" t="s">
        <v>514</v>
      </c>
      <c r="C283" s="635" t="s">
        <v>532</v>
      </c>
      <c r="D283" s="663" t="s">
        <v>533</v>
      </c>
      <c r="E283" s="635" t="s">
        <v>1315</v>
      </c>
      <c r="F283" s="663" t="s">
        <v>1316</v>
      </c>
      <c r="G283" s="635" t="s">
        <v>1746</v>
      </c>
      <c r="H283" s="635" t="s">
        <v>1747</v>
      </c>
      <c r="I283" s="649">
        <v>0.67000001668930054</v>
      </c>
      <c r="J283" s="649">
        <v>300</v>
      </c>
      <c r="K283" s="650">
        <v>201</v>
      </c>
    </row>
    <row r="284" spans="1:11" ht="14.4" customHeight="1" x14ac:dyDescent="0.3">
      <c r="A284" s="631" t="s">
        <v>513</v>
      </c>
      <c r="B284" s="632" t="s">
        <v>514</v>
      </c>
      <c r="C284" s="635" t="s">
        <v>532</v>
      </c>
      <c r="D284" s="663" t="s">
        <v>533</v>
      </c>
      <c r="E284" s="635" t="s">
        <v>1315</v>
      </c>
      <c r="F284" s="663" t="s">
        <v>1316</v>
      </c>
      <c r="G284" s="635" t="s">
        <v>1748</v>
      </c>
      <c r="H284" s="635" t="s">
        <v>1749</v>
      </c>
      <c r="I284" s="649">
        <v>13.359999656677246</v>
      </c>
      <c r="J284" s="649">
        <v>300</v>
      </c>
      <c r="K284" s="650">
        <v>4007.5198974609375</v>
      </c>
    </row>
    <row r="285" spans="1:11" ht="14.4" customHeight="1" x14ac:dyDescent="0.3">
      <c r="A285" s="631" t="s">
        <v>513</v>
      </c>
      <c r="B285" s="632" t="s">
        <v>514</v>
      </c>
      <c r="C285" s="635" t="s">
        <v>532</v>
      </c>
      <c r="D285" s="663" t="s">
        <v>533</v>
      </c>
      <c r="E285" s="635" t="s">
        <v>1315</v>
      </c>
      <c r="F285" s="663" t="s">
        <v>1316</v>
      </c>
      <c r="G285" s="635" t="s">
        <v>1750</v>
      </c>
      <c r="H285" s="635" t="s">
        <v>1751</v>
      </c>
      <c r="I285" s="649">
        <v>9.1499996185302734</v>
      </c>
      <c r="J285" s="649">
        <v>100</v>
      </c>
      <c r="K285" s="650">
        <v>914.65997314453125</v>
      </c>
    </row>
    <row r="286" spans="1:11" ht="14.4" customHeight="1" x14ac:dyDescent="0.3">
      <c r="A286" s="631" t="s">
        <v>513</v>
      </c>
      <c r="B286" s="632" t="s">
        <v>514</v>
      </c>
      <c r="C286" s="635" t="s">
        <v>532</v>
      </c>
      <c r="D286" s="663" t="s">
        <v>533</v>
      </c>
      <c r="E286" s="635" t="s">
        <v>1315</v>
      </c>
      <c r="F286" s="663" t="s">
        <v>1316</v>
      </c>
      <c r="G286" s="635" t="s">
        <v>1752</v>
      </c>
      <c r="H286" s="635" t="s">
        <v>1753</v>
      </c>
      <c r="I286" s="649">
        <v>5.4200000762939453</v>
      </c>
      <c r="J286" s="649">
        <v>300</v>
      </c>
      <c r="K286" s="650">
        <v>1625.5799560546875</v>
      </c>
    </row>
    <row r="287" spans="1:11" ht="14.4" customHeight="1" x14ac:dyDescent="0.3">
      <c r="A287" s="631" t="s">
        <v>513</v>
      </c>
      <c r="B287" s="632" t="s">
        <v>514</v>
      </c>
      <c r="C287" s="635" t="s">
        <v>532</v>
      </c>
      <c r="D287" s="663" t="s">
        <v>533</v>
      </c>
      <c r="E287" s="635" t="s">
        <v>1315</v>
      </c>
      <c r="F287" s="663" t="s">
        <v>1316</v>
      </c>
      <c r="G287" s="635" t="s">
        <v>1754</v>
      </c>
      <c r="H287" s="635" t="s">
        <v>1755</v>
      </c>
      <c r="I287" s="649">
        <v>7.429999828338623</v>
      </c>
      <c r="J287" s="649">
        <v>200</v>
      </c>
      <c r="K287" s="650">
        <v>1486</v>
      </c>
    </row>
    <row r="288" spans="1:11" ht="14.4" customHeight="1" x14ac:dyDescent="0.3">
      <c r="A288" s="631" t="s">
        <v>513</v>
      </c>
      <c r="B288" s="632" t="s">
        <v>514</v>
      </c>
      <c r="C288" s="635" t="s">
        <v>532</v>
      </c>
      <c r="D288" s="663" t="s">
        <v>533</v>
      </c>
      <c r="E288" s="635" t="s">
        <v>1315</v>
      </c>
      <c r="F288" s="663" t="s">
        <v>1316</v>
      </c>
      <c r="G288" s="635" t="s">
        <v>1630</v>
      </c>
      <c r="H288" s="635" t="s">
        <v>1756</v>
      </c>
      <c r="I288" s="649">
        <v>3527.0498402913413</v>
      </c>
      <c r="J288" s="649">
        <v>329</v>
      </c>
      <c r="K288" s="650">
        <v>1160399.4016113281</v>
      </c>
    </row>
    <row r="289" spans="1:11" ht="14.4" customHeight="1" x14ac:dyDescent="0.3">
      <c r="A289" s="631" t="s">
        <v>513</v>
      </c>
      <c r="B289" s="632" t="s">
        <v>514</v>
      </c>
      <c r="C289" s="635" t="s">
        <v>532</v>
      </c>
      <c r="D289" s="663" t="s">
        <v>533</v>
      </c>
      <c r="E289" s="635" t="s">
        <v>1315</v>
      </c>
      <c r="F289" s="663" t="s">
        <v>1316</v>
      </c>
      <c r="G289" s="635" t="s">
        <v>1628</v>
      </c>
      <c r="H289" s="635" t="s">
        <v>1757</v>
      </c>
      <c r="I289" s="649">
        <v>3461.5</v>
      </c>
      <c r="J289" s="649">
        <v>100</v>
      </c>
      <c r="K289" s="650">
        <v>346150</v>
      </c>
    </row>
    <row r="290" spans="1:11" ht="14.4" customHeight="1" x14ac:dyDescent="0.3">
      <c r="A290" s="631" t="s">
        <v>513</v>
      </c>
      <c r="B290" s="632" t="s">
        <v>514</v>
      </c>
      <c r="C290" s="635" t="s">
        <v>532</v>
      </c>
      <c r="D290" s="663" t="s">
        <v>533</v>
      </c>
      <c r="E290" s="635" t="s">
        <v>1315</v>
      </c>
      <c r="F290" s="663" t="s">
        <v>1316</v>
      </c>
      <c r="G290" s="635" t="s">
        <v>1758</v>
      </c>
      <c r="H290" s="635" t="s">
        <v>1759</v>
      </c>
      <c r="I290" s="649">
        <v>251.19999694824219</v>
      </c>
      <c r="J290" s="649">
        <v>5</v>
      </c>
      <c r="K290" s="650">
        <v>1255.97998046875</v>
      </c>
    </row>
    <row r="291" spans="1:11" ht="14.4" customHeight="1" x14ac:dyDescent="0.3">
      <c r="A291" s="631" t="s">
        <v>513</v>
      </c>
      <c r="B291" s="632" t="s">
        <v>514</v>
      </c>
      <c r="C291" s="635" t="s">
        <v>532</v>
      </c>
      <c r="D291" s="663" t="s">
        <v>533</v>
      </c>
      <c r="E291" s="635" t="s">
        <v>1315</v>
      </c>
      <c r="F291" s="663" t="s">
        <v>1316</v>
      </c>
      <c r="G291" s="635" t="s">
        <v>1760</v>
      </c>
      <c r="H291" s="635" t="s">
        <v>1761</v>
      </c>
      <c r="I291" s="649">
        <v>665.97998046875</v>
      </c>
      <c r="J291" s="649">
        <v>100</v>
      </c>
      <c r="K291" s="650">
        <v>66598.3984375</v>
      </c>
    </row>
    <row r="292" spans="1:11" ht="14.4" customHeight="1" x14ac:dyDescent="0.3">
      <c r="A292" s="631" t="s">
        <v>513</v>
      </c>
      <c r="B292" s="632" t="s">
        <v>514</v>
      </c>
      <c r="C292" s="635" t="s">
        <v>532</v>
      </c>
      <c r="D292" s="663" t="s">
        <v>533</v>
      </c>
      <c r="E292" s="635" t="s">
        <v>1315</v>
      </c>
      <c r="F292" s="663" t="s">
        <v>1316</v>
      </c>
      <c r="G292" s="635" t="s">
        <v>1760</v>
      </c>
      <c r="H292" s="635" t="s">
        <v>1762</v>
      </c>
      <c r="I292" s="649">
        <v>665.97998046875</v>
      </c>
      <c r="J292" s="649">
        <v>100</v>
      </c>
      <c r="K292" s="650">
        <v>66598.3984375</v>
      </c>
    </row>
    <row r="293" spans="1:11" ht="14.4" customHeight="1" x14ac:dyDescent="0.3">
      <c r="A293" s="631" t="s">
        <v>513</v>
      </c>
      <c r="B293" s="632" t="s">
        <v>514</v>
      </c>
      <c r="C293" s="635" t="s">
        <v>532</v>
      </c>
      <c r="D293" s="663" t="s">
        <v>533</v>
      </c>
      <c r="E293" s="635" t="s">
        <v>1315</v>
      </c>
      <c r="F293" s="663" t="s">
        <v>1316</v>
      </c>
      <c r="G293" s="635" t="s">
        <v>1763</v>
      </c>
      <c r="H293" s="635" t="s">
        <v>1764</v>
      </c>
      <c r="I293" s="649">
        <v>0.4699999988079071</v>
      </c>
      <c r="J293" s="649">
        <v>100</v>
      </c>
      <c r="K293" s="650">
        <v>47</v>
      </c>
    </row>
    <row r="294" spans="1:11" ht="14.4" customHeight="1" x14ac:dyDescent="0.3">
      <c r="A294" s="631" t="s">
        <v>513</v>
      </c>
      <c r="B294" s="632" t="s">
        <v>514</v>
      </c>
      <c r="C294" s="635" t="s">
        <v>532</v>
      </c>
      <c r="D294" s="663" t="s">
        <v>533</v>
      </c>
      <c r="E294" s="635" t="s">
        <v>1400</v>
      </c>
      <c r="F294" s="663" t="s">
        <v>1401</v>
      </c>
      <c r="G294" s="635" t="s">
        <v>1402</v>
      </c>
      <c r="H294" s="635" t="s">
        <v>1403</v>
      </c>
      <c r="I294" s="649">
        <v>10.162999916076661</v>
      </c>
      <c r="J294" s="649">
        <v>660</v>
      </c>
      <c r="K294" s="650">
        <v>6707.5999145507812</v>
      </c>
    </row>
    <row r="295" spans="1:11" ht="14.4" customHeight="1" x14ac:dyDescent="0.3">
      <c r="A295" s="631" t="s">
        <v>513</v>
      </c>
      <c r="B295" s="632" t="s">
        <v>514</v>
      </c>
      <c r="C295" s="635" t="s">
        <v>532</v>
      </c>
      <c r="D295" s="663" t="s">
        <v>533</v>
      </c>
      <c r="E295" s="635" t="s">
        <v>1404</v>
      </c>
      <c r="F295" s="663" t="s">
        <v>1405</v>
      </c>
      <c r="G295" s="635" t="s">
        <v>1765</v>
      </c>
      <c r="H295" s="635" t="s">
        <v>1766</v>
      </c>
      <c r="I295" s="649">
        <v>31.309999465942383</v>
      </c>
      <c r="J295" s="649">
        <v>36</v>
      </c>
      <c r="K295" s="650">
        <v>1127</v>
      </c>
    </row>
    <row r="296" spans="1:11" ht="14.4" customHeight="1" x14ac:dyDescent="0.3">
      <c r="A296" s="631" t="s">
        <v>513</v>
      </c>
      <c r="B296" s="632" t="s">
        <v>514</v>
      </c>
      <c r="C296" s="635" t="s">
        <v>532</v>
      </c>
      <c r="D296" s="663" t="s">
        <v>533</v>
      </c>
      <c r="E296" s="635" t="s">
        <v>1404</v>
      </c>
      <c r="F296" s="663" t="s">
        <v>1405</v>
      </c>
      <c r="G296" s="635" t="s">
        <v>1767</v>
      </c>
      <c r="H296" s="635" t="s">
        <v>1768</v>
      </c>
      <c r="I296" s="649">
        <v>74.290000915527344</v>
      </c>
      <c r="J296" s="649">
        <v>12</v>
      </c>
      <c r="K296" s="650">
        <v>891.47998046875</v>
      </c>
    </row>
    <row r="297" spans="1:11" ht="14.4" customHeight="1" x14ac:dyDescent="0.3">
      <c r="A297" s="631" t="s">
        <v>513</v>
      </c>
      <c r="B297" s="632" t="s">
        <v>514</v>
      </c>
      <c r="C297" s="635" t="s">
        <v>532</v>
      </c>
      <c r="D297" s="663" t="s">
        <v>533</v>
      </c>
      <c r="E297" s="635" t="s">
        <v>1404</v>
      </c>
      <c r="F297" s="663" t="s">
        <v>1405</v>
      </c>
      <c r="G297" s="635" t="s">
        <v>1767</v>
      </c>
      <c r="H297" s="635" t="s">
        <v>1769</v>
      </c>
      <c r="I297" s="649">
        <v>74.290000915527344</v>
      </c>
      <c r="J297" s="649">
        <v>132</v>
      </c>
      <c r="K297" s="650">
        <v>9806.2802734375</v>
      </c>
    </row>
    <row r="298" spans="1:11" ht="14.4" customHeight="1" x14ac:dyDescent="0.3">
      <c r="A298" s="631" t="s">
        <v>513</v>
      </c>
      <c r="B298" s="632" t="s">
        <v>514</v>
      </c>
      <c r="C298" s="635" t="s">
        <v>532</v>
      </c>
      <c r="D298" s="663" t="s">
        <v>533</v>
      </c>
      <c r="E298" s="635" t="s">
        <v>1404</v>
      </c>
      <c r="F298" s="663" t="s">
        <v>1405</v>
      </c>
      <c r="G298" s="635" t="s">
        <v>1770</v>
      </c>
      <c r="H298" s="635" t="s">
        <v>1771</v>
      </c>
      <c r="I298" s="649">
        <v>34.159999847412109</v>
      </c>
      <c r="J298" s="649">
        <v>180</v>
      </c>
      <c r="K298" s="650">
        <v>6148.48974609375</v>
      </c>
    </row>
    <row r="299" spans="1:11" ht="14.4" customHeight="1" x14ac:dyDescent="0.3">
      <c r="A299" s="631" t="s">
        <v>513</v>
      </c>
      <c r="B299" s="632" t="s">
        <v>514</v>
      </c>
      <c r="C299" s="635" t="s">
        <v>532</v>
      </c>
      <c r="D299" s="663" t="s">
        <v>533</v>
      </c>
      <c r="E299" s="635" t="s">
        <v>1404</v>
      </c>
      <c r="F299" s="663" t="s">
        <v>1405</v>
      </c>
      <c r="G299" s="635" t="s">
        <v>1772</v>
      </c>
      <c r="H299" s="635" t="s">
        <v>1773</v>
      </c>
      <c r="I299" s="649">
        <v>87.839996337890625</v>
      </c>
      <c r="J299" s="649">
        <v>72</v>
      </c>
      <c r="K299" s="650">
        <v>6324.18017578125</v>
      </c>
    </row>
    <row r="300" spans="1:11" ht="14.4" customHeight="1" x14ac:dyDescent="0.3">
      <c r="A300" s="631" t="s">
        <v>513</v>
      </c>
      <c r="B300" s="632" t="s">
        <v>514</v>
      </c>
      <c r="C300" s="635" t="s">
        <v>532</v>
      </c>
      <c r="D300" s="663" t="s">
        <v>533</v>
      </c>
      <c r="E300" s="635" t="s">
        <v>1404</v>
      </c>
      <c r="F300" s="663" t="s">
        <v>1405</v>
      </c>
      <c r="G300" s="635" t="s">
        <v>1772</v>
      </c>
      <c r="H300" s="635" t="s">
        <v>1774</v>
      </c>
      <c r="I300" s="649">
        <v>87.839996337890625</v>
      </c>
      <c r="J300" s="649">
        <v>168</v>
      </c>
      <c r="K300" s="650">
        <v>14756.43017578125</v>
      </c>
    </row>
    <row r="301" spans="1:11" ht="14.4" customHeight="1" x14ac:dyDescent="0.3">
      <c r="A301" s="631" t="s">
        <v>513</v>
      </c>
      <c r="B301" s="632" t="s">
        <v>514</v>
      </c>
      <c r="C301" s="635" t="s">
        <v>532</v>
      </c>
      <c r="D301" s="663" t="s">
        <v>533</v>
      </c>
      <c r="E301" s="635" t="s">
        <v>1408</v>
      </c>
      <c r="F301" s="663" t="s">
        <v>1409</v>
      </c>
      <c r="G301" s="635" t="s">
        <v>1775</v>
      </c>
      <c r="H301" s="635" t="s">
        <v>1776</v>
      </c>
      <c r="I301" s="649">
        <v>11.534999847412109</v>
      </c>
      <c r="J301" s="649">
        <v>60</v>
      </c>
      <c r="K301" s="650">
        <v>692.010009765625</v>
      </c>
    </row>
    <row r="302" spans="1:11" ht="14.4" customHeight="1" x14ac:dyDescent="0.3">
      <c r="A302" s="631" t="s">
        <v>513</v>
      </c>
      <c r="B302" s="632" t="s">
        <v>514</v>
      </c>
      <c r="C302" s="635" t="s">
        <v>532</v>
      </c>
      <c r="D302" s="663" t="s">
        <v>533</v>
      </c>
      <c r="E302" s="635" t="s">
        <v>1408</v>
      </c>
      <c r="F302" s="663" t="s">
        <v>1409</v>
      </c>
      <c r="G302" s="635" t="s">
        <v>1410</v>
      </c>
      <c r="H302" s="635" t="s">
        <v>1411</v>
      </c>
      <c r="I302" s="649">
        <v>0.31000000238418579</v>
      </c>
      <c r="J302" s="649">
        <v>100</v>
      </c>
      <c r="K302" s="650">
        <v>31</v>
      </c>
    </row>
    <row r="303" spans="1:11" ht="14.4" customHeight="1" x14ac:dyDescent="0.3">
      <c r="A303" s="631" t="s">
        <v>513</v>
      </c>
      <c r="B303" s="632" t="s">
        <v>514</v>
      </c>
      <c r="C303" s="635" t="s">
        <v>532</v>
      </c>
      <c r="D303" s="663" t="s">
        <v>533</v>
      </c>
      <c r="E303" s="635" t="s">
        <v>1408</v>
      </c>
      <c r="F303" s="663" t="s">
        <v>1409</v>
      </c>
      <c r="G303" s="635" t="s">
        <v>1412</v>
      </c>
      <c r="H303" s="635" t="s">
        <v>1413</v>
      </c>
      <c r="I303" s="649">
        <v>0.30500000715255737</v>
      </c>
      <c r="J303" s="649">
        <v>200</v>
      </c>
      <c r="K303" s="650">
        <v>61</v>
      </c>
    </row>
    <row r="304" spans="1:11" ht="14.4" customHeight="1" x14ac:dyDescent="0.3">
      <c r="A304" s="631" t="s">
        <v>513</v>
      </c>
      <c r="B304" s="632" t="s">
        <v>514</v>
      </c>
      <c r="C304" s="635" t="s">
        <v>532</v>
      </c>
      <c r="D304" s="663" t="s">
        <v>533</v>
      </c>
      <c r="E304" s="635" t="s">
        <v>1408</v>
      </c>
      <c r="F304" s="663" t="s">
        <v>1409</v>
      </c>
      <c r="G304" s="635" t="s">
        <v>1478</v>
      </c>
      <c r="H304" s="635" t="s">
        <v>1479</v>
      </c>
      <c r="I304" s="649">
        <v>0.30300000905990598</v>
      </c>
      <c r="J304" s="649">
        <v>1100</v>
      </c>
      <c r="K304" s="650">
        <v>333</v>
      </c>
    </row>
    <row r="305" spans="1:11" ht="14.4" customHeight="1" x14ac:dyDescent="0.3">
      <c r="A305" s="631" t="s">
        <v>513</v>
      </c>
      <c r="B305" s="632" t="s">
        <v>514</v>
      </c>
      <c r="C305" s="635" t="s">
        <v>532</v>
      </c>
      <c r="D305" s="663" t="s">
        <v>533</v>
      </c>
      <c r="E305" s="635" t="s">
        <v>1408</v>
      </c>
      <c r="F305" s="663" t="s">
        <v>1409</v>
      </c>
      <c r="G305" s="635" t="s">
        <v>1416</v>
      </c>
      <c r="H305" s="635" t="s">
        <v>1417</v>
      </c>
      <c r="I305" s="649">
        <v>0.54250001907348633</v>
      </c>
      <c r="J305" s="649">
        <v>400</v>
      </c>
      <c r="K305" s="650">
        <v>217</v>
      </c>
    </row>
    <row r="306" spans="1:11" ht="14.4" customHeight="1" x14ac:dyDescent="0.3">
      <c r="A306" s="631" t="s">
        <v>513</v>
      </c>
      <c r="B306" s="632" t="s">
        <v>514</v>
      </c>
      <c r="C306" s="635" t="s">
        <v>532</v>
      </c>
      <c r="D306" s="663" t="s">
        <v>533</v>
      </c>
      <c r="E306" s="635" t="s">
        <v>1408</v>
      </c>
      <c r="F306" s="663" t="s">
        <v>1409</v>
      </c>
      <c r="G306" s="635" t="s">
        <v>1777</v>
      </c>
      <c r="H306" s="635" t="s">
        <v>1778</v>
      </c>
      <c r="I306" s="649">
        <v>29.639999389648438</v>
      </c>
      <c r="J306" s="649">
        <v>50</v>
      </c>
      <c r="K306" s="650">
        <v>1482</v>
      </c>
    </row>
    <row r="307" spans="1:11" ht="14.4" customHeight="1" x14ac:dyDescent="0.3">
      <c r="A307" s="631" t="s">
        <v>513</v>
      </c>
      <c r="B307" s="632" t="s">
        <v>514</v>
      </c>
      <c r="C307" s="635" t="s">
        <v>532</v>
      </c>
      <c r="D307" s="663" t="s">
        <v>533</v>
      </c>
      <c r="E307" s="635" t="s">
        <v>1418</v>
      </c>
      <c r="F307" s="663" t="s">
        <v>1419</v>
      </c>
      <c r="G307" s="635" t="s">
        <v>1420</v>
      </c>
      <c r="H307" s="635" t="s">
        <v>1421</v>
      </c>
      <c r="I307" s="649">
        <v>0.63499999046325684</v>
      </c>
      <c r="J307" s="649">
        <v>2600</v>
      </c>
      <c r="K307" s="650">
        <v>1648</v>
      </c>
    </row>
    <row r="308" spans="1:11" ht="14.4" customHeight="1" x14ac:dyDescent="0.3">
      <c r="A308" s="631" t="s">
        <v>513</v>
      </c>
      <c r="B308" s="632" t="s">
        <v>514</v>
      </c>
      <c r="C308" s="635" t="s">
        <v>532</v>
      </c>
      <c r="D308" s="663" t="s">
        <v>533</v>
      </c>
      <c r="E308" s="635" t="s">
        <v>1418</v>
      </c>
      <c r="F308" s="663" t="s">
        <v>1419</v>
      </c>
      <c r="G308" s="635" t="s">
        <v>1422</v>
      </c>
      <c r="H308" s="635" t="s">
        <v>1423</v>
      </c>
      <c r="I308" s="649">
        <v>0.62999999523162842</v>
      </c>
      <c r="J308" s="649">
        <v>2400</v>
      </c>
      <c r="K308" s="650">
        <v>1506</v>
      </c>
    </row>
    <row r="309" spans="1:11" ht="14.4" customHeight="1" x14ac:dyDescent="0.3">
      <c r="A309" s="631" t="s">
        <v>513</v>
      </c>
      <c r="B309" s="632" t="s">
        <v>514</v>
      </c>
      <c r="C309" s="635" t="s">
        <v>532</v>
      </c>
      <c r="D309" s="663" t="s">
        <v>533</v>
      </c>
      <c r="E309" s="635" t="s">
        <v>1418</v>
      </c>
      <c r="F309" s="663" t="s">
        <v>1419</v>
      </c>
      <c r="G309" s="635" t="s">
        <v>1424</v>
      </c>
      <c r="H309" s="635" t="s">
        <v>1425</v>
      </c>
      <c r="I309" s="649">
        <v>0.625</v>
      </c>
      <c r="J309" s="649">
        <v>400</v>
      </c>
      <c r="K309" s="650">
        <v>250</v>
      </c>
    </row>
    <row r="310" spans="1:11" ht="14.4" customHeight="1" x14ac:dyDescent="0.3">
      <c r="A310" s="631" t="s">
        <v>513</v>
      </c>
      <c r="B310" s="632" t="s">
        <v>514</v>
      </c>
      <c r="C310" s="635" t="s">
        <v>532</v>
      </c>
      <c r="D310" s="663" t="s">
        <v>533</v>
      </c>
      <c r="E310" s="635" t="s">
        <v>1418</v>
      </c>
      <c r="F310" s="663" t="s">
        <v>1419</v>
      </c>
      <c r="G310" s="635" t="s">
        <v>1779</v>
      </c>
      <c r="H310" s="635" t="s">
        <v>1780</v>
      </c>
      <c r="I310" s="649">
        <v>12.587500095367432</v>
      </c>
      <c r="J310" s="649">
        <v>250</v>
      </c>
      <c r="K310" s="650">
        <v>3146.5</v>
      </c>
    </row>
    <row r="311" spans="1:11" ht="14.4" customHeight="1" x14ac:dyDescent="0.3">
      <c r="A311" s="631" t="s">
        <v>513</v>
      </c>
      <c r="B311" s="632" t="s">
        <v>514</v>
      </c>
      <c r="C311" s="635" t="s">
        <v>532</v>
      </c>
      <c r="D311" s="663" t="s">
        <v>533</v>
      </c>
      <c r="E311" s="635" t="s">
        <v>1418</v>
      </c>
      <c r="F311" s="663" t="s">
        <v>1419</v>
      </c>
      <c r="G311" s="635" t="s">
        <v>1781</v>
      </c>
      <c r="H311" s="635" t="s">
        <v>1782</v>
      </c>
      <c r="I311" s="649">
        <v>12.587500095367432</v>
      </c>
      <c r="J311" s="649">
        <v>450</v>
      </c>
      <c r="K311" s="650">
        <v>5664</v>
      </c>
    </row>
    <row r="312" spans="1:11" ht="14.4" customHeight="1" x14ac:dyDescent="0.3">
      <c r="A312" s="631" t="s">
        <v>513</v>
      </c>
      <c r="B312" s="632" t="s">
        <v>514</v>
      </c>
      <c r="C312" s="635" t="s">
        <v>532</v>
      </c>
      <c r="D312" s="663" t="s">
        <v>533</v>
      </c>
      <c r="E312" s="635" t="s">
        <v>1418</v>
      </c>
      <c r="F312" s="663" t="s">
        <v>1419</v>
      </c>
      <c r="G312" s="635" t="s">
        <v>1783</v>
      </c>
      <c r="H312" s="635" t="s">
        <v>1784</v>
      </c>
      <c r="I312" s="649">
        <v>12.582499980926514</v>
      </c>
      <c r="J312" s="649">
        <v>250</v>
      </c>
      <c r="K312" s="650">
        <v>3146</v>
      </c>
    </row>
    <row r="313" spans="1:11" ht="14.4" customHeight="1" x14ac:dyDescent="0.3">
      <c r="A313" s="631" t="s">
        <v>513</v>
      </c>
      <c r="B313" s="632" t="s">
        <v>514</v>
      </c>
      <c r="C313" s="635" t="s">
        <v>532</v>
      </c>
      <c r="D313" s="663" t="s">
        <v>533</v>
      </c>
      <c r="E313" s="635" t="s">
        <v>1418</v>
      </c>
      <c r="F313" s="663" t="s">
        <v>1419</v>
      </c>
      <c r="G313" s="635" t="s">
        <v>1785</v>
      </c>
      <c r="H313" s="635" t="s">
        <v>1786</v>
      </c>
      <c r="I313" s="649">
        <v>12.582499980926514</v>
      </c>
      <c r="J313" s="649">
        <v>550</v>
      </c>
      <c r="K313" s="650">
        <v>6920.5</v>
      </c>
    </row>
    <row r="314" spans="1:11" ht="14.4" customHeight="1" x14ac:dyDescent="0.3">
      <c r="A314" s="631" t="s">
        <v>513</v>
      </c>
      <c r="B314" s="632" t="s">
        <v>514</v>
      </c>
      <c r="C314" s="635" t="s">
        <v>532</v>
      </c>
      <c r="D314" s="663" t="s">
        <v>533</v>
      </c>
      <c r="E314" s="635" t="s">
        <v>1418</v>
      </c>
      <c r="F314" s="663" t="s">
        <v>1419</v>
      </c>
      <c r="G314" s="635" t="s">
        <v>1779</v>
      </c>
      <c r="H314" s="635" t="s">
        <v>1787</v>
      </c>
      <c r="I314" s="649">
        <v>15.335000038146973</v>
      </c>
      <c r="J314" s="649">
        <v>300</v>
      </c>
      <c r="K314" s="650">
        <v>4600.5</v>
      </c>
    </row>
    <row r="315" spans="1:11" ht="14.4" customHeight="1" x14ac:dyDescent="0.3">
      <c r="A315" s="631" t="s">
        <v>513</v>
      </c>
      <c r="B315" s="632" t="s">
        <v>514</v>
      </c>
      <c r="C315" s="635" t="s">
        <v>532</v>
      </c>
      <c r="D315" s="663" t="s">
        <v>533</v>
      </c>
      <c r="E315" s="635" t="s">
        <v>1418</v>
      </c>
      <c r="F315" s="663" t="s">
        <v>1419</v>
      </c>
      <c r="G315" s="635" t="s">
        <v>1781</v>
      </c>
      <c r="H315" s="635" t="s">
        <v>1788</v>
      </c>
      <c r="I315" s="649">
        <v>16.057999801635741</v>
      </c>
      <c r="J315" s="649">
        <v>500</v>
      </c>
      <c r="K315" s="650">
        <v>8029</v>
      </c>
    </row>
    <row r="316" spans="1:11" ht="14.4" customHeight="1" x14ac:dyDescent="0.3">
      <c r="A316" s="631" t="s">
        <v>513</v>
      </c>
      <c r="B316" s="632" t="s">
        <v>514</v>
      </c>
      <c r="C316" s="635" t="s">
        <v>532</v>
      </c>
      <c r="D316" s="663" t="s">
        <v>533</v>
      </c>
      <c r="E316" s="635" t="s">
        <v>1418</v>
      </c>
      <c r="F316" s="663" t="s">
        <v>1419</v>
      </c>
      <c r="G316" s="635" t="s">
        <v>1783</v>
      </c>
      <c r="H316" s="635" t="s">
        <v>1789</v>
      </c>
      <c r="I316" s="649">
        <v>16.085999679565429</v>
      </c>
      <c r="J316" s="649">
        <v>300</v>
      </c>
      <c r="K316" s="650">
        <v>5036.5</v>
      </c>
    </row>
    <row r="317" spans="1:11" ht="14.4" customHeight="1" x14ac:dyDescent="0.3">
      <c r="A317" s="631" t="s">
        <v>513</v>
      </c>
      <c r="B317" s="632" t="s">
        <v>514</v>
      </c>
      <c r="C317" s="635" t="s">
        <v>532</v>
      </c>
      <c r="D317" s="663" t="s">
        <v>533</v>
      </c>
      <c r="E317" s="635" t="s">
        <v>1418</v>
      </c>
      <c r="F317" s="663" t="s">
        <v>1419</v>
      </c>
      <c r="G317" s="635" t="s">
        <v>1785</v>
      </c>
      <c r="H317" s="635" t="s">
        <v>1790</v>
      </c>
      <c r="I317" s="649">
        <v>15.538000106811523</v>
      </c>
      <c r="J317" s="649">
        <v>550</v>
      </c>
      <c r="K317" s="650">
        <v>8398</v>
      </c>
    </row>
    <row r="318" spans="1:11" ht="14.4" customHeight="1" x14ac:dyDescent="0.3">
      <c r="A318" s="631" t="s">
        <v>513</v>
      </c>
      <c r="B318" s="632" t="s">
        <v>514</v>
      </c>
      <c r="C318" s="635" t="s">
        <v>532</v>
      </c>
      <c r="D318" s="663" t="s">
        <v>533</v>
      </c>
      <c r="E318" s="635" t="s">
        <v>1418</v>
      </c>
      <c r="F318" s="663" t="s">
        <v>1419</v>
      </c>
      <c r="G318" s="635" t="s">
        <v>1420</v>
      </c>
      <c r="H318" s="635" t="s">
        <v>1436</v>
      </c>
      <c r="I318" s="649">
        <v>0.62799999713897703</v>
      </c>
      <c r="J318" s="649">
        <v>3400</v>
      </c>
      <c r="K318" s="650">
        <v>2138</v>
      </c>
    </row>
    <row r="319" spans="1:11" ht="14.4" customHeight="1" x14ac:dyDescent="0.3">
      <c r="A319" s="631" t="s">
        <v>513</v>
      </c>
      <c r="B319" s="632" t="s">
        <v>514</v>
      </c>
      <c r="C319" s="635" t="s">
        <v>532</v>
      </c>
      <c r="D319" s="663" t="s">
        <v>533</v>
      </c>
      <c r="E319" s="635" t="s">
        <v>1418</v>
      </c>
      <c r="F319" s="663" t="s">
        <v>1419</v>
      </c>
      <c r="G319" s="635" t="s">
        <v>1422</v>
      </c>
      <c r="H319" s="635" t="s">
        <v>1437</v>
      </c>
      <c r="I319" s="649">
        <v>0.62999999523162842</v>
      </c>
      <c r="J319" s="649">
        <v>1000</v>
      </c>
      <c r="K319" s="650">
        <v>630</v>
      </c>
    </row>
    <row r="320" spans="1:11" ht="14.4" customHeight="1" x14ac:dyDescent="0.3">
      <c r="A320" s="631" t="s">
        <v>513</v>
      </c>
      <c r="B320" s="632" t="s">
        <v>514</v>
      </c>
      <c r="C320" s="635" t="s">
        <v>532</v>
      </c>
      <c r="D320" s="663" t="s">
        <v>533</v>
      </c>
      <c r="E320" s="635" t="s">
        <v>1418</v>
      </c>
      <c r="F320" s="663" t="s">
        <v>1419</v>
      </c>
      <c r="G320" s="635" t="s">
        <v>1424</v>
      </c>
      <c r="H320" s="635" t="s">
        <v>1438</v>
      </c>
      <c r="I320" s="649">
        <v>0.62999999523162842</v>
      </c>
      <c r="J320" s="649">
        <v>200</v>
      </c>
      <c r="K320" s="650">
        <v>126</v>
      </c>
    </row>
    <row r="321" spans="1:11" ht="14.4" customHeight="1" x14ac:dyDescent="0.3">
      <c r="A321" s="631" t="s">
        <v>513</v>
      </c>
      <c r="B321" s="632" t="s">
        <v>514</v>
      </c>
      <c r="C321" s="635" t="s">
        <v>532</v>
      </c>
      <c r="D321" s="663" t="s">
        <v>533</v>
      </c>
      <c r="E321" s="635" t="s">
        <v>1483</v>
      </c>
      <c r="F321" s="663" t="s">
        <v>1484</v>
      </c>
      <c r="G321" s="635" t="s">
        <v>1791</v>
      </c>
      <c r="H321" s="635" t="s">
        <v>1792</v>
      </c>
      <c r="I321" s="649">
        <v>13986.3896484375</v>
      </c>
      <c r="J321" s="649">
        <v>1</v>
      </c>
      <c r="K321" s="650">
        <v>13986.3896484375</v>
      </c>
    </row>
    <row r="322" spans="1:11" ht="14.4" customHeight="1" x14ac:dyDescent="0.3">
      <c r="A322" s="631" t="s">
        <v>513</v>
      </c>
      <c r="B322" s="632" t="s">
        <v>514</v>
      </c>
      <c r="C322" s="635" t="s">
        <v>532</v>
      </c>
      <c r="D322" s="663" t="s">
        <v>533</v>
      </c>
      <c r="E322" s="635" t="s">
        <v>1483</v>
      </c>
      <c r="F322" s="663" t="s">
        <v>1484</v>
      </c>
      <c r="G322" s="635" t="s">
        <v>1793</v>
      </c>
      <c r="H322" s="635" t="s">
        <v>1794</v>
      </c>
      <c r="I322" s="649">
        <v>13986.3896484375</v>
      </c>
      <c r="J322" s="649">
        <v>10</v>
      </c>
      <c r="K322" s="650">
        <v>139863.896484375</v>
      </c>
    </row>
    <row r="323" spans="1:11" ht="14.4" customHeight="1" x14ac:dyDescent="0.3">
      <c r="A323" s="631" t="s">
        <v>513</v>
      </c>
      <c r="B323" s="632" t="s">
        <v>514</v>
      </c>
      <c r="C323" s="635" t="s">
        <v>532</v>
      </c>
      <c r="D323" s="663" t="s">
        <v>533</v>
      </c>
      <c r="E323" s="635" t="s">
        <v>1483</v>
      </c>
      <c r="F323" s="663" t="s">
        <v>1484</v>
      </c>
      <c r="G323" s="635" t="s">
        <v>1795</v>
      </c>
      <c r="H323" s="635" t="s">
        <v>1796</v>
      </c>
      <c r="I323" s="649">
        <v>18777.990234375</v>
      </c>
      <c r="J323" s="649">
        <v>1</v>
      </c>
      <c r="K323" s="650">
        <v>18777.990234375</v>
      </c>
    </row>
    <row r="324" spans="1:11" ht="14.4" customHeight="1" x14ac:dyDescent="0.3">
      <c r="A324" s="631" t="s">
        <v>513</v>
      </c>
      <c r="B324" s="632" t="s">
        <v>514</v>
      </c>
      <c r="C324" s="635" t="s">
        <v>532</v>
      </c>
      <c r="D324" s="663" t="s">
        <v>533</v>
      </c>
      <c r="E324" s="635" t="s">
        <v>1483</v>
      </c>
      <c r="F324" s="663" t="s">
        <v>1484</v>
      </c>
      <c r="G324" s="635" t="s">
        <v>1797</v>
      </c>
      <c r="H324" s="635" t="s">
        <v>1798</v>
      </c>
      <c r="I324" s="649">
        <v>18777.990234375</v>
      </c>
      <c r="J324" s="649">
        <v>1</v>
      </c>
      <c r="K324" s="650">
        <v>18777.990234375</v>
      </c>
    </row>
    <row r="325" spans="1:11" ht="14.4" customHeight="1" x14ac:dyDescent="0.3">
      <c r="A325" s="631" t="s">
        <v>513</v>
      </c>
      <c r="B325" s="632" t="s">
        <v>514</v>
      </c>
      <c r="C325" s="635" t="s">
        <v>532</v>
      </c>
      <c r="D325" s="663" t="s">
        <v>533</v>
      </c>
      <c r="E325" s="635" t="s">
        <v>1483</v>
      </c>
      <c r="F325" s="663" t="s">
        <v>1484</v>
      </c>
      <c r="G325" s="635" t="s">
        <v>1799</v>
      </c>
      <c r="H325" s="635" t="s">
        <v>1800</v>
      </c>
      <c r="I325" s="649">
        <v>11200.9697265625</v>
      </c>
      <c r="J325" s="649">
        <v>2</v>
      </c>
      <c r="K325" s="650">
        <v>22401.939453125</v>
      </c>
    </row>
    <row r="326" spans="1:11" ht="14.4" customHeight="1" x14ac:dyDescent="0.3">
      <c r="A326" s="631" t="s">
        <v>513</v>
      </c>
      <c r="B326" s="632" t="s">
        <v>514</v>
      </c>
      <c r="C326" s="635" t="s">
        <v>532</v>
      </c>
      <c r="D326" s="663" t="s">
        <v>533</v>
      </c>
      <c r="E326" s="635" t="s">
        <v>1483</v>
      </c>
      <c r="F326" s="663" t="s">
        <v>1484</v>
      </c>
      <c r="G326" s="635" t="s">
        <v>1801</v>
      </c>
      <c r="H326" s="635" t="s">
        <v>1802</v>
      </c>
      <c r="I326" s="649">
        <v>8265.1759765624993</v>
      </c>
      <c r="J326" s="649">
        <v>8</v>
      </c>
      <c r="K326" s="650">
        <v>82651.679765626788</v>
      </c>
    </row>
    <row r="327" spans="1:11" ht="14.4" customHeight="1" x14ac:dyDescent="0.3">
      <c r="A327" s="631" t="s">
        <v>513</v>
      </c>
      <c r="B327" s="632" t="s">
        <v>514</v>
      </c>
      <c r="C327" s="635" t="s">
        <v>532</v>
      </c>
      <c r="D327" s="663" t="s">
        <v>533</v>
      </c>
      <c r="E327" s="635" t="s">
        <v>1483</v>
      </c>
      <c r="F327" s="663" t="s">
        <v>1484</v>
      </c>
      <c r="G327" s="635" t="s">
        <v>1803</v>
      </c>
      <c r="H327" s="635" t="s">
        <v>1804</v>
      </c>
      <c r="I327" s="649">
        <v>25920.189453125</v>
      </c>
      <c r="J327" s="649">
        <v>1</v>
      </c>
      <c r="K327" s="650">
        <v>25920.189453125</v>
      </c>
    </row>
    <row r="328" spans="1:11" ht="14.4" customHeight="1" x14ac:dyDescent="0.3">
      <c r="A328" s="631" t="s">
        <v>513</v>
      </c>
      <c r="B328" s="632" t="s">
        <v>514</v>
      </c>
      <c r="C328" s="635" t="s">
        <v>532</v>
      </c>
      <c r="D328" s="663" t="s">
        <v>533</v>
      </c>
      <c r="E328" s="635" t="s">
        <v>1483</v>
      </c>
      <c r="F328" s="663" t="s">
        <v>1484</v>
      </c>
      <c r="G328" s="635" t="s">
        <v>1805</v>
      </c>
      <c r="H328" s="635" t="s">
        <v>1806</v>
      </c>
      <c r="I328" s="649">
        <v>23050.509765625</v>
      </c>
      <c r="J328" s="649">
        <v>2</v>
      </c>
      <c r="K328" s="650">
        <v>46101.01953125</v>
      </c>
    </row>
    <row r="329" spans="1:11" ht="14.4" customHeight="1" x14ac:dyDescent="0.3">
      <c r="A329" s="631" t="s">
        <v>513</v>
      </c>
      <c r="B329" s="632" t="s">
        <v>514</v>
      </c>
      <c r="C329" s="635" t="s">
        <v>532</v>
      </c>
      <c r="D329" s="663" t="s">
        <v>533</v>
      </c>
      <c r="E329" s="635" t="s">
        <v>1483</v>
      </c>
      <c r="F329" s="663" t="s">
        <v>1484</v>
      </c>
      <c r="G329" s="635" t="s">
        <v>1807</v>
      </c>
      <c r="H329" s="635" t="s">
        <v>1808</v>
      </c>
      <c r="I329" s="649">
        <v>3771.169921875</v>
      </c>
      <c r="J329" s="649">
        <v>5</v>
      </c>
      <c r="K329" s="650">
        <v>18855.849609375</v>
      </c>
    </row>
    <row r="330" spans="1:11" ht="14.4" customHeight="1" x14ac:dyDescent="0.3">
      <c r="A330" s="631" t="s">
        <v>513</v>
      </c>
      <c r="B330" s="632" t="s">
        <v>514</v>
      </c>
      <c r="C330" s="635" t="s">
        <v>532</v>
      </c>
      <c r="D330" s="663" t="s">
        <v>533</v>
      </c>
      <c r="E330" s="635" t="s">
        <v>1483</v>
      </c>
      <c r="F330" s="663" t="s">
        <v>1484</v>
      </c>
      <c r="G330" s="635" t="s">
        <v>1809</v>
      </c>
      <c r="H330" s="635" t="s">
        <v>1810</v>
      </c>
      <c r="I330" s="649">
        <v>537.71002197265625</v>
      </c>
      <c r="J330" s="649">
        <v>15</v>
      </c>
      <c r="K330" s="650">
        <v>8065.670166015625</v>
      </c>
    </row>
    <row r="331" spans="1:11" ht="14.4" customHeight="1" x14ac:dyDescent="0.3">
      <c r="A331" s="631" t="s">
        <v>513</v>
      </c>
      <c r="B331" s="632" t="s">
        <v>514</v>
      </c>
      <c r="C331" s="635" t="s">
        <v>532</v>
      </c>
      <c r="D331" s="663" t="s">
        <v>533</v>
      </c>
      <c r="E331" s="635" t="s">
        <v>1483</v>
      </c>
      <c r="F331" s="663" t="s">
        <v>1484</v>
      </c>
      <c r="G331" s="635" t="s">
        <v>1811</v>
      </c>
      <c r="H331" s="635" t="s">
        <v>1812</v>
      </c>
      <c r="I331" s="649">
        <v>3630</v>
      </c>
      <c r="J331" s="649">
        <v>16</v>
      </c>
      <c r="K331" s="650">
        <v>58080</v>
      </c>
    </row>
    <row r="332" spans="1:11" ht="14.4" customHeight="1" x14ac:dyDescent="0.3">
      <c r="A332" s="631" t="s">
        <v>513</v>
      </c>
      <c r="B332" s="632" t="s">
        <v>514</v>
      </c>
      <c r="C332" s="635" t="s">
        <v>532</v>
      </c>
      <c r="D332" s="663" t="s">
        <v>533</v>
      </c>
      <c r="E332" s="635" t="s">
        <v>1483</v>
      </c>
      <c r="F332" s="663" t="s">
        <v>1484</v>
      </c>
      <c r="G332" s="635" t="s">
        <v>1813</v>
      </c>
      <c r="H332" s="635" t="s">
        <v>1814</v>
      </c>
      <c r="I332" s="649">
        <v>2964.5</v>
      </c>
      <c r="J332" s="649">
        <v>59</v>
      </c>
      <c r="K332" s="650">
        <v>174905.5</v>
      </c>
    </row>
    <row r="333" spans="1:11" ht="14.4" customHeight="1" x14ac:dyDescent="0.3">
      <c r="A333" s="631" t="s">
        <v>513</v>
      </c>
      <c r="B333" s="632" t="s">
        <v>514</v>
      </c>
      <c r="C333" s="635" t="s">
        <v>532</v>
      </c>
      <c r="D333" s="663" t="s">
        <v>533</v>
      </c>
      <c r="E333" s="635" t="s">
        <v>1483</v>
      </c>
      <c r="F333" s="663" t="s">
        <v>1484</v>
      </c>
      <c r="G333" s="635" t="s">
        <v>1815</v>
      </c>
      <c r="H333" s="635" t="s">
        <v>1816</v>
      </c>
      <c r="I333" s="649">
        <v>2904</v>
      </c>
      <c r="J333" s="649">
        <v>16</v>
      </c>
      <c r="K333" s="650">
        <v>46464</v>
      </c>
    </row>
    <row r="334" spans="1:11" ht="14.4" customHeight="1" x14ac:dyDescent="0.3">
      <c r="A334" s="631" t="s">
        <v>513</v>
      </c>
      <c r="B334" s="632" t="s">
        <v>514</v>
      </c>
      <c r="C334" s="635" t="s">
        <v>532</v>
      </c>
      <c r="D334" s="663" t="s">
        <v>533</v>
      </c>
      <c r="E334" s="635" t="s">
        <v>1483</v>
      </c>
      <c r="F334" s="663" t="s">
        <v>1484</v>
      </c>
      <c r="G334" s="635" t="s">
        <v>1817</v>
      </c>
      <c r="H334" s="635" t="s">
        <v>1818</v>
      </c>
      <c r="I334" s="649">
        <v>2999.989990234375</v>
      </c>
      <c r="J334" s="649">
        <v>5</v>
      </c>
      <c r="K334" s="650">
        <v>14999.949951171875</v>
      </c>
    </row>
    <row r="335" spans="1:11" ht="14.4" customHeight="1" x14ac:dyDescent="0.3">
      <c r="A335" s="631" t="s">
        <v>513</v>
      </c>
      <c r="B335" s="632" t="s">
        <v>514</v>
      </c>
      <c r="C335" s="635" t="s">
        <v>532</v>
      </c>
      <c r="D335" s="663" t="s">
        <v>533</v>
      </c>
      <c r="E335" s="635" t="s">
        <v>1483</v>
      </c>
      <c r="F335" s="663" t="s">
        <v>1484</v>
      </c>
      <c r="G335" s="635" t="s">
        <v>1819</v>
      </c>
      <c r="H335" s="635" t="s">
        <v>1820</v>
      </c>
      <c r="I335" s="649">
        <v>2910.659912109375</v>
      </c>
      <c r="J335" s="649">
        <v>8</v>
      </c>
      <c r="K335" s="650">
        <v>23285.279296875</v>
      </c>
    </row>
    <row r="336" spans="1:11" ht="14.4" customHeight="1" x14ac:dyDescent="0.3">
      <c r="A336" s="631" t="s">
        <v>513</v>
      </c>
      <c r="B336" s="632" t="s">
        <v>514</v>
      </c>
      <c r="C336" s="635" t="s">
        <v>532</v>
      </c>
      <c r="D336" s="663" t="s">
        <v>533</v>
      </c>
      <c r="E336" s="635" t="s">
        <v>1483</v>
      </c>
      <c r="F336" s="663" t="s">
        <v>1484</v>
      </c>
      <c r="G336" s="635" t="s">
        <v>1821</v>
      </c>
      <c r="H336" s="635" t="s">
        <v>1822</v>
      </c>
      <c r="I336" s="649">
        <v>2910.659912109375</v>
      </c>
      <c r="J336" s="649">
        <v>12</v>
      </c>
      <c r="K336" s="650">
        <v>34927.909912109375</v>
      </c>
    </row>
    <row r="337" spans="1:11" ht="14.4" customHeight="1" x14ac:dyDescent="0.3">
      <c r="A337" s="631" t="s">
        <v>513</v>
      </c>
      <c r="B337" s="632" t="s">
        <v>514</v>
      </c>
      <c r="C337" s="635" t="s">
        <v>532</v>
      </c>
      <c r="D337" s="663" t="s">
        <v>533</v>
      </c>
      <c r="E337" s="635" t="s">
        <v>1483</v>
      </c>
      <c r="F337" s="663" t="s">
        <v>1484</v>
      </c>
      <c r="G337" s="635" t="s">
        <v>1823</v>
      </c>
      <c r="H337" s="635" t="s">
        <v>1824</v>
      </c>
      <c r="I337" s="649">
        <v>1940.43994140625</v>
      </c>
      <c r="J337" s="649">
        <v>13</v>
      </c>
      <c r="K337" s="650">
        <v>37838.530058594421</v>
      </c>
    </row>
    <row r="338" spans="1:11" ht="14.4" customHeight="1" x14ac:dyDescent="0.3">
      <c r="A338" s="631" t="s">
        <v>513</v>
      </c>
      <c r="B338" s="632" t="s">
        <v>514</v>
      </c>
      <c r="C338" s="635" t="s">
        <v>532</v>
      </c>
      <c r="D338" s="663" t="s">
        <v>533</v>
      </c>
      <c r="E338" s="635" t="s">
        <v>1483</v>
      </c>
      <c r="F338" s="663" t="s">
        <v>1484</v>
      </c>
      <c r="G338" s="635" t="s">
        <v>1825</v>
      </c>
      <c r="H338" s="635" t="s">
        <v>1826</v>
      </c>
      <c r="I338" s="649">
        <v>2910.659912109375</v>
      </c>
      <c r="J338" s="649">
        <v>6</v>
      </c>
      <c r="K338" s="650">
        <v>17463.949462890625</v>
      </c>
    </row>
    <row r="339" spans="1:11" ht="14.4" customHeight="1" x14ac:dyDescent="0.3">
      <c r="A339" s="631" t="s">
        <v>513</v>
      </c>
      <c r="B339" s="632" t="s">
        <v>514</v>
      </c>
      <c r="C339" s="635" t="s">
        <v>532</v>
      </c>
      <c r="D339" s="663" t="s">
        <v>533</v>
      </c>
      <c r="E339" s="635" t="s">
        <v>1483</v>
      </c>
      <c r="F339" s="663" t="s">
        <v>1484</v>
      </c>
      <c r="G339" s="635" t="s">
        <v>1827</v>
      </c>
      <c r="H339" s="635" t="s">
        <v>1828</v>
      </c>
      <c r="I339" s="649">
        <v>2910.659912109375</v>
      </c>
      <c r="J339" s="649">
        <v>2</v>
      </c>
      <c r="K339" s="650">
        <v>5821.31982421875</v>
      </c>
    </row>
    <row r="340" spans="1:11" ht="14.4" customHeight="1" x14ac:dyDescent="0.3">
      <c r="A340" s="631" t="s">
        <v>513</v>
      </c>
      <c r="B340" s="632" t="s">
        <v>514</v>
      </c>
      <c r="C340" s="635" t="s">
        <v>532</v>
      </c>
      <c r="D340" s="663" t="s">
        <v>533</v>
      </c>
      <c r="E340" s="635" t="s">
        <v>1483</v>
      </c>
      <c r="F340" s="663" t="s">
        <v>1484</v>
      </c>
      <c r="G340" s="635" t="s">
        <v>1829</v>
      </c>
      <c r="H340" s="635" t="s">
        <v>1830</v>
      </c>
      <c r="I340" s="649">
        <v>2910.659912109375</v>
      </c>
      <c r="J340" s="649">
        <v>5</v>
      </c>
      <c r="K340" s="650">
        <v>14553.299560546875</v>
      </c>
    </row>
    <row r="341" spans="1:11" ht="14.4" customHeight="1" x14ac:dyDescent="0.3">
      <c r="A341" s="631" t="s">
        <v>513</v>
      </c>
      <c r="B341" s="632" t="s">
        <v>514</v>
      </c>
      <c r="C341" s="635" t="s">
        <v>532</v>
      </c>
      <c r="D341" s="663" t="s">
        <v>533</v>
      </c>
      <c r="E341" s="635" t="s">
        <v>1483</v>
      </c>
      <c r="F341" s="663" t="s">
        <v>1484</v>
      </c>
      <c r="G341" s="635" t="s">
        <v>1831</v>
      </c>
      <c r="H341" s="635" t="s">
        <v>1832</v>
      </c>
      <c r="I341" s="649">
        <v>2546.8274230957031</v>
      </c>
      <c r="J341" s="649">
        <v>19</v>
      </c>
      <c r="K341" s="650">
        <v>55302.470224609599</v>
      </c>
    </row>
    <row r="342" spans="1:11" ht="14.4" customHeight="1" x14ac:dyDescent="0.3">
      <c r="A342" s="631" t="s">
        <v>513</v>
      </c>
      <c r="B342" s="632" t="s">
        <v>514</v>
      </c>
      <c r="C342" s="635" t="s">
        <v>532</v>
      </c>
      <c r="D342" s="663" t="s">
        <v>533</v>
      </c>
      <c r="E342" s="635" t="s">
        <v>1483</v>
      </c>
      <c r="F342" s="663" t="s">
        <v>1484</v>
      </c>
      <c r="G342" s="635" t="s">
        <v>1833</v>
      </c>
      <c r="H342" s="635" t="s">
        <v>1834</v>
      </c>
      <c r="I342" s="649">
        <v>2910.659912109375</v>
      </c>
      <c r="J342" s="649">
        <v>2</v>
      </c>
      <c r="K342" s="650">
        <v>5821.31982421875</v>
      </c>
    </row>
    <row r="343" spans="1:11" ht="14.4" customHeight="1" x14ac:dyDescent="0.3">
      <c r="A343" s="631" t="s">
        <v>513</v>
      </c>
      <c r="B343" s="632" t="s">
        <v>514</v>
      </c>
      <c r="C343" s="635" t="s">
        <v>532</v>
      </c>
      <c r="D343" s="663" t="s">
        <v>533</v>
      </c>
      <c r="E343" s="635" t="s">
        <v>1483</v>
      </c>
      <c r="F343" s="663" t="s">
        <v>1484</v>
      </c>
      <c r="G343" s="635" t="s">
        <v>1835</v>
      </c>
      <c r="H343" s="635" t="s">
        <v>1836</v>
      </c>
      <c r="I343" s="649">
        <v>2910.659912109375</v>
      </c>
      <c r="J343" s="649">
        <v>2</v>
      </c>
      <c r="K343" s="650">
        <v>5821.31982421875</v>
      </c>
    </row>
    <row r="344" spans="1:11" ht="14.4" customHeight="1" x14ac:dyDescent="0.3">
      <c r="A344" s="631" t="s">
        <v>513</v>
      </c>
      <c r="B344" s="632" t="s">
        <v>514</v>
      </c>
      <c r="C344" s="635" t="s">
        <v>532</v>
      </c>
      <c r="D344" s="663" t="s">
        <v>533</v>
      </c>
      <c r="E344" s="635" t="s">
        <v>1483</v>
      </c>
      <c r="F344" s="663" t="s">
        <v>1484</v>
      </c>
      <c r="G344" s="635" t="s">
        <v>1837</v>
      </c>
      <c r="H344" s="635" t="s">
        <v>1838</v>
      </c>
      <c r="I344" s="649">
        <v>2587.2532552083335</v>
      </c>
      <c r="J344" s="649">
        <v>22</v>
      </c>
      <c r="K344" s="650">
        <v>64034.458515625447</v>
      </c>
    </row>
    <row r="345" spans="1:11" ht="14.4" customHeight="1" x14ac:dyDescent="0.3">
      <c r="A345" s="631" t="s">
        <v>513</v>
      </c>
      <c r="B345" s="632" t="s">
        <v>514</v>
      </c>
      <c r="C345" s="635" t="s">
        <v>532</v>
      </c>
      <c r="D345" s="663" t="s">
        <v>533</v>
      </c>
      <c r="E345" s="635" t="s">
        <v>1483</v>
      </c>
      <c r="F345" s="663" t="s">
        <v>1484</v>
      </c>
      <c r="G345" s="635" t="s">
        <v>1839</v>
      </c>
      <c r="H345" s="635" t="s">
        <v>1840</v>
      </c>
      <c r="I345" s="649">
        <v>2910.659912109375</v>
      </c>
      <c r="J345" s="649">
        <v>4</v>
      </c>
      <c r="K345" s="650">
        <v>11642.6396484375</v>
      </c>
    </row>
    <row r="346" spans="1:11" ht="14.4" customHeight="1" x14ac:dyDescent="0.3">
      <c r="A346" s="631" t="s">
        <v>513</v>
      </c>
      <c r="B346" s="632" t="s">
        <v>514</v>
      </c>
      <c r="C346" s="635" t="s">
        <v>532</v>
      </c>
      <c r="D346" s="663" t="s">
        <v>533</v>
      </c>
      <c r="E346" s="635" t="s">
        <v>1483</v>
      </c>
      <c r="F346" s="663" t="s">
        <v>1484</v>
      </c>
      <c r="G346" s="635" t="s">
        <v>1841</v>
      </c>
      <c r="H346" s="635" t="s">
        <v>1842</v>
      </c>
      <c r="I346" s="649">
        <v>2328.5272623697915</v>
      </c>
      <c r="J346" s="649">
        <v>29</v>
      </c>
      <c r="K346" s="650">
        <v>84409.039091797546</v>
      </c>
    </row>
    <row r="347" spans="1:11" ht="14.4" customHeight="1" x14ac:dyDescent="0.3">
      <c r="A347" s="631" t="s">
        <v>513</v>
      </c>
      <c r="B347" s="632" t="s">
        <v>514</v>
      </c>
      <c r="C347" s="635" t="s">
        <v>532</v>
      </c>
      <c r="D347" s="663" t="s">
        <v>533</v>
      </c>
      <c r="E347" s="635" t="s">
        <v>1483</v>
      </c>
      <c r="F347" s="663" t="s">
        <v>1484</v>
      </c>
      <c r="G347" s="635" t="s">
        <v>1843</v>
      </c>
      <c r="H347" s="635" t="s">
        <v>1844</v>
      </c>
      <c r="I347" s="649">
        <v>2910.659912109375</v>
      </c>
      <c r="J347" s="649">
        <v>2</v>
      </c>
      <c r="K347" s="650">
        <v>5821.31982421875</v>
      </c>
    </row>
    <row r="348" spans="1:11" ht="14.4" customHeight="1" x14ac:dyDescent="0.3">
      <c r="A348" s="631" t="s">
        <v>513</v>
      </c>
      <c r="B348" s="632" t="s">
        <v>514</v>
      </c>
      <c r="C348" s="635" t="s">
        <v>532</v>
      </c>
      <c r="D348" s="663" t="s">
        <v>533</v>
      </c>
      <c r="E348" s="635" t="s">
        <v>1483</v>
      </c>
      <c r="F348" s="663" t="s">
        <v>1484</v>
      </c>
      <c r="G348" s="635" t="s">
        <v>1845</v>
      </c>
      <c r="H348" s="635" t="s">
        <v>1846</v>
      </c>
      <c r="I348" s="649">
        <v>2910.659912109375</v>
      </c>
      <c r="J348" s="649">
        <v>13</v>
      </c>
      <c r="K348" s="650">
        <v>37838.5302734375</v>
      </c>
    </row>
    <row r="349" spans="1:11" ht="14.4" customHeight="1" x14ac:dyDescent="0.3">
      <c r="A349" s="631" t="s">
        <v>513</v>
      </c>
      <c r="B349" s="632" t="s">
        <v>514</v>
      </c>
      <c r="C349" s="635" t="s">
        <v>532</v>
      </c>
      <c r="D349" s="663" t="s">
        <v>533</v>
      </c>
      <c r="E349" s="635" t="s">
        <v>1483</v>
      </c>
      <c r="F349" s="663" t="s">
        <v>1484</v>
      </c>
      <c r="G349" s="635" t="s">
        <v>1847</v>
      </c>
      <c r="H349" s="635" t="s">
        <v>1848</v>
      </c>
      <c r="I349" s="649">
        <v>2910.659912109375</v>
      </c>
      <c r="J349" s="649">
        <v>2</v>
      </c>
      <c r="K349" s="650">
        <v>5821.31982421875</v>
      </c>
    </row>
    <row r="350" spans="1:11" ht="14.4" customHeight="1" x14ac:dyDescent="0.3">
      <c r="A350" s="631" t="s">
        <v>513</v>
      </c>
      <c r="B350" s="632" t="s">
        <v>514</v>
      </c>
      <c r="C350" s="635" t="s">
        <v>532</v>
      </c>
      <c r="D350" s="663" t="s">
        <v>533</v>
      </c>
      <c r="E350" s="635" t="s">
        <v>1483</v>
      </c>
      <c r="F350" s="663" t="s">
        <v>1484</v>
      </c>
      <c r="G350" s="635" t="s">
        <v>1849</v>
      </c>
      <c r="H350" s="635" t="s">
        <v>1850</v>
      </c>
      <c r="I350" s="649">
        <v>2646.053555575284</v>
      </c>
      <c r="J350" s="649">
        <v>14</v>
      </c>
      <c r="K350" s="650">
        <v>40749.189462890849</v>
      </c>
    </row>
    <row r="351" spans="1:11" ht="14.4" customHeight="1" x14ac:dyDescent="0.3">
      <c r="A351" s="631" t="s">
        <v>513</v>
      </c>
      <c r="B351" s="632" t="s">
        <v>514</v>
      </c>
      <c r="C351" s="635" t="s">
        <v>532</v>
      </c>
      <c r="D351" s="663" t="s">
        <v>533</v>
      </c>
      <c r="E351" s="635" t="s">
        <v>1483</v>
      </c>
      <c r="F351" s="663" t="s">
        <v>1484</v>
      </c>
      <c r="G351" s="635" t="s">
        <v>1851</v>
      </c>
      <c r="H351" s="635" t="s">
        <v>1852</v>
      </c>
      <c r="I351" s="649">
        <v>3999.7249755859375</v>
      </c>
      <c r="J351" s="649">
        <v>6</v>
      </c>
      <c r="K351" s="650">
        <v>23998.349609375</v>
      </c>
    </row>
    <row r="352" spans="1:11" ht="14.4" customHeight="1" x14ac:dyDescent="0.3">
      <c r="A352" s="631" t="s">
        <v>513</v>
      </c>
      <c r="B352" s="632" t="s">
        <v>514</v>
      </c>
      <c r="C352" s="635" t="s">
        <v>532</v>
      </c>
      <c r="D352" s="663" t="s">
        <v>533</v>
      </c>
      <c r="E352" s="635" t="s">
        <v>1483</v>
      </c>
      <c r="F352" s="663" t="s">
        <v>1484</v>
      </c>
      <c r="G352" s="635" t="s">
        <v>1853</v>
      </c>
      <c r="H352" s="635" t="s">
        <v>1854</v>
      </c>
      <c r="I352" s="649">
        <v>3999.7333170572915</v>
      </c>
      <c r="J352" s="649">
        <v>3</v>
      </c>
      <c r="K352" s="650">
        <v>11999.199951171875</v>
      </c>
    </row>
    <row r="353" spans="1:11" ht="14.4" customHeight="1" x14ac:dyDescent="0.3">
      <c r="A353" s="631" t="s">
        <v>513</v>
      </c>
      <c r="B353" s="632" t="s">
        <v>514</v>
      </c>
      <c r="C353" s="635" t="s">
        <v>532</v>
      </c>
      <c r="D353" s="663" t="s">
        <v>533</v>
      </c>
      <c r="E353" s="635" t="s">
        <v>1483</v>
      </c>
      <c r="F353" s="663" t="s">
        <v>1484</v>
      </c>
      <c r="G353" s="635" t="s">
        <v>1855</v>
      </c>
      <c r="H353" s="635" t="s">
        <v>1856</v>
      </c>
      <c r="I353" s="649">
        <v>3999.72998046875</v>
      </c>
      <c r="J353" s="649">
        <v>1</v>
      </c>
      <c r="K353" s="650">
        <v>3999.72998046875</v>
      </c>
    </row>
    <row r="354" spans="1:11" ht="14.4" customHeight="1" x14ac:dyDescent="0.3">
      <c r="A354" s="631" t="s">
        <v>513</v>
      </c>
      <c r="B354" s="632" t="s">
        <v>514</v>
      </c>
      <c r="C354" s="635" t="s">
        <v>532</v>
      </c>
      <c r="D354" s="663" t="s">
        <v>533</v>
      </c>
      <c r="E354" s="635" t="s">
        <v>1483</v>
      </c>
      <c r="F354" s="663" t="s">
        <v>1484</v>
      </c>
      <c r="G354" s="635" t="s">
        <v>1857</v>
      </c>
      <c r="H354" s="635" t="s">
        <v>1858</v>
      </c>
      <c r="I354" s="649">
        <v>3428.3414132254466</v>
      </c>
      <c r="J354" s="649">
        <v>7</v>
      </c>
      <c r="K354" s="650">
        <v>27998.129873046651</v>
      </c>
    </row>
    <row r="355" spans="1:11" ht="14.4" customHeight="1" x14ac:dyDescent="0.3">
      <c r="A355" s="631" t="s">
        <v>513</v>
      </c>
      <c r="B355" s="632" t="s">
        <v>514</v>
      </c>
      <c r="C355" s="635" t="s">
        <v>532</v>
      </c>
      <c r="D355" s="663" t="s">
        <v>533</v>
      </c>
      <c r="E355" s="635" t="s">
        <v>1483</v>
      </c>
      <c r="F355" s="663" t="s">
        <v>1484</v>
      </c>
      <c r="G355" s="635" t="s">
        <v>1859</v>
      </c>
      <c r="H355" s="635" t="s">
        <v>1860</v>
      </c>
      <c r="I355" s="649">
        <v>13366.01953125</v>
      </c>
      <c r="J355" s="649">
        <v>1</v>
      </c>
      <c r="K355" s="650">
        <v>13366.01953125</v>
      </c>
    </row>
    <row r="356" spans="1:11" ht="14.4" customHeight="1" x14ac:dyDescent="0.3">
      <c r="A356" s="631" t="s">
        <v>513</v>
      </c>
      <c r="B356" s="632" t="s">
        <v>514</v>
      </c>
      <c r="C356" s="635" t="s">
        <v>532</v>
      </c>
      <c r="D356" s="663" t="s">
        <v>533</v>
      </c>
      <c r="E356" s="635" t="s">
        <v>1483</v>
      </c>
      <c r="F356" s="663" t="s">
        <v>1484</v>
      </c>
      <c r="G356" s="635" t="s">
        <v>1861</v>
      </c>
      <c r="H356" s="635" t="s">
        <v>1862</v>
      </c>
      <c r="I356" s="649">
        <v>4946.47998046875</v>
      </c>
      <c r="J356" s="649">
        <v>36</v>
      </c>
      <c r="K356" s="650">
        <v>178073.28125</v>
      </c>
    </row>
    <row r="357" spans="1:11" ht="14.4" customHeight="1" x14ac:dyDescent="0.3">
      <c r="A357" s="631" t="s">
        <v>513</v>
      </c>
      <c r="B357" s="632" t="s">
        <v>514</v>
      </c>
      <c r="C357" s="635" t="s">
        <v>532</v>
      </c>
      <c r="D357" s="663" t="s">
        <v>533</v>
      </c>
      <c r="E357" s="635" t="s">
        <v>1483</v>
      </c>
      <c r="F357" s="663" t="s">
        <v>1484</v>
      </c>
      <c r="G357" s="635" t="s">
        <v>1863</v>
      </c>
      <c r="H357" s="635" t="s">
        <v>1864</v>
      </c>
      <c r="I357" s="649">
        <v>4946.47998046875</v>
      </c>
      <c r="J357" s="649">
        <v>44</v>
      </c>
      <c r="K357" s="650">
        <v>217645.12255859375</v>
      </c>
    </row>
    <row r="358" spans="1:11" ht="14.4" customHeight="1" x14ac:dyDescent="0.3">
      <c r="A358" s="631" t="s">
        <v>513</v>
      </c>
      <c r="B358" s="632" t="s">
        <v>514</v>
      </c>
      <c r="C358" s="635" t="s">
        <v>532</v>
      </c>
      <c r="D358" s="663" t="s">
        <v>533</v>
      </c>
      <c r="E358" s="635" t="s">
        <v>1483</v>
      </c>
      <c r="F358" s="663" t="s">
        <v>1484</v>
      </c>
      <c r="G358" s="635" t="s">
        <v>1865</v>
      </c>
      <c r="H358" s="635" t="s">
        <v>1866</v>
      </c>
      <c r="I358" s="649">
        <v>4946.47998046875</v>
      </c>
      <c r="J358" s="649">
        <v>12</v>
      </c>
      <c r="K358" s="650">
        <v>59357.759765625</v>
      </c>
    </row>
    <row r="359" spans="1:11" ht="14.4" customHeight="1" x14ac:dyDescent="0.3">
      <c r="A359" s="631" t="s">
        <v>513</v>
      </c>
      <c r="B359" s="632" t="s">
        <v>514</v>
      </c>
      <c r="C359" s="635" t="s">
        <v>532</v>
      </c>
      <c r="D359" s="663" t="s">
        <v>533</v>
      </c>
      <c r="E359" s="635" t="s">
        <v>1483</v>
      </c>
      <c r="F359" s="663" t="s">
        <v>1484</v>
      </c>
      <c r="G359" s="635" t="s">
        <v>1867</v>
      </c>
      <c r="H359" s="635" t="s">
        <v>1868</v>
      </c>
      <c r="I359" s="649">
        <v>4946.47998046875</v>
      </c>
      <c r="J359" s="649">
        <v>38</v>
      </c>
      <c r="K359" s="650">
        <v>187966.240234375</v>
      </c>
    </row>
    <row r="360" spans="1:11" ht="14.4" customHeight="1" x14ac:dyDescent="0.3">
      <c r="A360" s="631" t="s">
        <v>513</v>
      </c>
      <c r="B360" s="632" t="s">
        <v>514</v>
      </c>
      <c r="C360" s="635" t="s">
        <v>532</v>
      </c>
      <c r="D360" s="663" t="s">
        <v>533</v>
      </c>
      <c r="E360" s="635" t="s">
        <v>1483</v>
      </c>
      <c r="F360" s="663" t="s">
        <v>1484</v>
      </c>
      <c r="G360" s="635" t="s">
        <v>1869</v>
      </c>
      <c r="H360" s="635" t="s">
        <v>1870</v>
      </c>
      <c r="I360" s="649">
        <v>4946.47998046875</v>
      </c>
      <c r="J360" s="649">
        <v>24</v>
      </c>
      <c r="K360" s="650">
        <v>118715.521484375</v>
      </c>
    </row>
    <row r="361" spans="1:11" ht="14.4" customHeight="1" x14ac:dyDescent="0.3">
      <c r="A361" s="631" t="s">
        <v>513</v>
      </c>
      <c r="B361" s="632" t="s">
        <v>514</v>
      </c>
      <c r="C361" s="635" t="s">
        <v>532</v>
      </c>
      <c r="D361" s="663" t="s">
        <v>533</v>
      </c>
      <c r="E361" s="635" t="s">
        <v>1483</v>
      </c>
      <c r="F361" s="663" t="s">
        <v>1484</v>
      </c>
      <c r="G361" s="635" t="s">
        <v>1871</v>
      </c>
      <c r="H361" s="635" t="s">
        <v>1872</v>
      </c>
      <c r="I361" s="649">
        <v>4946.47998046875</v>
      </c>
      <c r="J361" s="649">
        <v>5</v>
      </c>
      <c r="K361" s="650">
        <v>24732.39990234375</v>
      </c>
    </row>
    <row r="362" spans="1:11" ht="14.4" customHeight="1" x14ac:dyDescent="0.3">
      <c r="A362" s="631" t="s">
        <v>513</v>
      </c>
      <c r="B362" s="632" t="s">
        <v>514</v>
      </c>
      <c r="C362" s="635" t="s">
        <v>532</v>
      </c>
      <c r="D362" s="663" t="s">
        <v>533</v>
      </c>
      <c r="E362" s="635" t="s">
        <v>1483</v>
      </c>
      <c r="F362" s="663" t="s">
        <v>1484</v>
      </c>
      <c r="G362" s="635" t="s">
        <v>1873</v>
      </c>
      <c r="H362" s="635" t="s">
        <v>1874</v>
      </c>
      <c r="I362" s="649">
        <v>4946.47998046875</v>
      </c>
      <c r="J362" s="649">
        <v>22</v>
      </c>
      <c r="K362" s="650">
        <v>108822.56005859375</v>
      </c>
    </row>
    <row r="363" spans="1:11" ht="14.4" customHeight="1" x14ac:dyDescent="0.3">
      <c r="A363" s="631" t="s">
        <v>513</v>
      </c>
      <c r="B363" s="632" t="s">
        <v>514</v>
      </c>
      <c r="C363" s="635" t="s">
        <v>532</v>
      </c>
      <c r="D363" s="663" t="s">
        <v>533</v>
      </c>
      <c r="E363" s="635" t="s">
        <v>1483</v>
      </c>
      <c r="F363" s="663" t="s">
        <v>1484</v>
      </c>
      <c r="G363" s="635" t="s">
        <v>1875</v>
      </c>
      <c r="H363" s="635" t="s">
        <v>1876</v>
      </c>
      <c r="I363" s="649">
        <v>4946.47998046875</v>
      </c>
      <c r="J363" s="649">
        <v>3</v>
      </c>
      <c r="K363" s="650">
        <v>14839.43994140625</v>
      </c>
    </row>
    <row r="364" spans="1:11" ht="14.4" customHeight="1" x14ac:dyDescent="0.3">
      <c r="A364" s="631" t="s">
        <v>513</v>
      </c>
      <c r="B364" s="632" t="s">
        <v>514</v>
      </c>
      <c r="C364" s="635" t="s">
        <v>532</v>
      </c>
      <c r="D364" s="663" t="s">
        <v>533</v>
      </c>
      <c r="E364" s="635" t="s">
        <v>1483</v>
      </c>
      <c r="F364" s="663" t="s">
        <v>1484</v>
      </c>
      <c r="G364" s="635" t="s">
        <v>1877</v>
      </c>
      <c r="H364" s="635" t="s">
        <v>1878</v>
      </c>
      <c r="I364" s="649">
        <v>3771.169921875</v>
      </c>
      <c r="J364" s="649">
        <v>9</v>
      </c>
      <c r="K364" s="650">
        <v>33940.529296875</v>
      </c>
    </row>
    <row r="365" spans="1:11" ht="14.4" customHeight="1" x14ac:dyDescent="0.3">
      <c r="A365" s="631" t="s">
        <v>513</v>
      </c>
      <c r="B365" s="632" t="s">
        <v>514</v>
      </c>
      <c r="C365" s="635" t="s">
        <v>532</v>
      </c>
      <c r="D365" s="663" t="s">
        <v>533</v>
      </c>
      <c r="E365" s="635" t="s">
        <v>1483</v>
      </c>
      <c r="F365" s="663" t="s">
        <v>1484</v>
      </c>
      <c r="G365" s="635" t="s">
        <v>1879</v>
      </c>
      <c r="H365" s="635" t="s">
        <v>1880</v>
      </c>
      <c r="I365" s="649">
        <v>3771.169921875</v>
      </c>
      <c r="J365" s="649">
        <v>15</v>
      </c>
      <c r="K365" s="650">
        <v>56567.548828125</v>
      </c>
    </row>
    <row r="366" spans="1:11" ht="14.4" customHeight="1" x14ac:dyDescent="0.3">
      <c r="A366" s="631" t="s">
        <v>513</v>
      </c>
      <c r="B366" s="632" t="s">
        <v>514</v>
      </c>
      <c r="C366" s="635" t="s">
        <v>532</v>
      </c>
      <c r="D366" s="663" t="s">
        <v>533</v>
      </c>
      <c r="E366" s="635" t="s">
        <v>1483</v>
      </c>
      <c r="F366" s="663" t="s">
        <v>1484</v>
      </c>
      <c r="G366" s="635" t="s">
        <v>1881</v>
      </c>
      <c r="H366" s="635" t="s">
        <v>1882</v>
      </c>
      <c r="I366" s="649">
        <v>3771.169921875</v>
      </c>
      <c r="J366" s="649">
        <v>8</v>
      </c>
      <c r="K366" s="650">
        <v>30169.359375</v>
      </c>
    </row>
    <row r="367" spans="1:11" ht="14.4" customHeight="1" x14ac:dyDescent="0.3">
      <c r="A367" s="631" t="s">
        <v>513</v>
      </c>
      <c r="B367" s="632" t="s">
        <v>514</v>
      </c>
      <c r="C367" s="635" t="s">
        <v>532</v>
      </c>
      <c r="D367" s="663" t="s">
        <v>533</v>
      </c>
      <c r="E367" s="635" t="s">
        <v>1483</v>
      </c>
      <c r="F367" s="663" t="s">
        <v>1484</v>
      </c>
      <c r="G367" s="635" t="s">
        <v>1883</v>
      </c>
      <c r="H367" s="635" t="s">
        <v>1884</v>
      </c>
      <c r="I367" s="649">
        <v>3771.169921875</v>
      </c>
      <c r="J367" s="649">
        <v>11</v>
      </c>
      <c r="K367" s="650">
        <v>41482.869140625</v>
      </c>
    </row>
    <row r="368" spans="1:11" ht="14.4" customHeight="1" x14ac:dyDescent="0.3">
      <c r="A368" s="631" t="s">
        <v>513</v>
      </c>
      <c r="B368" s="632" t="s">
        <v>514</v>
      </c>
      <c r="C368" s="635" t="s">
        <v>532</v>
      </c>
      <c r="D368" s="663" t="s">
        <v>533</v>
      </c>
      <c r="E368" s="635" t="s">
        <v>1483</v>
      </c>
      <c r="F368" s="663" t="s">
        <v>1484</v>
      </c>
      <c r="G368" s="635" t="s">
        <v>1885</v>
      </c>
      <c r="H368" s="635" t="s">
        <v>1886</v>
      </c>
      <c r="I368" s="649">
        <v>2971.22998046875</v>
      </c>
      <c r="J368" s="649">
        <v>6</v>
      </c>
      <c r="K368" s="650">
        <v>17827.3798828125</v>
      </c>
    </row>
    <row r="369" spans="1:11" ht="14.4" customHeight="1" x14ac:dyDescent="0.3">
      <c r="A369" s="631" t="s">
        <v>513</v>
      </c>
      <c r="B369" s="632" t="s">
        <v>514</v>
      </c>
      <c r="C369" s="635" t="s">
        <v>532</v>
      </c>
      <c r="D369" s="663" t="s">
        <v>533</v>
      </c>
      <c r="E369" s="635" t="s">
        <v>1483</v>
      </c>
      <c r="F369" s="663" t="s">
        <v>1484</v>
      </c>
      <c r="G369" s="635" t="s">
        <v>1887</v>
      </c>
      <c r="H369" s="635" t="s">
        <v>1888</v>
      </c>
      <c r="I369" s="649">
        <v>2971.22998046875</v>
      </c>
      <c r="J369" s="649">
        <v>6</v>
      </c>
      <c r="K369" s="650">
        <v>17827.3798828125</v>
      </c>
    </row>
    <row r="370" spans="1:11" ht="14.4" customHeight="1" x14ac:dyDescent="0.3">
      <c r="A370" s="631" t="s">
        <v>513</v>
      </c>
      <c r="B370" s="632" t="s">
        <v>514</v>
      </c>
      <c r="C370" s="635" t="s">
        <v>532</v>
      </c>
      <c r="D370" s="663" t="s">
        <v>533</v>
      </c>
      <c r="E370" s="635" t="s">
        <v>1483</v>
      </c>
      <c r="F370" s="663" t="s">
        <v>1484</v>
      </c>
      <c r="G370" s="635" t="s">
        <v>1889</v>
      </c>
      <c r="H370" s="635" t="s">
        <v>1890</v>
      </c>
      <c r="I370" s="649">
        <v>2971.2249755859375</v>
      </c>
      <c r="J370" s="649">
        <v>2</v>
      </c>
      <c r="K370" s="650">
        <v>5942.449951171875</v>
      </c>
    </row>
    <row r="371" spans="1:11" ht="14.4" customHeight="1" x14ac:dyDescent="0.3">
      <c r="A371" s="631" t="s">
        <v>513</v>
      </c>
      <c r="B371" s="632" t="s">
        <v>514</v>
      </c>
      <c r="C371" s="635" t="s">
        <v>532</v>
      </c>
      <c r="D371" s="663" t="s">
        <v>533</v>
      </c>
      <c r="E371" s="635" t="s">
        <v>1483</v>
      </c>
      <c r="F371" s="663" t="s">
        <v>1484</v>
      </c>
      <c r="G371" s="635" t="s">
        <v>1891</v>
      </c>
      <c r="H371" s="635" t="s">
        <v>1892</v>
      </c>
      <c r="I371" s="649">
        <v>2674.10498046875</v>
      </c>
      <c r="J371" s="649">
        <v>9</v>
      </c>
      <c r="K371" s="650">
        <v>26741.059804687276</v>
      </c>
    </row>
    <row r="372" spans="1:11" ht="14.4" customHeight="1" x14ac:dyDescent="0.3">
      <c r="A372" s="631" t="s">
        <v>513</v>
      </c>
      <c r="B372" s="632" t="s">
        <v>514</v>
      </c>
      <c r="C372" s="635" t="s">
        <v>532</v>
      </c>
      <c r="D372" s="663" t="s">
        <v>533</v>
      </c>
      <c r="E372" s="635" t="s">
        <v>1483</v>
      </c>
      <c r="F372" s="663" t="s">
        <v>1484</v>
      </c>
      <c r="G372" s="635" t="s">
        <v>1893</v>
      </c>
      <c r="H372" s="635" t="s">
        <v>1894</v>
      </c>
      <c r="I372" s="649">
        <v>2971.22998046875</v>
      </c>
      <c r="J372" s="649">
        <v>2</v>
      </c>
      <c r="K372" s="650">
        <v>5942.4599609375</v>
      </c>
    </row>
    <row r="373" spans="1:11" ht="14.4" customHeight="1" x14ac:dyDescent="0.3">
      <c r="A373" s="631" t="s">
        <v>513</v>
      </c>
      <c r="B373" s="632" t="s">
        <v>514</v>
      </c>
      <c r="C373" s="635" t="s">
        <v>532</v>
      </c>
      <c r="D373" s="663" t="s">
        <v>533</v>
      </c>
      <c r="E373" s="635" t="s">
        <v>1483</v>
      </c>
      <c r="F373" s="663" t="s">
        <v>1484</v>
      </c>
      <c r="G373" s="635" t="s">
        <v>1895</v>
      </c>
      <c r="H373" s="635" t="s">
        <v>1896</v>
      </c>
      <c r="I373" s="649">
        <v>2814.8473478618421</v>
      </c>
      <c r="J373" s="649">
        <v>28</v>
      </c>
      <c r="K373" s="650">
        <v>83194.359121093526</v>
      </c>
    </row>
    <row r="374" spans="1:11" ht="14.4" customHeight="1" x14ac:dyDescent="0.3">
      <c r="A374" s="631" t="s">
        <v>513</v>
      </c>
      <c r="B374" s="632" t="s">
        <v>514</v>
      </c>
      <c r="C374" s="635" t="s">
        <v>532</v>
      </c>
      <c r="D374" s="663" t="s">
        <v>533</v>
      </c>
      <c r="E374" s="635" t="s">
        <v>1483</v>
      </c>
      <c r="F374" s="663" t="s">
        <v>1484</v>
      </c>
      <c r="G374" s="635" t="s">
        <v>1897</v>
      </c>
      <c r="H374" s="635" t="s">
        <v>1898</v>
      </c>
      <c r="I374" s="649">
        <v>2971.22998046875</v>
      </c>
      <c r="J374" s="649">
        <v>4</v>
      </c>
      <c r="K374" s="650">
        <v>11884.919921875</v>
      </c>
    </row>
    <row r="375" spans="1:11" ht="14.4" customHeight="1" x14ac:dyDescent="0.3">
      <c r="A375" s="631" t="s">
        <v>513</v>
      </c>
      <c r="B375" s="632" t="s">
        <v>514</v>
      </c>
      <c r="C375" s="635" t="s">
        <v>532</v>
      </c>
      <c r="D375" s="663" t="s">
        <v>533</v>
      </c>
      <c r="E375" s="635" t="s">
        <v>1483</v>
      </c>
      <c r="F375" s="663" t="s">
        <v>1484</v>
      </c>
      <c r="G375" s="635" t="s">
        <v>1899</v>
      </c>
      <c r="H375" s="635" t="s">
        <v>1900</v>
      </c>
      <c r="I375" s="649">
        <v>2836.172707297585</v>
      </c>
      <c r="J375" s="649">
        <v>58</v>
      </c>
      <c r="K375" s="650">
        <v>172331.18919921853</v>
      </c>
    </row>
    <row r="376" spans="1:11" ht="14.4" customHeight="1" x14ac:dyDescent="0.3">
      <c r="A376" s="631" t="s">
        <v>513</v>
      </c>
      <c r="B376" s="632" t="s">
        <v>514</v>
      </c>
      <c r="C376" s="635" t="s">
        <v>532</v>
      </c>
      <c r="D376" s="663" t="s">
        <v>533</v>
      </c>
      <c r="E376" s="635" t="s">
        <v>1483</v>
      </c>
      <c r="F376" s="663" t="s">
        <v>1484</v>
      </c>
      <c r="G376" s="635" t="s">
        <v>1901</v>
      </c>
      <c r="H376" s="635" t="s">
        <v>1902</v>
      </c>
      <c r="I376" s="649">
        <v>2814.8478746916117</v>
      </c>
      <c r="J376" s="649">
        <v>39</v>
      </c>
      <c r="K376" s="650">
        <v>115877.8881738279</v>
      </c>
    </row>
    <row r="377" spans="1:11" ht="14.4" customHeight="1" x14ac:dyDescent="0.3">
      <c r="A377" s="631" t="s">
        <v>513</v>
      </c>
      <c r="B377" s="632" t="s">
        <v>514</v>
      </c>
      <c r="C377" s="635" t="s">
        <v>532</v>
      </c>
      <c r="D377" s="663" t="s">
        <v>533</v>
      </c>
      <c r="E377" s="635" t="s">
        <v>1483</v>
      </c>
      <c r="F377" s="663" t="s">
        <v>1484</v>
      </c>
      <c r="G377" s="635" t="s">
        <v>1903</v>
      </c>
      <c r="H377" s="635" t="s">
        <v>1904</v>
      </c>
      <c r="I377" s="649">
        <v>2814.8494551809213</v>
      </c>
      <c r="J377" s="649">
        <v>35</v>
      </c>
      <c r="K377" s="650">
        <v>103993.02027343772</v>
      </c>
    </row>
    <row r="378" spans="1:11" ht="14.4" customHeight="1" x14ac:dyDescent="0.3">
      <c r="A378" s="631" t="s">
        <v>513</v>
      </c>
      <c r="B378" s="632" t="s">
        <v>514</v>
      </c>
      <c r="C378" s="635" t="s">
        <v>532</v>
      </c>
      <c r="D378" s="663" t="s">
        <v>533</v>
      </c>
      <c r="E378" s="635" t="s">
        <v>1483</v>
      </c>
      <c r="F378" s="663" t="s">
        <v>1484</v>
      </c>
      <c r="G378" s="635" t="s">
        <v>1905</v>
      </c>
      <c r="H378" s="635" t="s">
        <v>1906</v>
      </c>
      <c r="I378" s="649">
        <v>2674.1009765624999</v>
      </c>
      <c r="J378" s="649">
        <v>10</v>
      </c>
      <c r="K378" s="650">
        <v>29712.249746093526</v>
      </c>
    </row>
    <row r="379" spans="1:11" ht="14.4" customHeight="1" x14ac:dyDescent="0.3">
      <c r="A379" s="631" t="s">
        <v>513</v>
      </c>
      <c r="B379" s="632" t="s">
        <v>514</v>
      </c>
      <c r="C379" s="635" t="s">
        <v>532</v>
      </c>
      <c r="D379" s="663" t="s">
        <v>533</v>
      </c>
      <c r="E379" s="635" t="s">
        <v>1483</v>
      </c>
      <c r="F379" s="663" t="s">
        <v>1484</v>
      </c>
      <c r="G379" s="635" t="s">
        <v>1907</v>
      </c>
      <c r="H379" s="635" t="s">
        <v>1908</v>
      </c>
      <c r="I379" s="649">
        <v>2971.22998046875</v>
      </c>
      <c r="J379" s="649">
        <v>4</v>
      </c>
      <c r="K379" s="650">
        <v>11884.919921875</v>
      </c>
    </row>
    <row r="380" spans="1:11" ht="14.4" customHeight="1" x14ac:dyDescent="0.3">
      <c r="A380" s="631" t="s">
        <v>513</v>
      </c>
      <c r="B380" s="632" t="s">
        <v>514</v>
      </c>
      <c r="C380" s="635" t="s">
        <v>532</v>
      </c>
      <c r="D380" s="663" t="s">
        <v>533</v>
      </c>
      <c r="E380" s="635" t="s">
        <v>1483</v>
      </c>
      <c r="F380" s="663" t="s">
        <v>1484</v>
      </c>
      <c r="G380" s="635" t="s">
        <v>1909</v>
      </c>
      <c r="H380" s="635" t="s">
        <v>1910</v>
      </c>
      <c r="I380" s="649">
        <v>2779.5341718119957</v>
      </c>
      <c r="J380" s="649">
        <v>107</v>
      </c>
      <c r="K380" s="650">
        <v>317921.22578124888</v>
      </c>
    </row>
    <row r="381" spans="1:11" ht="14.4" customHeight="1" x14ac:dyDescent="0.3">
      <c r="A381" s="631" t="s">
        <v>513</v>
      </c>
      <c r="B381" s="632" t="s">
        <v>514</v>
      </c>
      <c r="C381" s="635" t="s">
        <v>532</v>
      </c>
      <c r="D381" s="663" t="s">
        <v>533</v>
      </c>
      <c r="E381" s="635" t="s">
        <v>1483</v>
      </c>
      <c r="F381" s="663" t="s">
        <v>1484</v>
      </c>
      <c r="G381" s="635" t="s">
        <v>1911</v>
      </c>
      <c r="H381" s="635" t="s">
        <v>1912</v>
      </c>
      <c r="I381" s="649">
        <v>2971.22998046875</v>
      </c>
      <c r="J381" s="649">
        <v>2</v>
      </c>
      <c r="K381" s="650">
        <v>5942.4599609375</v>
      </c>
    </row>
    <row r="382" spans="1:11" ht="14.4" customHeight="1" x14ac:dyDescent="0.3">
      <c r="A382" s="631" t="s">
        <v>513</v>
      </c>
      <c r="B382" s="632" t="s">
        <v>514</v>
      </c>
      <c r="C382" s="635" t="s">
        <v>532</v>
      </c>
      <c r="D382" s="663" t="s">
        <v>533</v>
      </c>
      <c r="E382" s="635" t="s">
        <v>1483</v>
      </c>
      <c r="F382" s="663" t="s">
        <v>1484</v>
      </c>
      <c r="G382" s="635" t="s">
        <v>1913</v>
      </c>
      <c r="H382" s="635" t="s">
        <v>1914</v>
      </c>
      <c r="I382" s="649">
        <v>2829.7418852306546</v>
      </c>
      <c r="J382" s="649">
        <v>40</v>
      </c>
      <c r="K382" s="650">
        <v>118849.08983398415</v>
      </c>
    </row>
    <row r="383" spans="1:11" ht="14.4" customHeight="1" x14ac:dyDescent="0.3">
      <c r="A383" s="631" t="s">
        <v>513</v>
      </c>
      <c r="B383" s="632" t="s">
        <v>514</v>
      </c>
      <c r="C383" s="635" t="s">
        <v>532</v>
      </c>
      <c r="D383" s="663" t="s">
        <v>533</v>
      </c>
      <c r="E383" s="635" t="s">
        <v>1483</v>
      </c>
      <c r="F383" s="663" t="s">
        <v>1484</v>
      </c>
      <c r="G383" s="635" t="s">
        <v>1915</v>
      </c>
      <c r="H383" s="635" t="s">
        <v>1916</v>
      </c>
      <c r="I383" s="649">
        <v>2971.22998046875</v>
      </c>
      <c r="J383" s="649">
        <v>1</v>
      </c>
      <c r="K383" s="650">
        <v>2971.22998046875</v>
      </c>
    </row>
    <row r="384" spans="1:11" ht="14.4" customHeight="1" x14ac:dyDescent="0.3">
      <c r="A384" s="631" t="s">
        <v>513</v>
      </c>
      <c r="B384" s="632" t="s">
        <v>514</v>
      </c>
      <c r="C384" s="635" t="s">
        <v>532</v>
      </c>
      <c r="D384" s="663" t="s">
        <v>533</v>
      </c>
      <c r="E384" s="635" t="s">
        <v>1483</v>
      </c>
      <c r="F384" s="663" t="s">
        <v>1484</v>
      </c>
      <c r="G384" s="635" t="s">
        <v>1917</v>
      </c>
      <c r="H384" s="635" t="s">
        <v>1918</v>
      </c>
      <c r="I384" s="649">
        <v>2971.22998046875</v>
      </c>
      <c r="J384" s="649">
        <v>1</v>
      </c>
      <c r="K384" s="650">
        <v>2971.22998046875</v>
      </c>
    </row>
    <row r="385" spans="1:11" ht="14.4" customHeight="1" x14ac:dyDescent="0.3">
      <c r="A385" s="631" t="s">
        <v>513</v>
      </c>
      <c r="B385" s="632" t="s">
        <v>514</v>
      </c>
      <c r="C385" s="635" t="s">
        <v>532</v>
      </c>
      <c r="D385" s="663" t="s">
        <v>533</v>
      </c>
      <c r="E385" s="635" t="s">
        <v>1483</v>
      </c>
      <c r="F385" s="663" t="s">
        <v>1484</v>
      </c>
      <c r="G385" s="635" t="s">
        <v>1919</v>
      </c>
      <c r="H385" s="635" t="s">
        <v>1920</v>
      </c>
      <c r="I385" s="649">
        <v>2814.8478746916117</v>
      </c>
      <c r="J385" s="649">
        <v>33</v>
      </c>
      <c r="K385" s="650">
        <v>98050.488515624776</v>
      </c>
    </row>
    <row r="386" spans="1:11" ht="14.4" customHeight="1" x14ac:dyDescent="0.3">
      <c r="A386" s="631" t="s">
        <v>513</v>
      </c>
      <c r="B386" s="632" t="s">
        <v>514</v>
      </c>
      <c r="C386" s="635" t="s">
        <v>532</v>
      </c>
      <c r="D386" s="663" t="s">
        <v>533</v>
      </c>
      <c r="E386" s="635" t="s">
        <v>1483</v>
      </c>
      <c r="F386" s="663" t="s">
        <v>1484</v>
      </c>
      <c r="G386" s="635" t="s">
        <v>1921</v>
      </c>
      <c r="H386" s="635" t="s">
        <v>1922</v>
      </c>
      <c r="I386" s="649">
        <v>2971.22998046875</v>
      </c>
      <c r="J386" s="649">
        <v>1</v>
      </c>
      <c r="K386" s="650">
        <v>2971.22998046875</v>
      </c>
    </row>
    <row r="387" spans="1:11" ht="14.4" customHeight="1" x14ac:dyDescent="0.3">
      <c r="A387" s="631" t="s">
        <v>513</v>
      </c>
      <c r="B387" s="632" t="s">
        <v>514</v>
      </c>
      <c r="C387" s="635" t="s">
        <v>532</v>
      </c>
      <c r="D387" s="663" t="s">
        <v>533</v>
      </c>
      <c r="E387" s="635" t="s">
        <v>1483</v>
      </c>
      <c r="F387" s="663" t="s">
        <v>1484</v>
      </c>
      <c r="G387" s="635" t="s">
        <v>1923</v>
      </c>
      <c r="H387" s="635" t="s">
        <v>1924</v>
      </c>
      <c r="I387" s="649">
        <v>2971.2274780273437</v>
      </c>
      <c r="J387" s="649">
        <v>6</v>
      </c>
      <c r="K387" s="650">
        <v>17827.369873046875</v>
      </c>
    </row>
    <row r="388" spans="1:11" ht="14.4" customHeight="1" x14ac:dyDescent="0.3">
      <c r="A388" s="631" t="s">
        <v>513</v>
      </c>
      <c r="B388" s="632" t="s">
        <v>514</v>
      </c>
      <c r="C388" s="635" t="s">
        <v>532</v>
      </c>
      <c r="D388" s="663" t="s">
        <v>533</v>
      </c>
      <c r="E388" s="635" t="s">
        <v>1483</v>
      </c>
      <c r="F388" s="663" t="s">
        <v>1484</v>
      </c>
      <c r="G388" s="635" t="s">
        <v>1925</v>
      </c>
      <c r="H388" s="635" t="s">
        <v>1926</v>
      </c>
      <c r="I388" s="649">
        <v>26900.720703125</v>
      </c>
      <c r="J388" s="649">
        <v>1</v>
      </c>
      <c r="K388" s="650">
        <v>26900.720703125</v>
      </c>
    </row>
    <row r="389" spans="1:11" ht="14.4" customHeight="1" x14ac:dyDescent="0.3">
      <c r="A389" s="631" t="s">
        <v>513</v>
      </c>
      <c r="B389" s="632" t="s">
        <v>514</v>
      </c>
      <c r="C389" s="635" t="s">
        <v>532</v>
      </c>
      <c r="D389" s="663" t="s">
        <v>533</v>
      </c>
      <c r="E389" s="635" t="s">
        <v>1483</v>
      </c>
      <c r="F389" s="663" t="s">
        <v>1484</v>
      </c>
      <c r="G389" s="635" t="s">
        <v>1927</v>
      </c>
      <c r="H389" s="635" t="s">
        <v>1928</v>
      </c>
      <c r="I389" s="649">
        <v>26900.720703125</v>
      </c>
      <c r="J389" s="649">
        <v>1</v>
      </c>
      <c r="K389" s="650">
        <v>26900.720703125</v>
      </c>
    </row>
    <row r="390" spans="1:11" ht="14.4" customHeight="1" x14ac:dyDescent="0.3">
      <c r="A390" s="631" t="s">
        <v>513</v>
      </c>
      <c r="B390" s="632" t="s">
        <v>514</v>
      </c>
      <c r="C390" s="635" t="s">
        <v>532</v>
      </c>
      <c r="D390" s="663" t="s">
        <v>533</v>
      </c>
      <c r="E390" s="635" t="s">
        <v>1483</v>
      </c>
      <c r="F390" s="663" t="s">
        <v>1484</v>
      </c>
      <c r="G390" s="635" t="s">
        <v>1929</v>
      </c>
      <c r="H390" s="635" t="s">
        <v>1930</v>
      </c>
      <c r="I390" s="649">
        <v>26900.720703125</v>
      </c>
      <c r="J390" s="649">
        <v>1</v>
      </c>
      <c r="K390" s="650">
        <v>26900.720703125</v>
      </c>
    </row>
    <row r="391" spans="1:11" ht="14.4" customHeight="1" x14ac:dyDescent="0.3">
      <c r="A391" s="631" t="s">
        <v>513</v>
      </c>
      <c r="B391" s="632" t="s">
        <v>514</v>
      </c>
      <c r="C391" s="635" t="s">
        <v>532</v>
      </c>
      <c r="D391" s="663" t="s">
        <v>533</v>
      </c>
      <c r="E391" s="635" t="s">
        <v>1483</v>
      </c>
      <c r="F391" s="663" t="s">
        <v>1484</v>
      </c>
      <c r="G391" s="635" t="s">
        <v>1931</v>
      </c>
      <c r="H391" s="635" t="s">
        <v>1932</v>
      </c>
      <c r="I391" s="649">
        <v>2904</v>
      </c>
      <c r="J391" s="649">
        <v>12</v>
      </c>
      <c r="K391" s="650">
        <v>34848</v>
      </c>
    </row>
    <row r="392" spans="1:11" ht="14.4" customHeight="1" x14ac:dyDescent="0.3">
      <c r="A392" s="631" t="s">
        <v>513</v>
      </c>
      <c r="B392" s="632" t="s">
        <v>514</v>
      </c>
      <c r="C392" s="635" t="s">
        <v>532</v>
      </c>
      <c r="D392" s="663" t="s">
        <v>533</v>
      </c>
      <c r="E392" s="635" t="s">
        <v>1483</v>
      </c>
      <c r="F392" s="663" t="s">
        <v>1484</v>
      </c>
      <c r="G392" s="635" t="s">
        <v>1933</v>
      </c>
      <c r="H392" s="635" t="s">
        <v>1934</v>
      </c>
      <c r="I392" s="649">
        <v>15597.4404296875</v>
      </c>
      <c r="J392" s="649">
        <v>1</v>
      </c>
      <c r="K392" s="650">
        <v>15597.4404296875</v>
      </c>
    </row>
    <row r="393" spans="1:11" ht="14.4" customHeight="1" x14ac:dyDescent="0.3">
      <c r="A393" s="631" t="s">
        <v>513</v>
      </c>
      <c r="B393" s="632" t="s">
        <v>514</v>
      </c>
      <c r="C393" s="635" t="s">
        <v>532</v>
      </c>
      <c r="D393" s="663" t="s">
        <v>533</v>
      </c>
      <c r="E393" s="635" t="s">
        <v>1483</v>
      </c>
      <c r="F393" s="663" t="s">
        <v>1484</v>
      </c>
      <c r="G393" s="635" t="s">
        <v>1935</v>
      </c>
      <c r="H393" s="635" t="s">
        <v>1936</v>
      </c>
      <c r="I393" s="649">
        <v>15597.41015625</v>
      </c>
      <c r="J393" s="649">
        <v>1</v>
      </c>
      <c r="K393" s="650">
        <v>15597.41015625</v>
      </c>
    </row>
    <row r="394" spans="1:11" ht="14.4" customHeight="1" x14ac:dyDescent="0.3">
      <c r="A394" s="631" t="s">
        <v>513</v>
      </c>
      <c r="B394" s="632" t="s">
        <v>514</v>
      </c>
      <c r="C394" s="635" t="s">
        <v>532</v>
      </c>
      <c r="D394" s="663" t="s">
        <v>533</v>
      </c>
      <c r="E394" s="635" t="s">
        <v>1483</v>
      </c>
      <c r="F394" s="663" t="s">
        <v>1484</v>
      </c>
      <c r="G394" s="635" t="s">
        <v>1937</v>
      </c>
      <c r="H394" s="635" t="s">
        <v>1938</v>
      </c>
      <c r="I394" s="649">
        <v>6649.990234375</v>
      </c>
      <c r="J394" s="649">
        <v>4</v>
      </c>
      <c r="K394" s="650">
        <v>26599.9609375</v>
      </c>
    </row>
    <row r="395" spans="1:11" ht="14.4" customHeight="1" x14ac:dyDescent="0.3">
      <c r="A395" s="631" t="s">
        <v>513</v>
      </c>
      <c r="B395" s="632" t="s">
        <v>514</v>
      </c>
      <c r="C395" s="635" t="s">
        <v>532</v>
      </c>
      <c r="D395" s="663" t="s">
        <v>533</v>
      </c>
      <c r="E395" s="635" t="s">
        <v>1483</v>
      </c>
      <c r="F395" s="663" t="s">
        <v>1484</v>
      </c>
      <c r="G395" s="635" t="s">
        <v>1939</v>
      </c>
      <c r="H395" s="635" t="s">
        <v>1940</v>
      </c>
      <c r="I395" s="649">
        <v>2910.659912109375</v>
      </c>
      <c r="J395" s="649">
        <v>1</v>
      </c>
      <c r="K395" s="650">
        <v>2910.659912109375</v>
      </c>
    </row>
    <row r="396" spans="1:11" ht="14.4" customHeight="1" x14ac:dyDescent="0.3">
      <c r="A396" s="631" t="s">
        <v>513</v>
      </c>
      <c r="B396" s="632" t="s">
        <v>514</v>
      </c>
      <c r="C396" s="635" t="s">
        <v>532</v>
      </c>
      <c r="D396" s="663" t="s">
        <v>533</v>
      </c>
      <c r="E396" s="635" t="s">
        <v>1483</v>
      </c>
      <c r="F396" s="663" t="s">
        <v>1484</v>
      </c>
      <c r="G396" s="635" t="s">
        <v>1941</v>
      </c>
      <c r="H396" s="635" t="s">
        <v>1942</v>
      </c>
      <c r="I396" s="649">
        <v>796.17999267578125</v>
      </c>
      <c r="J396" s="649">
        <v>5</v>
      </c>
      <c r="K396" s="650">
        <v>3980.89990234375</v>
      </c>
    </row>
    <row r="397" spans="1:11" ht="14.4" customHeight="1" x14ac:dyDescent="0.3">
      <c r="A397" s="631" t="s">
        <v>513</v>
      </c>
      <c r="B397" s="632" t="s">
        <v>514</v>
      </c>
      <c r="C397" s="635" t="s">
        <v>532</v>
      </c>
      <c r="D397" s="663" t="s">
        <v>533</v>
      </c>
      <c r="E397" s="635" t="s">
        <v>1483</v>
      </c>
      <c r="F397" s="663" t="s">
        <v>1484</v>
      </c>
      <c r="G397" s="635" t="s">
        <v>1943</v>
      </c>
      <c r="H397" s="635" t="s">
        <v>1944</v>
      </c>
      <c r="I397" s="649">
        <v>781.03999837239587</v>
      </c>
      <c r="J397" s="649">
        <v>15</v>
      </c>
      <c r="K397" s="650">
        <v>11715.579833984375</v>
      </c>
    </row>
    <row r="398" spans="1:11" ht="14.4" customHeight="1" x14ac:dyDescent="0.3">
      <c r="A398" s="631" t="s">
        <v>513</v>
      </c>
      <c r="B398" s="632" t="s">
        <v>514</v>
      </c>
      <c r="C398" s="635" t="s">
        <v>532</v>
      </c>
      <c r="D398" s="663" t="s">
        <v>533</v>
      </c>
      <c r="E398" s="635" t="s">
        <v>1483</v>
      </c>
      <c r="F398" s="663" t="s">
        <v>1484</v>
      </c>
      <c r="G398" s="635" t="s">
        <v>1945</v>
      </c>
      <c r="H398" s="635" t="s">
        <v>1946</v>
      </c>
      <c r="I398" s="649">
        <v>726.54750061035156</v>
      </c>
      <c r="J398" s="649">
        <v>110</v>
      </c>
      <c r="K398" s="650">
        <v>85081.559101562947</v>
      </c>
    </row>
    <row r="399" spans="1:11" ht="14.4" customHeight="1" x14ac:dyDescent="0.3">
      <c r="A399" s="631" t="s">
        <v>513</v>
      </c>
      <c r="B399" s="632" t="s">
        <v>514</v>
      </c>
      <c r="C399" s="635" t="s">
        <v>532</v>
      </c>
      <c r="D399" s="663" t="s">
        <v>533</v>
      </c>
      <c r="E399" s="635" t="s">
        <v>1483</v>
      </c>
      <c r="F399" s="663" t="s">
        <v>1484</v>
      </c>
      <c r="G399" s="635" t="s">
        <v>1947</v>
      </c>
      <c r="H399" s="635" t="s">
        <v>1948</v>
      </c>
      <c r="I399" s="649">
        <v>901.717669318704</v>
      </c>
      <c r="J399" s="649">
        <v>105</v>
      </c>
      <c r="K399" s="650">
        <v>94554</v>
      </c>
    </row>
    <row r="400" spans="1:11" ht="14.4" customHeight="1" x14ac:dyDescent="0.3">
      <c r="A400" s="631" t="s">
        <v>513</v>
      </c>
      <c r="B400" s="632" t="s">
        <v>514</v>
      </c>
      <c r="C400" s="635" t="s">
        <v>532</v>
      </c>
      <c r="D400" s="663" t="s">
        <v>533</v>
      </c>
      <c r="E400" s="635" t="s">
        <v>1483</v>
      </c>
      <c r="F400" s="663" t="s">
        <v>1484</v>
      </c>
      <c r="G400" s="635" t="s">
        <v>1949</v>
      </c>
      <c r="H400" s="635" t="s">
        <v>1950</v>
      </c>
      <c r="I400" s="649">
        <v>895.4000244140625</v>
      </c>
      <c r="J400" s="649">
        <v>10</v>
      </c>
      <c r="K400" s="650">
        <v>8954</v>
      </c>
    </row>
    <row r="401" spans="1:11" ht="14.4" customHeight="1" x14ac:dyDescent="0.3">
      <c r="A401" s="631" t="s">
        <v>513</v>
      </c>
      <c r="B401" s="632" t="s">
        <v>514</v>
      </c>
      <c r="C401" s="635" t="s">
        <v>532</v>
      </c>
      <c r="D401" s="663" t="s">
        <v>533</v>
      </c>
      <c r="E401" s="635" t="s">
        <v>1483</v>
      </c>
      <c r="F401" s="663" t="s">
        <v>1484</v>
      </c>
      <c r="G401" s="635" t="s">
        <v>1951</v>
      </c>
      <c r="H401" s="635" t="s">
        <v>1952</v>
      </c>
      <c r="I401" s="649">
        <v>895.4000244140625</v>
      </c>
      <c r="J401" s="649">
        <v>30</v>
      </c>
      <c r="K401" s="650">
        <v>26862</v>
      </c>
    </row>
    <row r="402" spans="1:11" ht="14.4" customHeight="1" x14ac:dyDescent="0.3">
      <c r="A402" s="631" t="s">
        <v>513</v>
      </c>
      <c r="B402" s="632" t="s">
        <v>514</v>
      </c>
      <c r="C402" s="635" t="s">
        <v>532</v>
      </c>
      <c r="D402" s="663" t="s">
        <v>533</v>
      </c>
      <c r="E402" s="635" t="s">
        <v>1483</v>
      </c>
      <c r="F402" s="663" t="s">
        <v>1484</v>
      </c>
      <c r="G402" s="635" t="s">
        <v>1953</v>
      </c>
      <c r="H402" s="635" t="s">
        <v>1954</v>
      </c>
      <c r="I402" s="649">
        <v>895.4000244140625</v>
      </c>
      <c r="J402" s="649">
        <v>40</v>
      </c>
      <c r="K402" s="650">
        <v>35816</v>
      </c>
    </row>
    <row r="403" spans="1:11" ht="14.4" customHeight="1" x14ac:dyDescent="0.3">
      <c r="A403" s="631" t="s">
        <v>513</v>
      </c>
      <c r="B403" s="632" t="s">
        <v>514</v>
      </c>
      <c r="C403" s="635" t="s">
        <v>532</v>
      </c>
      <c r="D403" s="663" t="s">
        <v>533</v>
      </c>
      <c r="E403" s="635" t="s">
        <v>1483</v>
      </c>
      <c r="F403" s="663" t="s">
        <v>1484</v>
      </c>
      <c r="G403" s="635" t="s">
        <v>1955</v>
      </c>
      <c r="H403" s="635" t="s">
        <v>1956</v>
      </c>
      <c r="I403" s="649">
        <v>895.4000244140625</v>
      </c>
      <c r="J403" s="649">
        <v>5</v>
      </c>
      <c r="K403" s="650">
        <v>4477</v>
      </c>
    </row>
    <row r="404" spans="1:11" ht="14.4" customHeight="1" x14ac:dyDescent="0.3">
      <c r="A404" s="631" t="s">
        <v>513</v>
      </c>
      <c r="B404" s="632" t="s">
        <v>514</v>
      </c>
      <c r="C404" s="635" t="s">
        <v>532</v>
      </c>
      <c r="D404" s="663" t="s">
        <v>533</v>
      </c>
      <c r="E404" s="635" t="s">
        <v>1483</v>
      </c>
      <c r="F404" s="663" t="s">
        <v>1484</v>
      </c>
      <c r="G404" s="635" t="s">
        <v>1957</v>
      </c>
      <c r="H404" s="635" t="s">
        <v>1958</v>
      </c>
      <c r="I404" s="649">
        <v>895.4000244140625</v>
      </c>
      <c r="J404" s="649">
        <v>40</v>
      </c>
      <c r="K404" s="650">
        <v>35816</v>
      </c>
    </row>
    <row r="405" spans="1:11" ht="14.4" customHeight="1" x14ac:dyDescent="0.3">
      <c r="A405" s="631" t="s">
        <v>513</v>
      </c>
      <c r="B405" s="632" t="s">
        <v>514</v>
      </c>
      <c r="C405" s="635" t="s">
        <v>532</v>
      </c>
      <c r="D405" s="663" t="s">
        <v>533</v>
      </c>
      <c r="E405" s="635" t="s">
        <v>1483</v>
      </c>
      <c r="F405" s="663" t="s">
        <v>1484</v>
      </c>
      <c r="G405" s="635" t="s">
        <v>1959</v>
      </c>
      <c r="H405" s="635" t="s">
        <v>1960</v>
      </c>
      <c r="I405" s="649">
        <v>698.40000915527344</v>
      </c>
      <c r="J405" s="649">
        <v>15</v>
      </c>
      <c r="K405" s="650">
        <v>13431</v>
      </c>
    </row>
    <row r="406" spans="1:11" ht="14.4" customHeight="1" x14ac:dyDescent="0.3">
      <c r="A406" s="631" t="s">
        <v>513</v>
      </c>
      <c r="B406" s="632" t="s">
        <v>514</v>
      </c>
      <c r="C406" s="635" t="s">
        <v>532</v>
      </c>
      <c r="D406" s="663" t="s">
        <v>533</v>
      </c>
      <c r="E406" s="635" t="s">
        <v>1483</v>
      </c>
      <c r="F406" s="663" t="s">
        <v>1484</v>
      </c>
      <c r="G406" s="635" t="s">
        <v>1961</v>
      </c>
      <c r="H406" s="635" t="s">
        <v>1962</v>
      </c>
      <c r="I406" s="649">
        <v>895.4000244140625</v>
      </c>
      <c r="J406" s="649">
        <v>30</v>
      </c>
      <c r="K406" s="650">
        <v>26862</v>
      </c>
    </row>
    <row r="407" spans="1:11" ht="14.4" customHeight="1" x14ac:dyDescent="0.3">
      <c r="A407" s="631" t="s">
        <v>513</v>
      </c>
      <c r="B407" s="632" t="s">
        <v>514</v>
      </c>
      <c r="C407" s="635" t="s">
        <v>532</v>
      </c>
      <c r="D407" s="663" t="s">
        <v>533</v>
      </c>
      <c r="E407" s="635" t="s">
        <v>1483</v>
      </c>
      <c r="F407" s="663" t="s">
        <v>1484</v>
      </c>
      <c r="G407" s="635" t="s">
        <v>1963</v>
      </c>
      <c r="H407" s="635" t="s">
        <v>1964</v>
      </c>
      <c r="I407" s="649">
        <v>845.65557861328125</v>
      </c>
      <c r="J407" s="649">
        <v>130</v>
      </c>
      <c r="K407" s="650">
        <v>116401.99000000022</v>
      </c>
    </row>
    <row r="408" spans="1:11" ht="14.4" customHeight="1" x14ac:dyDescent="0.3">
      <c r="A408" s="631" t="s">
        <v>513</v>
      </c>
      <c r="B408" s="632" t="s">
        <v>514</v>
      </c>
      <c r="C408" s="635" t="s">
        <v>532</v>
      </c>
      <c r="D408" s="663" t="s">
        <v>533</v>
      </c>
      <c r="E408" s="635" t="s">
        <v>1483</v>
      </c>
      <c r="F408" s="663" t="s">
        <v>1484</v>
      </c>
      <c r="G408" s="635" t="s">
        <v>1965</v>
      </c>
      <c r="H408" s="635" t="s">
        <v>1966</v>
      </c>
      <c r="I408" s="649">
        <v>895.4000244140625</v>
      </c>
      <c r="J408" s="649">
        <v>20</v>
      </c>
      <c r="K408" s="650">
        <v>17908</v>
      </c>
    </row>
    <row r="409" spans="1:11" ht="14.4" customHeight="1" x14ac:dyDescent="0.3">
      <c r="A409" s="631" t="s">
        <v>513</v>
      </c>
      <c r="B409" s="632" t="s">
        <v>514</v>
      </c>
      <c r="C409" s="635" t="s">
        <v>532</v>
      </c>
      <c r="D409" s="663" t="s">
        <v>533</v>
      </c>
      <c r="E409" s="635" t="s">
        <v>1483</v>
      </c>
      <c r="F409" s="663" t="s">
        <v>1484</v>
      </c>
      <c r="G409" s="635" t="s">
        <v>1967</v>
      </c>
      <c r="H409" s="635" t="s">
        <v>1968</v>
      </c>
      <c r="I409" s="649">
        <v>895.4000244140625</v>
      </c>
      <c r="J409" s="649">
        <v>65</v>
      </c>
      <c r="K409" s="650">
        <v>58201</v>
      </c>
    </row>
    <row r="410" spans="1:11" ht="14.4" customHeight="1" x14ac:dyDescent="0.3">
      <c r="A410" s="631" t="s">
        <v>513</v>
      </c>
      <c r="B410" s="632" t="s">
        <v>514</v>
      </c>
      <c r="C410" s="635" t="s">
        <v>532</v>
      </c>
      <c r="D410" s="663" t="s">
        <v>533</v>
      </c>
      <c r="E410" s="635" t="s">
        <v>1483</v>
      </c>
      <c r="F410" s="663" t="s">
        <v>1484</v>
      </c>
      <c r="G410" s="635" t="s">
        <v>1969</v>
      </c>
      <c r="H410" s="635" t="s">
        <v>1970</v>
      </c>
      <c r="I410" s="649">
        <v>687.15997314453125</v>
      </c>
      <c r="J410" s="649">
        <v>25</v>
      </c>
      <c r="K410" s="650">
        <v>17179.000244140625</v>
      </c>
    </row>
    <row r="411" spans="1:11" ht="14.4" customHeight="1" x14ac:dyDescent="0.3">
      <c r="A411" s="631" t="s">
        <v>513</v>
      </c>
      <c r="B411" s="632" t="s">
        <v>514</v>
      </c>
      <c r="C411" s="635" t="s">
        <v>532</v>
      </c>
      <c r="D411" s="663" t="s">
        <v>533</v>
      </c>
      <c r="E411" s="635" t="s">
        <v>1483</v>
      </c>
      <c r="F411" s="663" t="s">
        <v>1484</v>
      </c>
      <c r="G411" s="635" t="s">
        <v>1971</v>
      </c>
      <c r="H411" s="635" t="s">
        <v>1972</v>
      </c>
      <c r="I411" s="649">
        <v>687.15997314453125</v>
      </c>
      <c r="J411" s="649">
        <v>75</v>
      </c>
      <c r="K411" s="650">
        <v>51536.990478515625</v>
      </c>
    </row>
    <row r="412" spans="1:11" ht="14.4" customHeight="1" x14ac:dyDescent="0.3">
      <c r="A412" s="631" t="s">
        <v>513</v>
      </c>
      <c r="B412" s="632" t="s">
        <v>514</v>
      </c>
      <c r="C412" s="635" t="s">
        <v>532</v>
      </c>
      <c r="D412" s="663" t="s">
        <v>533</v>
      </c>
      <c r="E412" s="635" t="s">
        <v>1483</v>
      </c>
      <c r="F412" s="663" t="s">
        <v>1484</v>
      </c>
      <c r="G412" s="635" t="s">
        <v>1973</v>
      </c>
      <c r="H412" s="635" t="s">
        <v>1974</v>
      </c>
      <c r="I412" s="649">
        <v>687.15997314453125</v>
      </c>
      <c r="J412" s="649">
        <v>20</v>
      </c>
      <c r="K412" s="650">
        <v>13743.2001953125</v>
      </c>
    </row>
    <row r="413" spans="1:11" ht="14.4" customHeight="1" x14ac:dyDescent="0.3">
      <c r="A413" s="631" t="s">
        <v>513</v>
      </c>
      <c r="B413" s="632" t="s">
        <v>514</v>
      </c>
      <c r="C413" s="635" t="s">
        <v>532</v>
      </c>
      <c r="D413" s="663" t="s">
        <v>533</v>
      </c>
      <c r="E413" s="635" t="s">
        <v>1483</v>
      </c>
      <c r="F413" s="663" t="s">
        <v>1484</v>
      </c>
      <c r="G413" s="635" t="s">
        <v>1975</v>
      </c>
      <c r="H413" s="635" t="s">
        <v>1976</v>
      </c>
      <c r="I413" s="649">
        <v>624.69088467684662</v>
      </c>
      <c r="J413" s="649">
        <v>55</v>
      </c>
      <c r="K413" s="650">
        <v>37793.780283203349</v>
      </c>
    </row>
    <row r="414" spans="1:11" ht="14.4" customHeight="1" x14ac:dyDescent="0.3">
      <c r="A414" s="631" t="s">
        <v>513</v>
      </c>
      <c r="B414" s="632" t="s">
        <v>514</v>
      </c>
      <c r="C414" s="635" t="s">
        <v>532</v>
      </c>
      <c r="D414" s="663" t="s">
        <v>533</v>
      </c>
      <c r="E414" s="635" t="s">
        <v>1483</v>
      </c>
      <c r="F414" s="663" t="s">
        <v>1484</v>
      </c>
      <c r="G414" s="635" t="s">
        <v>1977</v>
      </c>
      <c r="H414" s="635" t="s">
        <v>1978</v>
      </c>
      <c r="I414" s="649">
        <v>687.18666585286462</v>
      </c>
      <c r="J414" s="649">
        <v>15</v>
      </c>
      <c r="K414" s="650">
        <v>10307.800048828125</v>
      </c>
    </row>
    <row r="415" spans="1:11" ht="14.4" customHeight="1" x14ac:dyDescent="0.3">
      <c r="A415" s="631" t="s">
        <v>513</v>
      </c>
      <c r="B415" s="632" t="s">
        <v>514</v>
      </c>
      <c r="C415" s="635" t="s">
        <v>532</v>
      </c>
      <c r="D415" s="663" t="s">
        <v>533</v>
      </c>
      <c r="E415" s="635" t="s">
        <v>1483</v>
      </c>
      <c r="F415" s="663" t="s">
        <v>1484</v>
      </c>
      <c r="G415" s="635" t="s">
        <v>1979</v>
      </c>
      <c r="H415" s="635" t="s">
        <v>1980</v>
      </c>
      <c r="I415" s="649">
        <v>687.15997314453125</v>
      </c>
      <c r="J415" s="649">
        <v>10</v>
      </c>
      <c r="K415" s="650">
        <v>6871.60009765625</v>
      </c>
    </row>
    <row r="416" spans="1:11" ht="14.4" customHeight="1" x14ac:dyDescent="0.3">
      <c r="A416" s="631" t="s">
        <v>513</v>
      </c>
      <c r="B416" s="632" t="s">
        <v>514</v>
      </c>
      <c r="C416" s="635" t="s">
        <v>532</v>
      </c>
      <c r="D416" s="663" t="s">
        <v>533</v>
      </c>
      <c r="E416" s="635" t="s">
        <v>1483</v>
      </c>
      <c r="F416" s="663" t="s">
        <v>1484</v>
      </c>
      <c r="G416" s="635" t="s">
        <v>1981</v>
      </c>
      <c r="H416" s="635" t="s">
        <v>1982</v>
      </c>
      <c r="I416" s="649">
        <v>687.15997314453125</v>
      </c>
      <c r="J416" s="649">
        <v>5</v>
      </c>
      <c r="K416" s="650">
        <v>3435.800048828125</v>
      </c>
    </row>
    <row r="417" spans="1:11" ht="14.4" customHeight="1" x14ac:dyDescent="0.3">
      <c r="A417" s="631" t="s">
        <v>513</v>
      </c>
      <c r="B417" s="632" t="s">
        <v>514</v>
      </c>
      <c r="C417" s="635" t="s">
        <v>532</v>
      </c>
      <c r="D417" s="663" t="s">
        <v>533</v>
      </c>
      <c r="E417" s="635" t="s">
        <v>1483</v>
      </c>
      <c r="F417" s="663" t="s">
        <v>1484</v>
      </c>
      <c r="G417" s="635" t="s">
        <v>1983</v>
      </c>
      <c r="H417" s="635" t="s">
        <v>1984</v>
      </c>
      <c r="I417" s="649">
        <v>601.27498626708984</v>
      </c>
      <c r="J417" s="649">
        <v>85</v>
      </c>
      <c r="K417" s="650">
        <v>58409.380332028493</v>
      </c>
    </row>
    <row r="418" spans="1:11" ht="14.4" customHeight="1" x14ac:dyDescent="0.3">
      <c r="A418" s="631" t="s">
        <v>513</v>
      </c>
      <c r="B418" s="632" t="s">
        <v>514</v>
      </c>
      <c r="C418" s="635" t="s">
        <v>532</v>
      </c>
      <c r="D418" s="663" t="s">
        <v>533</v>
      </c>
      <c r="E418" s="635" t="s">
        <v>1483</v>
      </c>
      <c r="F418" s="663" t="s">
        <v>1484</v>
      </c>
      <c r="G418" s="635" t="s">
        <v>1985</v>
      </c>
      <c r="H418" s="635" t="s">
        <v>1986</v>
      </c>
      <c r="I418" s="649">
        <v>1020.969970703125</v>
      </c>
      <c r="J418" s="649">
        <v>30</v>
      </c>
      <c r="K418" s="650">
        <v>30629.140625</v>
      </c>
    </row>
    <row r="419" spans="1:11" ht="14.4" customHeight="1" x14ac:dyDescent="0.3">
      <c r="A419" s="631" t="s">
        <v>513</v>
      </c>
      <c r="B419" s="632" t="s">
        <v>514</v>
      </c>
      <c r="C419" s="635" t="s">
        <v>532</v>
      </c>
      <c r="D419" s="663" t="s">
        <v>533</v>
      </c>
      <c r="E419" s="635" t="s">
        <v>1483</v>
      </c>
      <c r="F419" s="663" t="s">
        <v>1484</v>
      </c>
      <c r="G419" s="635" t="s">
        <v>1987</v>
      </c>
      <c r="H419" s="635" t="s">
        <v>1988</v>
      </c>
      <c r="I419" s="649">
        <v>716.57998657226562</v>
      </c>
      <c r="J419" s="649">
        <v>10</v>
      </c>
      <c r="K419" s="650">
        <v>7165.81005859375</v>
      </c>
    </row>
    <row r="420" spans="1:11" ht="14.4" customHeight="1" x14ac:dyDescent="0.3">
      <c r="A420" s="631" t="s">
        <v>513</v>
      </c>
      <c r="B420" s="632" t="s">
        <v>514</v>
      </c>
      <c r="C420" s="635" t="s">
        <v>532</v>
      </c>
      <c r="D420" s="663" t="s">
        <v>533</v>
      </c>
      <c r="E420" s="635" t="s">
        <v>1483</v>
      </c>
      <c r="F420" s="663" t="s">
        <v>1484</v>
      </c>
      <c r="G420" s="635" t="s">
        <v>1989</v>
      </c>
      <c r="H420" s="635" t="s">
        <v>1990</v>
      </c>
      <c r="I420" s="649">
        <v>1832.530029296875</v>
      </c>
      <c r="J420" s="649">
        <v>5</v>
      </c>
      <c r="K420" s="650">
        <v>9162.66015625</v>
      </c>
    </row>
    <row r="421" spans="1:11" ht="14.4" customHeight="1" x14ac:dyDescent="0.3">
      <c r="A421" s="631" t="s">
        <v>513</v>
      </c>
      <c r="B421" s="632" t="s">
        <v>514</v>
      </c>
      <c r="C421" s="635" t="s">
        <v>532</v>
      </c>
      <c r="D421" s="663" t="s">
        <v>533</v>
      </c>
      <c r="E421" s="635" t="s">
        <v>1483</v>
      </c>
      <c r="F421" s="663" t="s">
        <v>1484</v>
      </c>
      <c r="G421" s="635" t="s">
        <v>1991</v>
      </c>
      <c r="H421" s="635" t="s">
        <v>1992</v>
      </c>
      <c r="I421" s="649">
        <v>785.8900146484375</v>
      </c>
      <c r="J421" s="649">
        <v>10</v>
      </c>
      <c r="K421" s="650">
        <v>7858.93994140625</v>
      </c>
    </row>
    <row r="422" spans="1:11" ht="14.4" customHeight="1" x14ac:dyDescent="0.3">
      <c r="A422" s="631" t="s">
        <v>513</v>
      </c>
      <c r="B422" s="632" t="s">
        <v>514</v>
      </c>
      <c r="C422" s="635" t="s">
        <v>532</v>
      </c>
      <c r="D422" s="663" t="s">
        <v>533</v>
      </c>
      <c r="E422" s="635" t="s">
        <v>1483</v>
      </c>
      <c r="F422" s="663" t="s">
        <v>1484</v>
      </c>
      <c r="G422" s="635" t="s">
        <v>1993</v>
      </c>
      <c r="H422" s="635" t="s">
        <v>1994</v>
      </c>
      <c r="I422" s="649">
        <v>785.9000244140625</v>
      </c>
      <c r="J422" s="649">
        <v>5</v>
      </c>
      <c r="K422" s="650">
        <v>3929.47998046875</v>
      </c>
    </row>
    <row r="423" spans="1:11" ht="14.4" customHeight="1" x14ac:dyDescent="0.3">
      <c r="A423" s="631" t="s">
        <v>513</v>
      </c>
      <c r="B423" s="632" t="s">
        <v>514</v>
      </c>
      <c r="C423" s="635" t="s">
        <v>532</v>
      </c>
      <c r="D423" s="663" t="s">
        <v>533</v>
      </c>
      <c r="E423" s="635" t="s">
        <v>1483</v>
      </c>
      <c r="F423" s="663" t="s">
        <v>1484</v>
      </c>
      <c r="G423" s="635" t="s">
        <v>1995</v>
      </c>
      <c r="H423" s="635" t="s">
        <v>1996</v>
      </c>
      <c r="I423" s="649">
        <v>737.80001220703127</v>
      </c>
      <c r="J423" s="649">
        <v>20</v>
      </c>
      <c r="K423" s="650">
        <v>17908</v>
      </c>
    </row>
    <row r="424" spans="1:11" ht="14.4" customHeight="1" x14ac:dyDescent="0.3">
      <c r="A424" s="631" t="s">
        <v>513</v>
      </c>
      <c r="B424" s="632" t="s">
        <v>514</v>
      </c>
      <c r="C424" s="635" t="s">
        <v>532</v>
      </c>
      <c r="D424" s="663" t="s">
        <v>533</v>
      </c>
      <c r="E424" s="635" t="s">
        <v>1483</v>
      </c>
      <c r="F424" s="663" t="s">
        <v>1484</v>
      </c>
      <c r="G424" s="635" t="s">
        <v>1997</v>
      </c>
      <c r="H424" s="635" t="s">
        <v>1998</v>
      </c>
      <c r="I424" s="649">
        <v>764.06668090820312</v>
      </c>
      <c r="J424" s="649">
        <v>25</v>
      </c>
      <c r="K424" s="650">
        <v>22385</v>
      </c>
    </row>
    <row r="425" spans="1:11" ht="14.4" customHeight="1" x14ac:dyDescent="0.3">
      <c r="A425" s="631" t="s">
        <v>513</v>
      </c>
      <c r="B425" s="632" t="s">
        <v>514</v>
      </c>
      <c r="C425" s="635" t="s">
        <v>532</v>
      </c>
      <c r="D425" s="663" t="s">
        <v>533</v>
      </c>
      <c r="E425" s="635" t="s">
        <v>1483</v>
      </c>
      <c r="F425" s="663" t="s">
        <v>1484</v>
      </c>
      <c r="G425" s="635" t="s">
        <v>1999</v>
      </c>
      <c r="H425" s="635" t="s">
        <v>2000</v>
      </c>
      <c r="I425" s="649">
        <v>1832.530029296875</v>
      </c>
      <c r="J425" s="649">
        <v>5</v>
      </c>
      <c r="K425" s="650">
        <v>9162.669921875</v>
      </c>
    </row>
    <row r="426" spans="1:11" ht="14.4" customHeight="1" x14ac:dyDescent="0.3">
      <c r="A426" s="631" t="s">
        <v>513</v>
      </c>
      <c r="B426" s="632" t="s">
        <v>514</v>
      </c>
      <c r="C426" s="635" t="s">
        <v>532</v>
      </c>
      <c r="D426" s="663" t="s">
        <v>533</v>
      </c>
      <c r="E426" s="635" t="s">
        <v>1483</v>
      </c>
      <c r="F426" s="663" t="s">
        <v>1484</v>
      </c>
      <c r="G426" s="635" t="s">
        <v>2001</v>
      </c>
      <c r="H426" s="635" t="s">
        <v>2002</v>
      </c>
      <c r="I426" s="649">
        <v>1832.530029296875</v>
      </c>
      <c r="J426" s="649">
        <v>5</v>
      </c>
      <c r="K426" s="650">
        <v>9162.66015625</v>
      </c>
    </row>
    <row r="427" spans="1:11" ht="14.4" customHeight="1" x14ac:dyDescent="0.3">
      <c r="A427" s="631" t="s">
        <v>513</v>
      </c>
      <c r="B427" s="632" t="s">
        <v>514</v>
      </c>
      <c r="C427" s="635" t="s">
        <v>532</v>
      </c>
      <c r="D427" s="663" t="s">
        <v>533</v>
      </c>
      <c r="E427" s="635" t="s">
        <v>1483</v>
      </c>
      <c r="F427" s="663" t="s">
        <v>1484</v>
      </c>
      <c r="G427" s="635" t="s">
        <v>2003</v>
      </c>
      <c r="H427" s="635" t="s">
        <v>2004</v>
      </c>
      <c r="I427" s="649">
        <v>1678.0799560546875</v>
      </c>
      <c r="J427" s="649">
        <v>20</v>
      </c>
      <c r="K427" s="650">
        <v>33561.58984375</v>
      </c>
    </row>
    <row r="428" spans="1:11" ht="14.4" customHeight="1" x14ac:dyDescent="0.3">
      <c r="A428" s="631" t="s">
        <v>513</v>
      </c>
      <c r="B428" s="632" t="s">
        <v>514</v>
      </c>
      <c r="C428" s="635" t="s">
        <v>532</v>
      </c>
      <c r="D428" s="663" t="s">
        <v>533</v>
      </c>
      <c r="E428" s="635" t="s">
        <v>1483</v>
      </c>
      <c r="F428" s="663" t="s">
        <v>1484</v>
      </c>
      <c r="G428" s="635" t="s">
        <v>2005</v>
      </c>
      <c r="H428" s="635" t="s">
        <v>2006</v>
      </c>
      <c r="I428" s="649">
        <v>5590.2001953125</v>
      </c>
      <c r="J428" s="649">
        <v>22</v>
      </c>
      <c r="K428" s="650">
        <v>122984.400390625</v>
      </c>
    </row>
    <row r="429" spans="1:11" ht="14.4" customHeight="1" x14ac:dyDescent="0.3">
      <c r="A429" s="631" t="s">
        <v>513</v>
      </c>
      <c r="B429" s="632" t="s">
        <v>514</v>
      </c>
      <c r="C429" s="635" t="s">
        <v>532</v>
      </c>
      <c r="D429" s="663" t="s">
        <v>533</v>
      </c>
      <c r="E429" s="635" t="s">
        <v>1483</v>
      </c>
      <c r="F429" s="663" t="s">
        <v>1484</v>
      </c>
      <c r="G429" s="635" t="s">
        <v>2007</v>
      </c>
      <c r="H429" s="635" t="s">
        <v>2008</v>
      </c>
      <c r="I429" s="649">
        <v>5590.2001953125</v>
      </c>
      <c r="J429" s="649">
        <v>4</v>
      </c>
      <c r="K429" s="650">
        <v>22360.80078125</v>
      </c>
    </row>
    <row r="430" spans="1:11" ht="14.4" customHeight="1" x14ac:dyDescent="0.3">
      <c r="A430" s="631" t="s">
        <v>513</v>
      </c>
      <c r="B430" s="632" t="s">
        <v>514</v>
      </c>
      <c r="C430" s="635" t="s">
        <v>532</v>
      </c>
      <c r="D430" s="663" t="s">
        <v>533</v>
      </c>
      <c r="E430" s="635" t="s">
        <v>1483</v>
      </c>
      <c r="F430" s="663" t="s">
        <v>1484</v>
      </c>
      <c r="G430" s="635" t="s">
        <v>2009</v>
      </c>
      <c r="H430" s="635" t="s">
        <v>2010</v>
      </c>
      <c r="I430" s="649">
        <v>862.3699951171875</v>
      </c>
      <c r="J430" s="649">
        <v>1</v>
      </c>
      <c r="K430" s="650">
        <v>862.3699951171875</v>
      </c>
    </row>
    <row r="431" spans="1:11" ht="14.4" customHeight="1" x14ac:dyDescent="0.3">
      <c r="A431" s="631" t="s">
        <v>513</v>
      </c>
      <c r="B431" s="632" t="s">
        <v>514</v>
      </c>
      <c r="C431" s="635" t="s">
        <v>532</v>
      </c>
      <c r="D431" s="663" t="s">
        <v>533</v>
      </c>
      <c r="E431" s="635" t="s">
        <v>1483</v>
      </c>
      <c r="F431" s="663" t="s">
        <v>1484</v>
      </c>
      <c r="G431" s="635" t="s">
        <v>2011</v>
      </c>
      <c r="H431" s="635" t="s">
        <v>2012</v>
      </c>
      <c r="I431" s="649">
        <v>3105.2221950954863</v>
      </c>
      <c r="J431" s="649">
        <v>11</v>
      </c>
      <c r="K431" s="650">
        <v>34157.440185546875</v>
      </c>
    </row>
    <row r="432" spans="1:11" ht="14.4" customHeight="1" x14ac:dyDescent="0.3">
      <c r="A432" s="631" t="s">
        <v>513</v>
      </c>
      <c r="B432" s="632" t="s">
        <v>514</v>
      </c>
      <c r="C432" s="635" t="s">
        <v>532</v>
      </c>
      <c r="D432" s="663" t="s">
        <v>533</v>
      </c>
      <c r="E432" s="635" t="s">
        <v>1483</v>
      </c>
      <c r="F432" s="663" t="s">
        <v>1484</v>
      </c>
      <c r="G432" s="635" t="s">
        <v>2013</v>
      </c>
      <c r="H432" s="635" t="s">
        <v>2014</v>
      </c>
      <c r="I432" s="649">
        <v>2898.2166503906251</v>
      </c>
      <c r="J432" s="649">
        <v>25</v>
      </c>
      <c r="K432" s="650">
        <v>77630.689531251788</v>
      </c>
    </row>
    <row r="433" spans="1:11" ht="14.4" customHeight="1" x14ac:dyDescent="0.3">
      <c r="A433" s="631" t="s">
        <v>513</v>
      </c>
      <c r="B433" s="632" t="s">
        <v>514</v>
      </c>
      <c r="C433" s="635" t="s">
        <v>532</v>
      </c>
      <c r="D433" s="663" t="s">
        <v>533</v>
      </c>
      <c r="E433" s="635" t="s">
        <v>1483</v>
      </c>
      <c r="F433" s="663" t="s">
        <v>1484</v>
      </c>
      <c r="G433" s="635" t="s">
        <v>2015</v>
      </c>
      <c r="H433" s="635" t="s">
        <v>2016</v>
      </c>
      <c r="I433" s="649">
        <v>3105.2210828993057</v>
      </c>
      <c r="J433" s="649">
        <v>14</v>
      </c>
      <c r="K433" s="650">
        <v>43473.10986328125</v>
      </c>
    </row>
    <row r="434" spans="1:11" ht="14.4" customHeight="1" x14ac:dyDescent="0.3">
      <c r="A434" s="631" t="s">
        <v>513</v>
      </c>
      <c r="B434" s="632" t="s">
        <v>514</v>
      </c>
      <c r="C434" s="635" t="s">
        <v>532</v>
      </c>
      <c r="D434" s="663" t="s">
        <v>533</v>
      </c>
      <c r="E434" s="635" t="s">
        <v>1483</v>
      </c>
      <c r="F434" s="663" t="s">
        <v>1484</v>
      </c>
      <c r="G434" s="635" t="s">
        <v>2017</v>
      </c>
      <c r="H434" s="635" t="s">
        <v>2018</v>
      </c>
      <c r="I434" s="649">
        <v>3105.2213053385417</v>
      </c>
      <c r="J434" s="649">
        <v>26</v>
      </c>
      <c r="K434" s="650">
        <v>80735.769775390625</v>
      </c>
    </row>
    <row r="435" spans="1:11" ht="14.4" customHeight="1" x14ac:dyDescent="0.3">
      <c r="A435" s="631" t="s">
        <v>513</v>
      </c>
      <c r="B435" s="632" t="s">
        <v>514</v>
      </c>
      <c r="C435" s="635" t="s">
        <v>532</v>
      </c>
      <c r="D435" s="663" t="s">
        <v>533</v>
      </c>
      <c r="E435" s="635" t="s">
        <v>1483</v>
      </c>
      <c r="F435" s="663" t="s">
        <v>1484</v>
      </c>
      <c r="G435" s="635" t="s">
        <v>2019</v>
      </c>
      <c r="H435" s="635" t="s">
        <v>2020</v>
      </c>
      <c r="I435" s="649">
        <v>2388.6315166766826</v>
      </c>
      <c r="J435" s="649">
        <v>15</v>
      </c>
      <c r="K435" s="650">
        <v>46578.309824218974</v>
      </c>
    </row>
    <row r="436" spans="1:11" ht="14.4" customHeight="1" x14ac:dyDescent="0.3">
      <c r="A436" s="631" t="s">
        <v>513</v>
      </c>
      <c r="B436" s="632" t="s">
        <v>514</v>
      </c>
      <c r="C436" s="635" t="s">
        <v>532</v>
      </c>
      <c r="D436" s="663" t="s">
        <v>533</v>
      </c>
      <c r="E436" s="635" t="s">
        <v>1483</v>
      </c>
      <c r="F436" s="663" t="s">
        <v>1484</v>
      </c>
      <c r="G436" s="635" t="s">
        <v>2021</v>
      </c>
      <c r="H436" s="635" t="s">
        <v>2022</v>
      </c>
      <c r="I436" s="649">
        <v>2328.9349975585937</v>
      </c>
      <c r="J436" s="649">
        <v>3</v>
      </c>
      <c r="K436" s="650">
        <v>9315.6599902361631</v>
      </c>
    </row>
    <row r="437" spans="1:11" ht="14.4" customHeight="1" x14ac:dyDescent="0.3">
      <c r="A437" s="631" t="s">
        <v>513</v>
      </c>
      <c r="B437" s="632" t="s">
        <v>514</v>
      </c>
      <c r="C437" s="635" t="s">
        <v>532</v>
      </c>
      <c r="D437" s="663" t="s">
        <v>533</v>
      </c>
      <c r="E437" s="635" t="s">
        <v>1483</v>
      </c>
      <c r="F437" s="663" t="s">
        <v>1484</v>
      </c>
      <c r="G437" s="635" t="s">
        <v>2023</v>
      </c>
      <c r="H437" s="635" t="s">
        <v>2024</v>
      </c>
      <c r="I437" s="649">
        <v>1725.4599609375</v>
      </c>
      <c r="J437" s="649">
        <v>15</v>
      </c>
      <c r="K437" s="650">
        <v>25881.8994140625</v>
      </c>
    </row>
    <row r="438" spans="1:11" ht="14.4" customHeight="1" x14ac:dyDescent="0.3">
      <c r="A438" s="631" t="s">
        <v>513</v>
      </c>
      <c r="B438" s="632" t="s">
        <v>514</v>
      </c>
      <c r="C438" s="635" t="s">
        <v>532</v>
      </c>
      <c r="D438" s="663" t="s">
        <v>533</v>
      </c>
      <c r="E438" s="635" t="s">
        <v>1483</v>
      </c>
      <c r="F438" s="663" t="s">
        <v>1484</v>
      </c>
      <c r="G438" s="635" t="s">
        <v>2025</v>
      </c>
      <c r="H438" s="635" t="s">
        <v>2026</v>
      </c>
      <c r="I438" s="649">
        <v>1442.7233072916667</v>
      </c>
      <c r="J438" s="649">
        <v>25</v>
      </c>
      <c r="K438" s="650">
        <v>43136.499221801758</v>
      </c>
    </row>
    <row r="439" spans="1:11" ht="14.4" customHeight="1" x14ac:dyDescent="0.3">
      <c r="A439" s="631" t="s">
        <v>513</v>
      </c>
      <c r="B439" s="632" t="s">
        <v>514</v>
      </c>
      <c r="C439" s="635" t="s">
        <v>532</v>
      </c>
      <c r="D439" s="663" t="s">
        <v>533</v>
      </c>
      <c r="E439" s="635" t="s">
        <v>1483</v>
      </c>
      <c r="F439" s="663" t="s">
        <v>1484</v>
      </c>
      <c r="G439" s="635" t="s">
        <v>2027</v>
      </c>
      <c r="H439" s="635" t="s">
        <v>2028</v>
      </c>
      <c r="I439" s="649">
        <v>1725.4599609375</v>
      </c>
      <c r="J439" s="649">
        <v>40</v>
      </c>
      <c r="K439" s="650">
        <v>69018.3984375</v>
      </c>
    </row>
    <row r="440" spans="1:11" ht="14.4" customHeight="1" x14ac:dyDescent="0.3">
      <c r="A440" s="631" t="s">
        <v>513</v>
      </c>
      <c r="B440" s="632" t="s">
        <v>514</v>
      </c>
      <c r="C440" s="635" t="s">
        <v>532</v>
      </c>
      <c r="D440" s="663" t="s">
        <v>533</v>
      </c>
      <c r="E440" s="635" t="s">
        <v>1483</v>
      </c>
      <c r="F440" s="663" t="s">
        <v>1484</v>
      </c>
      <c r="G440" s="635" t="s">
        <v>2029</v>
      </c>
      <c r="H440" s="635" t="s">
        <v>2030</v>
      </c>
      <c r="I440" s="649">
        <v>1725.4599609375</v>
      </c>
      <c r="J440" s="649">
        <v>5</v>
      </c>
      <c r="K440" s="650">
        <v>8627.2998046875</v>
      </c>
    </row>
    <row r="441" spans="1:11" ht="14.4" customHeight="1" x14ac:dyDescent="0.3">
      <c r="A441" s="631" t="s">
        <v>513</v>
      </c>
      <c r="B441" s="632" t="s">
        <v>514</v>
      </c>
      <c r="C441" s="635" t="s">
        <v>532</v>
      </c>
      <c r="D441" s="663" t="s">
        <v>533</v>
      </c>
      <c r="E441" s="635" t="s">
        <v>1483</v>
      </c>
      <c r="F441" s="663" t="s">
        <v>1484</v>
      </c>
      <c r="G441" s="635" t="s">
        <v>2031</v>
      </c>
      <c r="H441" s="635" t="s">
        <v>2032</v>
      </c>
      <c r="I441" s="649">
        <v>2182.840087890625</v>
      </c>
      <c r="J441" s="649">
        <v>4</v>
      </c>
      <c r="K441" s="650">
        <v>8731.3603515625</v>
      </c>
    </row>
    <row r="442" spans="1:11" ht="14.4" customHeight="1" x14ac:dyDescent="0.3">
      <c r="A442" s="631" t="s">
        <v>513</v>
      </c>
      <c r="B442" s="632" t="s">
        <v>514</v>
      </c>
      <c r="C442" s="635" t="s">
        <v>532</v>
      </c>
      <c r="D442" s="663" t="s">
        <v>533</v>
      </c>
      <c r="E442" s="635" t="s">
        <v>1483</v>
      </c>
      <c r="F442" s="663" t="s">
        <v>1484</v>
      </c>
      <c r="G442" s="635" t="s">
        <v>2033</v>
      </c>
      <c r="H442" s="635" t="s">
        <v>2034</v>
      </c>
      <c r="I442" s="649">
        <v>1356.5499877929687</v>
      </c>
      <c r="J442" s="649">
        <v>25</v>
      </c>
      <c r="K442" s="650">
        <v>33913.5</v>
      </c>
    </row>
    <row r="443" spans="1:11" ht="14.4" customHeight="1" x14ac:dyDescent="0.3">
      <c r="A443" s="631" t="s">
        <v>513</v>
      </c>
      <c r="B443" s="632" t="s">
        <v>514</v>
      </c>
      <c r="C443" s="635" t="s">
        <v>532</v>
      </c>
      <c r="D443" s="663" t="s">
        <v>533</v>
      </c>
      <c r="E443" s="635" t="s">
        <v>1483</v>
      </c>
      <c r="F443" s="663" t="s">
        <v>1484</v>
      </c>
      <c r="G443" s="635" t="s">
        <v>2035</v>
      </c>
      <c r="H443" s="635" t="s">
        <v>2036</v>
      </c>
      <c r="I443" s="649">
        <v>2479.2900390625</v>
      </c>
      <c r="J443" s="649">
        <v>2</v>
      </c>
      <c r="K443" s="650">
        <v>4958.580078125</v>
      </c>
    </row>
    <row r="444" spans="1:11" ht="14.4" customHeight="1" x14ac:dyDescent="0.3">
      <c r="A444" s="631" t="s">
        <v>513</v>
      </c>
      <c r="B444" s="632" t="s">
        <v>514</v>
      </c>
      <c r="C444" s="635" t="s">
        <v>532</v>
      </c>
      <c r="D444" s="663" t="s">
        <v>533</v>
      </c>
      <c r="E444" s="635" t="s">
        <v>1483</v>
      </c>
      <c r="F444" s="663" t="s">
        <v>1484</v>
      </c>
      <c r="G444" s="635" t="s">
        <v>2037</v>
      </c>
      <c r="H444" s="635" t="s">
        <v>2038</v>
      </c>
      <c r="I444" s="649">
        <v>2444.199951171875</v>
      </c>
      <c r="J444" s="649">
        <v>2</v>
      </c>
      <c r="K444" s="650">
        <v>4888.39990234375</v>
      </c>
    </row>
    <row r="445" spans="1:11" ht="14.4" customHeight="1" x14ac:dyDescent="0.3">
      <c r="A445" s="631" t="s">
        <v>513</v>
      </c>
      <c r="B445" s="632" t="s">
        <v>514</v>
      </c>
      <c r="C445" s="635" t="s">
        <v>532</v>
      </c>
      <c r="D445" s="663" t="s">
        <v>533</v>
      </c>
      <c r="E445" s="635" t="s">
        <v>1483</v>
      </c>
      <c r="F445" s="663" t="s">
        <v>1484</v>
      </c>
      <c r="G445" s="635" t="s">
        <v>2039</v>
      </c>
      <c r="H445" s="635" t="s">
        <v>2040</v>
      </c>
      <c r="I445" s="649">
        <v>2444.199951171875</v>
      </c>
      <c r="J445" s="649">
        <v>2</v>
      </c>
      <c r="K445" s="650">
        <v>4888.39990234375</v>
      </c>
    </row>
    <row r="446" spans="1:11" ht="14.4" customHeight="1" x14ac:dyDescent="0.3">
      <c r="A446" s="631" t="s">
        <v>513</v>
      </c>
      <c r="B446" s="632" t="s">
        <v>514</v>
      </c>
      <c r="C446" s="635" t="s">
        <v>532</v>
      </c>
      <c r="D446" s="663" t="s">
        <v>533</v>
      </c>
      <c r="E446" s="635" t="s">
        <v>1483</v>
      </c>
      <c r="F446" s="663" t="s">
        <v>1484</v>
      </c>
      <c r="G446" s="635" t="s">
        <v>2041</v>
      </c>
      <c r="H446" s="635" t="s">
        <v>2042</v>
      </c>
      <c r="I446" s="649">
        <v>9427.83984375</v>
      </c>
      <c r="J446" s="649">
        <v>1</v>
      </c>
      <c r="K446" s="650">
        <v>9427.83984375</v>
      </c>
    </row>
    <row r="447" spans="1:11" ht="14.4" customHeight="1" x14ac:dyDescent="0.3">
      <c r="A447" s="631" t="s">
        <v>513</v>
      </c>
      <c r="B447" s="632" t="s">
        <v>514</v>
      </c>
      <c r="C447" s="635" t="s">
        <v>532</v>
      </c>
      <c r="D447" s="663" t="s">
        <v>533</v>
      </c>
      <c r="E447" s="635" t="s">
        <v>1483</v>
      </c>
      <c r="F447" s="663" t="s">
        <v>1484</v>
      </c>
      <c r="G447" s="635" t="s">
        <v>2043</v>
      </c>
      <c r="H447" s="635" t="s">
        <v>2044</v>
      </c>
      <c r="I447" s="649">
        <v>8170.796549479167</v>
      </c>
      <c r="J447" s="649">
        <v>18</v>
      </c>
      <c r="K447" s="650">
        <v>169700.9684375003</v>
      </c>
    </row>
    <row r="448" spans="1:11" ht="14.4" customHeight="1" x14ac:dyDescent="0.3">
      <c r="A448" s="631" t="s">
        <v>513</v>
      </c>
      <c r="B448" s="632" t="s">
        <v>514</v>
      </c>
      <c r="C448" s="635" t="s">
        <v>532</v>
      </c>
      <c r="D448" s="663" t="s">
        <v>533</v>
      </c>
      <c r="E448" s="635" t="s">
        <v>1483</v>
      </c>
      <c r="F448" s="663" t="s">
        <v>1484</v>
      </c>
      <c r="G448" s="635" t="s">
        <v>2045</v>
      </c>
      <c r="H448" s="635" t="s">
        <v>2046</v>
      </c>
      <c r="I448" s="649">
        <v>34649.55859375</v>
      </c>
      <c r="J448" s="649">
        <v>10</v>
      </c>
      <c r="K448" s="650">
        <v>346495.5859375</v>
      </c>
    </row>
    <row r="449" spans="1:11" ht="14.4" customHeight="1" x14ac:dyDescent="0.3">
      <c r="A449" s="631" t="s">
        <v>513</v>
      </c>
      <c r="B449" s="632" t="s">
        <v>514</v>
      </c>
      <c r="C449" s="635" t="s">
        <v>532</v>
      </c>
      <c r="D449" s="663" t="s">
        <v>533</v>
      </c>
      <c r="E449" s="635" t="s">
        <v>1483</v>
      </c>
      <c r="F449" s="663" t="s">
        <v>1484</v>
      </c>
      <c r="G449" s="635" t="s">
        <v>2047</v>
      </c>
      <c r="H449" s="635" t="s">
        <v>2048</v>
      </c>
      <c r="I449" s="649">
        <v>44071.359375</v>
      </c>
      <c r="J449" s="649">
        <v>1</v>
      </c>
      <c r="K449" s="650">
        <v>44071.359375</v>
      </c>
    </row>
    <row r="450" spans="1:11" ht="14.4" customHeight="1" x14ac:dyDescent="0.3">
      <c r="A450" s="631" t="s">
        <v>513</v>
      </c>
      <c r="B450" s="632" t="s">
        <v>514</v>
      </c>
      <c r="C450" s="635" t="s">
        <v>532</v>
      </c>
      <c r="D450" s="663" t="s">
        <v>533</v>
      </c>
      <c r="E450" s="635" t="s">
        <v>1483</v>
      </c>
      <c r="F450" s="663" t="s">
        <v>1484</v>
      </c>
      <c r="G450" s="635" t="s">
        <v>2049</v>
      </c>
      <c r="H450" s="635" t="s">
        <v>2050</v>
      </c>
      <c r="I450" s="649">
        <v>43833.1328125</v>
      </c>
      <c r="J450" s="649">
        <v>7</v>
      </c>
      <c r="K450" s="650">
        <v>305640.796875</v>
      </c>
    </row>
    <row r="451" spans="1:11" ht="14.4" customHeight="1" x14ac:dyDescent="0.3">
      <c r="A451" s="631" t="s">
        <v>513</v>
      </c>
      <c r="B451" s="632" t="s">
        <v>514</v>
      </c>
      <c r="C451" s="635" t="s">
        <v>532</v>
      </c>
      <c r="D451" s="663" t="s">
        <v>533</v>
      </c>
      <c r="E451" s="635" t="s">
        <v>1483</v>
      </c>
      <c r="F451" s="663" t="s">
        <v>1484</v>
      </c>
      <c r="G451" s="635" t="s">
        <v>2051</v>
      </c>
      <c r="H451" s="635" t="s">
        <v>2052</v>
      </c>
      <c r="I451" s="649">
        <v>41454.5390625</v>
      </c>
      <c r="J451" s="649">
        <v>1</v>
      </c>
      <c r="K451" s="650">
        <v>41454.5390625</v>
      </c>
    </row>
    <row r="452" spans="1:11" ht="14.4" customHeight="1" x14ac:dyDescent="0.3">
      <c r="A452" s="631" t="s">
        <v>513</v>
      </c>
      <c r="B452" s="632" t="s">
        <v>514</v>
      </c>
      <c r="C452" s="635" t="s">
        <v>532</v>
      </c>
      <c r="D452" s="663" t="s">
        <v>533</v>
      </c>
      <c r="E452" s="635" t="s">
        <v>1483</v>
      </c>
      <c r="F452" s="663" t="s">
        <v>1484</v>
      </c>
      <c r="G452" s="635" t="s">
        <v>2053</v>
      </c>
      <c r="H452" s="635" t="s">
        <v>2054</v>
      </c>
      <c r="I452" s="649">
        <v>3357.2089599609376</v>
      </c>
      <c r="J452" s="649">
        <v>12</v>
      </c>
      <c r="K452" s="650">
        <v>40286.489990234375</v>
      </c>
    </row>
    <row r="453" spans="1:11" ht="14.4" customHeight="1" x14ac:dyDescent="0.3">
      <c r="A453" s="631" t="s">
        <v>513</v>
      </c>
      <c r="B453" s="632" t="s">
        <v>514</v>
      </c>
      <c r="C453" s="635" t="s">
        <v>532</v>
      </c>
      <c r="D453" s="663" t="s">
        <v>533</v>
      </c>
      <c r="E453" s="635" t="s">
        <v>1483</v>
      </c>
      <c r="F453" s="663" t="s">
        <v>1484</v>
      </c>
      <c r="G453" s="635" t="s">
        <v>2055</v>
      </c>
      <c r="H453" s="635" t="s">
        <v>2056</v>
      </c>
      <c r="I453" s="649">
        <v>3357.2074584960937</v>
      </c>
      <c r="J453" s="649">
        <v>14</v>
      </c>
      <c r="K453" s="650">
        <v>47000.85986328125</v>
      </c>
    </row>
    <row r="454" spans="1:11" ht="14.4" customHeight="1" x14ac:dyDescent="0.3">
      <c r="A454" s="631" t="s">
        <v>513</v>
      </c>
      <c r="B454" s="632" t="s">
        <v>514</v>
      </c>
      <c r="C454" s="635" t="s">
        <v>532</v>
      </c>
      <c r="D454" s="663" t="s">
        <v>533</v>
      </c>
      <c r="E454" s="635" t="s">
        <v>1483</v>
      </c>
      <c r="F454" s="663" t="s">
        <v>1484</v>
      </c>
      <c r="G454" s="635" t="s">
        <v>2057</v>
      </c>
      <c r="H454" s="635" t="s">
        <v>2058</v>
      </c>
      <c r="I454" s="649">
        <v>9922</v>
      </c>
      <c r="J454" s="649">
        <v>15</v>
      </c>
      <c r="K454" s="650">
        <v>148830</v>
      </c>
    </row>
    <row r="455" spans="1:11" ht="14.4" customHeight="1" x14ac:dyDescent="0.3">
      <c r="A455" s="631" t="s">
        <v>513</v>
      </c>
      <c r="B455" s="632" t="s">
        <v>514</v>
      </c>
      <c r="C455" s="635" t="s">
        <v>532</v>
      </c>
      <c r="D455" s="663" t="s">
        <v>533</v>
      </c>
      <c r="E455" s="635" t="s">
        <v>1483</v>
      </c>
      <c r="F455" s="663" t="s">
        <v>1484</v>
      </c>
      <c r="G455" s="635" t="s">
        <v>2059</v>
      </c>
      <c r="H455" s="635" t="s">
        <v>2060</v>
      </c>
      <c r="I455" s="649">
        <v>9922</v>
      </c>
      <c r="J455" s="649">
        <v>4</v>
      </c>
      <c r="K455" s="650">
        <v>39688</v>
      </c>
    </row>
    <row r="456" spans="1:11" ht="14.4" customHeight="1" x14ac:dyDescent="0.3">
      <c r="A456" s="631" t="s">
        <v>513</v>
      </c>
      <c r="B456" s="632" t="s">
        <v>514</v>
      </c>
      <c r="C456" s="635" t="s">
        <v>532</v>
      </c>
      <c r="D456" s="663" t="s">
        <v>533</v>
      </c>
      <c r="E456" s="635" t="s">
        <v>1483</v>
      </c>
      <c r="F456" s="663" t="s">
        <v>1484</v>
      </c>
      <c r="G456" s="635" t="s">
        <v>2061</v>
      </c>
      <c r="H456" s="635" t="s">
        <v>2062</v>
      </c>
      <c r="I456" s="649">
        <v>4961</v>
      </c>
      <c r="J456" s="649">
        <v>7</v>
      </c>
      <c r="K456" s="650">
        <v>34727</v>
      </c>
    </row>
    <row r="457" spans="1:11" ht="14.4" customHeight="1" x14ac:dyDescent="0.3">
      <c r="A457" s="631" t="s">
        <v>513</v>
      </c>
      <c r="B457" s="632" t="s">
        <v>514</v>
      </c>
      <c r="C457" s="635" t="s">
        <v>532</v>
      </c>
      <c r="D457" s="663" t="s">
        <v>533</v>
      </c>
      <c r="E457" s="635" t="s">
        <v>1483</v>
      </c>
      <c r="F457" s="663" t="s">
        <v>1484</v>
      </c>
      <c r="G457" s="635" t="s">
        <v>2063</v>
      </c>
      <c r="H457" s="635" t="s">
        <v>2064</v>
      </c>
      <c r="I457" s="649">
        <v>3098.9615009014424</v>
      </c>
      <c r="J457" s="649">
        <v>17</v>
      </c>
      <c r="K457" s="650">
        <v>57072.520253906026</v>
      </c>
    </row>
    <row r="458" spans="1:11" ht="14.4" customHeight="1" x14ac:dyDescent="0.3">
      <c r="A458" s="631" t="s">
        <v>513</v>
      </c>
      <c r="B458" s="632" t="s">
        <v>514</v>
      </c>
      <c r="C458" s="635" t="s">
        <v>532</v>
      </c>
      <c r="D458" s="663" t="s">
        <v>533</v>
      </c>
      <c r="E458" s="635" t="s">
        <v>1483</v>
      </c>
      <c r="F458" s="663" t="s">
        <v>1484</v>
      </c>
      <c r="G458" s="635" t="s">
        <v>2065</v>
      </c>
      <c r="H458" s="635" t="s">
        <v>2066</v>
      </c>
      <c r="I458" s="649">
        <v>3357.2099609375</v>
      </c>
      <c r="J458" s="649">
        <v>8</v>
      </c>
      <c r="K458" s="650">
        <v>26857.6796875</v>
      </c>
    </row>
    <row r="459" spans="1:11" ht="14.4" customHeight="1" x14ac:dyDescent="0.3">
      <c r="A459" s="631" t="s">
        <v>513</v>
      </c>
      <c r="B459" s="632" t="s">
        <v>514</v>
      </c>
      <c r="C459" s="635" t="s">
        <v>532</v>
      </c>
      <c r="D459" s="663" t="s">
        <v>533</v>
      </c>
      <c r="E459" s="635" t="s">
        <v>1483</v>
      </c>
      <c r="F459" s="663" t="s">
        <v>1484</v>
      </c>
      <c r="G459" s="635" t="s">
        <v>2067</v>
      </c>
      <c r="H459" s="635" t="s">
        <v>2068</v>
      </c>
      <c r="I459" s="649">
        <v>3357.2032877604165</v>
      </c>
      <c r="J459" s="649">
        <v>16</v>
      </c>
      <c r="K459" s="650">
        <v>53715.24072265625</v>
      </c>
    </row>
    <row r="460" spans="1:11" ht="14.4" customHeight="1" x14ac:dyDescent="0.3">
      <c r="A460" s="631" t="s">
        <v>513</v>
      </c>
      <c r="B460" s="632" t="s">
        <v>514</v>
      </c>
      <c r="C460" s="635" t="s">
        <v>532</v>
      </c>
      <c r="D460" s="663" t="s">
        <v>533</v>
      </c>
      <c r="E460" s="635" t="s">
        <v>1483</v>
      </c>
      <c r="F460" s="663" t="s">
        <v>1484</v>
      </c>
      <c r="G460" s="635" t="s">
        <v>2069</v>
      </c>
      <c r="H460" s="635" t="s">
        <v>2070</v>
      </c>
      <c r="I460" s="649">
        <v>3077.4403788248696</v>
      </c>
      <c r="J460" s="649">
        <v>54</v>
      </c>
      <c r="K460" s="650">
        <v>181289.0986132808</v>
      </c>
    </row>
    <row r="461" spans="1:11" ht="14.4" customHeight="1" x14ac:dyDescent="0.3">
      <c r="A461" s="631" t="s">
        <v>513</v>
      </c>
      <c r="B461" s="632" t="s">
        <v>514</v>
      </c>
      <c r="C461" s="635" t="s">
        <v>532</v>
      </c>
      <c r="D461" s="663" t="s">
        <v>533</v>
      </c>
      <c r="E461" s="635" t="s">
        <v>1483</v>
      </c>
      <c r="F461" s="663" t="s">
        <v>1484</v>
      </c>
      <c r="G461" s="635" t="s">
        <v>2071</v>
      </c>
      <c r="H461" s="635" t="s">
        <v>2072</v>
      </c>
      <c r="I461" s="649">
        <v>3357.2099609375</v>
      </c>
      <c r="J461" s="649">
        <v>17</v>
      </c>
      <c r="K461" s="650">
        <v>57072.510009765625</v>
      </c>
    </row>
    <row r="462" spans="1:11" ht="14.4" customHeight="1" x14ac:dyDescent="0.3">
      <c r="A462" s="631" t="s">
        <v>513</v>
      </c>
      <c r="B462" s="632" t="s">
        <v>514</v>
      </c>
      <c r="C462" s="635" t="s">
        <v>532</v>
      </c>
      <c r="D462" s="663" t="s">
        <v>533</v>
      </c>
      <c r="E462" s="635" t="s">
        <v>1483</v>
      </c>
      <c r="F462" s="663" t="s">
        <v>1484</v>
      </c>
      <c r="G462" s="635" t="s">
        <v>2073</v>
      </c>
      <c r="H462" s="635" t="s">
        <v>2074</v>
      </c>
      <c r="I462" s="649">
        <v>2542.494700712316</v>
      </c>
      <c r="J462" s="649">
        <v>25</v>
      </c>
      <c r="K462" s="650">
        <v>72037.310546875</v>
      </c>
    </row>
    <row r="463" spans="1:11" ht="14.4" customHeight="1" x14ac:dyDescent="0.3">
      <c r="A463" s="631" t="s">
        <v>513</v>
      </c>
      <c r="B463" s="632" t="s">
        <v>514</v>
      </c>
      <c r="C463" s="635" t="s">
        <v>532</v>
      </c>
      <c r="D463" s="663" t="s">
        <v>533</v>
      </c>
      <c r="E463" s="635" t="s">
        <v>1483</v>
      </c>
      <c r="F463" s="663" t="s">
        <v>1484</v>
      </c>
      <c r="G463" s="635" t="s">
        <v>2075</v>
      </c>
      <c r="H463" s="635" t="s">
        <v>2076</v>
      </c>
      <c r="I463" s="649">
        <v>2879.800048828125</v>
      </c>
      <c r="J463" s="649">
        <v>5</v>
      </c>
      <c r="K463" s="650">
        <v>14399</v>
      </c>
    </row>
    <row r="464" spans="1:11" ht="14.4" customHeight="1" x14ac:dyDescent="0.3">
      <c r="A464" s="631" t="s">
        <v>513</v>
      </c>
      <c r="B464" s="632" t="s">
        <v>514</v>
      </c>
      <c r="C464" s="635" t="s">
        <v>532</v>
      </c>
      <c r="D464" s="663" t="s">
        <v>533</v>
      </c>
      <c r="E464" s="635" t="s">
        <v>1483</v>
      </c>
      <c r="F464" s="663" t="s">
        <v>1484</v>
      </c>
      <c r="G464" s="635" t="s">
        <v>2077</v>
      </c>
      <c r="H464" s="635" t="s">
        <v>2078</v>
      </c>
      <c r="I464" s="649">
        <v>15600</v>
      </c>
      <c r="J464" s="649">
        <v>1</v>
      </c>
      <c r="K464" s="650">
        <v>15600</v>
      </c>
    </row>
    <row r="465" spans="1:11" ht="14.4" customHeight="1" x14ac:dyDescent="0.3">
      <c r="A465" s="631" t="s">
        <v>513</v>
      </c>
      <c r="B465" s="632" t="s">
        <v>514</v>
      </c>
      <c r="C465" s="635" t="s">
        <v>532</v>
      </c>
      <c r="D465" s="663" t="s">
        <v>533</v>
      </c>
      <c r="E465" s="635" t="s">
        <v>1483</v>
      </c>
      <c r="F465" s="663" t="s">
        <v>1484</v>
      </c>
      <c r="G465" s="635" t="s">
        <v>2079</v>
      </c>
      <c r="H465" s="635" t="s">
        <v>2080</v>
      </c>
      <c r="I465" s="649">
        <v>2524.06005859375</v>
      </c>
      <c r="J465" s="649">
        <v>27</v>
      </c>
      <c r="K465" s="650">
        <v>68149.62158203125</v>
      </c>
    </row>
    <row r="466" spans="1:11" ht="14.4" customHeight="1" x14ac:dyDescent="0.3">
      <c r="A466" s="631" t="s">
        <v>513</v>
      </c>
      <c r="B466" s="632" t="s">
        <v>514</v>
      </c>
      <c r="C466" s="635" t="s">
        <v>532</v>
      </c>
      <c r="D466" s="663" t="s">
        <v>533</v>
      </c>
      <c r="E466" s="635" t="s">
        <v>1483</v>
      </c>
      <c r="F466" s="663" t="s">
        <v>1484</v>
      </c>
      <c r="G466" s="635" t="s">
        <v>2081</v>
      </c>
      <c r="H466" s="635" t="s">
        <v>2082</v>
      </c>
      <c r="I466" s="649">
        <v>634.30459359975964</v>
      </c>
      <c r="J466" s="649">
        <v>60</v>
      </c>
      <c r="K466" s="650">
        <v>41229.790537109599</v>
      </c>
    </row>
    <row r="467" spans="1:11" ht="14.4" customHeight="1" x14ac:dyDescent="0.3">
      <c r="A467" s="631" t="s">
        <v>513</v>
      </c>
      <c r="B467" s="632" t="s">
        <v>514</v>
      </c>
      <c r="C467" s="635" t="s">
        <v>532</v>
      </c>
      <c r="D467" s="663" t="s">
        <v>533</v>
      </c>
      <c r="E467" s="635" t="s">
        <v>1483</v>
      </c>
      <c r="F467" s="663" t="s">
        <v>1484</v>
      </c>
      <c r="G467" s="635" t="s">
        <v>2083</v>
      </c>
      <c r="H467" s="635" t="s">
        <v>2084</v>
      </c>
      <c r="I467" s="649">
        <v>5263.5</v>
      </c>
      <c r="J467" s="649">
        <v>1</v>
      </c>
      <c r="K467" s="650">
        <v>5263.5</v>
      </c>
    </row>
    <row r="468" spans="1:11" ht="14.4" customHeight="1" x14ac:dyDescent="0.3">
      <c r="A468" s="631" t="s">
        <v>513</v>
      </c>
      <c r="B468" s="632" t="s">
        <v>514</v>
      </c>
      <c r="C468" s="635" t="s">
        <v>532</v>
      </c>
      <c r="D468" s="663" t="s">
        <v>533</v>
      </c>
      <c r="E468" s="635" t="s">
        <v>1483</v>
      </c>
      <c r="F468" s="663" t="s">
        <v>1484</v>
      </c>
      <c r="G468" s="635" t="s">
        <v>2085</v>
      </c>
      <c r="H468" s="635" t="s">
        <v>2086</v>
      </c>
      <c r="I468" s="649">
        <v>5389.945068359375</v>
      </c>
      <c r="J468" s="649">
        <v>2</v>
      </c>
      <c r="K468" s="650">
        <v>10779.89013671875</v>
      </c>
    </row>
    <row r="469" spans="1:11" ht="14.4" customHeight="1" x14ac:dyDescent="0.3">
      <c r="A469" s="631" t="s">
        <v>513</v>
      </c>
      <c r="B469" s="632" t="s">
        <v>514</v>
      </c>
      <c r="C469" s="635" t="s">
        <v>532</v>
      </c>
      <c r="D469" s="663" t="s">
        <v>533</v>
      </c>
      <c r="E469" s="635" t="s">
        <v>1483</v>
      </c>
      <c r="F469" s="663" t="s">
        <v>1484</v>
      </c>
      <c r="G469" s="635" t="s">
        <v>2087</v>
      </c>
      <c r="H469" s="635" t="s">
        <v>2088</v>
      </c>
      <c r="I469" s="649">
        <v>11730.0595703125</v>
      </c>
      <c r="J469" s="649">
        <v>1</v>
      </c>
      <c r="K469" s="650">
        <v>11730.0595703125</v>
      </c>
    </row>
    <row r="470" spans="1:11" ht="14.4" customHeight="1" x14ac:dyDescent="0.3">
      <c r="A470" s="631" t="s">
        <v>513</v>
      </c>
      <c r="B470" s="632" t="s">
        <v>514</v>
      </c>
      <c r="C470" s="635" t="s">
        <v>532</v>
      </c>
      <c r="D470" s="663" t="s">
        <v>533</v>
      </c>
      <c r="E470" s="635" t="s">
        <v>1483</v>
      </c>
      <c r="F470" s="663" t="s">
        <v>1484</v>
      </c>
      <c r="G470" s="635" t="s">
        <v>2089</v>
      </c>
      <c r="H470" s="635" t="s">
        <v>2090</v>
      </c>
      <c r="I470" s="649">
        <v>11918.060202205883</v>
      </c>
      <c r="J470" s="649">
        <v>23</v>
      </c>
      <c r="K470" s="650">
        <v>274115.3955078125</v>
      </c>
    </row>
    <row r="471" spans="1:11" ht="14.4" customHeight="1" x14ac:dyDescent="0.3">
      <c r="A471" s="631" t="s">
        <v>513</v>
      </c>
      <c r="B471" s="632" t="s">
        <v>514</v>
      </c>
      <c r="C471" s="635" t="s">
        <v>532</v>
      </c>
      <c r="D471" s="663" t="s">
        <v>533</v>
      </c>
      <c r="E471" s="635" t="s">
        <v>1483</v>
      </c>
      <c r="F471" s="663" t="s">
        <v>1484</v>
      </c>
      <c r="G471" s="635" t="s">
        <v>2091</v>
      </c>
      <c r="H471" s="635" t="s">
        <v>2092</v>
      </c>
      <c r="I471" s="649">
        <v>18269.7890625</v>
      </c>
      <c r="J471" s="649">
        <v>8</v>
      </c>
      <c r="K471" s="650">
        <v>146158.3203125</v>
      </c>
    </row>
    <row r="472" spans="1:11" ht="14.4" customHeight="1" x14ac:dyDescent="0.3">
      <c r="A472" s="631" t="s">
        <v>513</v>
      </c>
      <c r="B472" s="632" t="s">
        <v>514</v>
      </c>
      <c r="C472" s="635" t="s">
        <v>532</v>
      </c>
      <c r="D472" s="663" t="s">
        <v>533</v>
      </c>
      <c r="E472" s="635" t="s">
        <v>1483</v>
      </c>
      <c r="F472" s="663" t="s">
        <v>1484</v>
      </c>
      <c r="G472" s="635" t="s">
        <v>2093</v>
      </c>
      <c r="H472" s="635" t="s">
        <v>2094</v>
      </c>
      <c r="I472" s="649">
        <v>8747.08984375</v>
      </c>
      <c r="J472" s="649">
        <v>1</v>
      </c>
      <c r="K472" s="650">
        <v>8747.08984375</v>
      </c>
    </row>
    <row r="473" spans="1:11" ht="14.4" customHeight="1" x14ac:dyDescent="0.3">
      <c r="A473" s="631" t="s">
        <v>513</v>
      </c>
      <c r="B473" s="632" t="s">
        <v>514</v>
      </c>
      <c r="C473" s="635" t="s">
        <v>532</v>
      </c>
      <c r="D473" s="663" t="s">
        <v>533</v>
      </c>
      <c r="E473" s="635" t="s">
        <v>1483</v>
      </c>
      <c r="F473" s="663" t="s">
        <v>1484</v>
      </c>
      <c r="G473" s="635" t="s">
        <v>2095</v>
      </c>
      <c r="H473" s="635" t="s">
        <v>2096</v>
      </c>
      <c r="I473" s="649">
        <v>8747.08984375</v>
      </c>
      <c r="J473" s="649">
        <v>1</v>
      </c>
      <c r="K473" s="650">
        <v>8747.08984375</v>
      </c>
    </row>
    <row r="474" spans="1:11" ht="14.4" customHeight="1" x14ac:dyDescent="0.3">
      <c r="A474" s="631" t="s">
        <v>513</v>
      </c>
      <c r="B474" s="632" t="s">
        <v>514</v>
      </c>
      <c r="C474" s="635" t="s">
        <v>532</v>
      </c>
      <c r="D474" s="663" t="s">
        <v>533</v>
      </c>
      <c r="E474" s="635" t="s">
        <v>1483</v>
      </c>
      <c r="F474" s="663" t="s">
        <v>1484</v>
      </c>
      <c r="G474" s="635" t="s">
        <v>2097</v>
      </c>
      <c r="H474" s="635" t="s">
        <v>2098</v>
      </c>
      <c r="I474" s="649">
        <v>14260.7001953125</v>
      </c>
      <c r="J474" s="649">
        <v>94</v>
      </c>
      <c r="K474" s="650">
        <v>1340505.650390625</v>
      </c>
    </row>
    <row r="475" spans="1:11" ht="14.4" customHeight="1" x14ac:dyDescent="0.3">
      <c r="A475" s="631" t="s">
        <v>513</v>
      </c>
      <c r="B475" s="632" t="s">
        <v>514</v>
      </c>
      <c r="C475" s="635" t="s">
        <v>532</v>
      </c>
      <c r="D475" s="663" t="s">
        <v>533</v>
      </c>
      <c r="E475" s="635" t="s">
        <v>1483</v>
      </c>
      <c r="F475" s="663" t="s">
        <v>1484</v>
      </c>
      <c r="G475" s="635" t="s">
        <v>2099</v>
      </c>
      <c r="H475" s="635" t="s">
        <v>2100</v>
      </c>
      <c r="I475" s="649">
        <v>14260.7001953125</v>
      </c>
      <c r="J475" s="649">
        <v>11</v>
      </c>
      <c r="K475" s="650">
        <v>156867.68359375</v>
      </c>
    </row>
    <row r="476" spans="1:11" ht="14.4" customHeight="1" x14ac:dyDescent="0.3">
      <c r="A476" s="631" t="s">
        <v>513</v>
      </c>
      <c r="B476" s="632" t="s">
        <v>514</v>
      </c>
      <c r="C476" s="635" t="s">
        <v>532</v>
      </c>
      <c r="D476" s="663" t="s">
        <v>533</v>
      </c>
      <c r="E476" s="635" t="s">
        <v>1483</v>
      </c>
      <c r="F476" s="663" t="s">
        <v>1484</v>
      </c>
      <c r="G476" s="635" t="s">
        <v>2101</v>
      </c>
      <c r="H476" s="635" t="s">
        <v>2102</v>
      </c>
      <c r="I476" s="649">
        <v>14260.699497767857</v>
      </c>
      <c r="J476" s="649">
        <v>57</v>
      </c>
      <c r="K476" s="650">
        <v>812859.7685546875</v>
      </c>
    </row>
    <row r="477" spans="1:11" ht="14.4" customHeight="1" x14ac:dyDescent="0.3">
      <c r="A477" s="631" t="s">
        <v>513</v>
      </c>
      <c r="B477" s="632" t="s">
        <v>514</v>
      </c>
      <c r="C477" s="635" t="s">
        <v>532</v>
      </c>
      <c r="D477" s="663" t="s">
        <v>533</v>
      </c>
      <c r="E477" s="635" t="s">
        <v>1483</v>
      </c>
      <c r="F477" s="663" t="s">
        <v>1484</v>
      </c>
      <c r="G477" s="635" t="s">
        <v>2103</v>
      </c>
      <c r="H477" s="635" t="s">
        <v>2104</v>
      </c>
      <c r="I477" s="649">
        <v>8747.08984375</v>
      </c>
      <c r="J477" s="649">
        <v>14</v>
      </c>
      <c r="K477" s="650">
        <v>122459.2578125</v>
      </c>
    </row>
    <row r="478" spans="1:11" ht="14.4" customHeight="1" x14ac:dyDescent="0.3">
      <c r="A478" s="631" t="s">
        <v>513</v>
      </c>
      <c r="B478" s="632" t="s">
        <v>514</v>
      </c>
      <c r="C478" s="635" t="s">
        <v>532</v>
      </c>
      <c r="D478" s="663" t="s">
        <v>533</v>
      </c>
      <c r="E478" s="635" t="s">
        <v>1483</v>
      </c>
      <c r="F478" s="663" t="s">
        <v>1484</v>
      </c>
      <c r="G478" s="635" t="s">
        <v>2105</v>
      </c>
      <c r="H478" s="635" t="s">
        <v>2106</v>
      </c>
      <c r="I478" s="649">
        <v>6862.5166015625</v>
      </c>
      <c r="J478" s="649">
        <v>4</v>
      </c>
      <c r="K478" s="650">
        <v>27450.06005859375</v>
      </c>
    </row>
    <row r="479" spans="1:11" ht="14.4" customHeight="1" x14ac:dyDescent="0.3">
      <c r="A479" s="631" t="s">
        <v>513</v>
      </c>
      <c r="B479" s="632" t="s">
        <v>514</v>
      </c>
      <c r="C479" s="635" t="s">
        <v>532</v>
      </c>
      <c r="D479" s="663" t="s">
        <v>533</v>
      </c>
      <c r="E479" s="635" t="s">
        <v>1483</v>
      </c>
      <c r="F479" s="663" t="s">
        <v>1484</v>
      </c>
      <c r="G479" s="635" t="s">
        <v>2107</v>
      </c>
      <c r="H479" s="635" t="s">
        <v>2108</v>
      </c>
      <c r="I479" s="649">
        <v>26687.759765625</v>
      </c>
      <c r="J479" s="649">
        <v>3</v>
      </c>
      <c r="K479" s="650">
        <v>80063.279296875</v>
      </c>
    </row>
    <row r="480" spans="1:11" ht="14.4" customHeight="1" x14ac:dyDescent="0.3">
      <c r="A480" s="631" t="s">
        <v>513</v>
      </c>
      <c r="B480" s="632" t="s">
        <v>514</v>
      </c>
      <c r="C480" s="635" t="s">
        <v>532</v>
      </c>
      <c r="D480" s="663" t="s">
        <v>533</v>
      </c>
      <c r="E480" s="635" t="s">
        <v>1483</v>
      </c>
      <c r="F480" s="663" t="s">
        <v>1484</v>
      </c>
      <c r="G480" s="635" t="s">
        <v>2109</v>
      </c>
      <c r="H480" s="635" t="s">
        <v>2110</v>
      </c>
      <c r="I480" s="649">
        <v>26687.759765625</v>
      </c>
      <c r="J480" s="649">
        <v>3</v>
      </c>
      <c r="K480" s="650">
        <v>80063.279296875</v>
      </c>
    </row>
    <row r="481" spans="1:11" ht="14.4" customHeight="1" x14ac:dyDescent="0.3">
      <c r="A481" s="631" t="s">
        <v>513</v>
      </c>
      <c r="B481" s="632" t="s">
        <v>514</v>
      </c>
      <c r="C481" s="635" t="s">
        <v>532</v>
      </c>
      <c r="D481" s="663" t="s">
        <v>533</v>
      </c>
      <c r="E481" s="635" t="s">
        <v>1483</v>
      </c>
      <c r="F481" s="663" t="s">
        <v>1484</v>
      </c>
      <c r="G481" s="635" t="s">
        <v>2111</v>
      </c>
      <c r="H481" s="635" t="s">
        <v>2112</v>
      </c>
      <c r="I481" s="649">
        <v>26687.759765625</v>
      </c>
      <c r="J481" s="649">
        <v>1</v>
      </c>
      <c r="K481" s="650">
        <v>26687.759765625</v>
      </c>
    </row>
    <row r="482" spans="1:11" ht="14.4" customHeight="1" x14ac:dyDescent="0.3">
      <c r="A482" s="631" t="s">
        <v>513</v>
      </c>
      <c r="B482" s="632" t="s">
        <v>514</v>
      </c>
      <c r="C482" s="635" t="s">
        <v>532</v>
      </c>
      <c r="D482" s="663" t="s">
        <v>533</v>
      </c>
      <c r="E482" s="635" t="s">
        <v>1483</v>
      </c>
      <c r="F482" s="663" t="s">
        <v>1484</v>
      </c>
      <c r="G482" s="635" t="s">
        <v>2113</v>
      </c>
      <c r="H482" s="635" t="s">
        <v>2114</v>
      </c>
      <c r="I482" s="649">
        <v>13501.783528645834</v>
      </c>
      <c r="J482" s="649">
        <v>3</v>
      </c>
      <c r="K482" s="650">
        <v>40505.3505859375</v>
      </c>
    </row>
    <row r="483" spans="1:11" ht="14.4" customHeight="1" x14ac:dyDescent="0.3">
      <c r="A483" s="631" t="s">
        <v>513</v>
      </c>
      <c r="B483" s="632" t="s">
        <v>514</v>
      </c>
      <c r="C483" s="635" t="s">
        <v>532</v>
      </c>
      <c r="D483" s="663" t="s">
        <v>533</v>
      </c>
      <c r="E483" s="635" t="s">
        <v>2115</v>
      </c>
      <c r="F483" s="663" t="s">
        <v>2116</v>
      </c>
      <c r="G483" s="635" t="s">
        <v>2117</v>
      </c>
      <c r="H483" s="635" t="s">
        <v>2118</v>
      </c>
      <c r="I483" s="649">
        <v>1047.8900146484375</v>
      </c>
      <c r="J483" s="649">
        <v>10</v>
      </c>
      <c r="K483" s="650">
        <v>10478.849609375</v>
      </c>
    </row>
    <row r="484" spans="1:11" ht="14.4" customHeight="1" x14ac:dyDescent="0.3">
      <c r="A484" s="631" t="s">
        <v>513</v>
      </c>
      <c r="B484" s="632" t="s">
        <v>514</v>
      </c>
      <c r="C484" s="635" t="s">
        <v>532</v>
      </c>
      <c r="D484" s="663" t="s">
        <v>533</v>
      </c>
      <c r="E484" s="635" t="s">
        <v>2115</v>
      </c>
      <c r="F484" s="663" t="s">
        <v>2116</v>
      </c>
      <c r="G484" s="635" t="s">
        <v>2117</v>
      </c>
      <c r="H484" s="635" t="s">
        <v>2119</v>
      </c>
      <c r="I484" s="649">
        <v>1047.8699951171875</v>
      </c>
      <c r="J484" s="649">
        <v>10</v>
      </c>
      <c r="K484" s="650">
        <v>10478.650390625</v>
      </c>
    </row>
    <row r="485" spans="1:11" ht="14.4" customHeight="1" x14ac:dyDescent="0.3">
      <c r="A485" s="631" t="s">
        <v>513</v>
      </c>
      <c r="B485" s="632" t="s">
        <v>514</v>
      </c>
      <c r="C485" s="635" t="s">
        <v>532</v>
      </c>
      <c r="D485" s="663" t="s">
        <v>533</v>
      </c>
      <c r="E485" s="635" t="s">
        <v>2115</v>
      </c>
      <c r="F485" s="663" t="s">
        <v>2116</v>
      </c>
      <c r="G485" s="635" t="s">
        <v>2120</v>
      </c>
      <c r="H485" s="635" t="s">
        <v>2121</v>
      </c>
      <c r="I485" s="649">
        <v>1047.8699951171875</v>
      </c>
      <c r="J485" s="649">
        <v>5</v>
      </c>
      <c r="K485" s="650">
        <v>5239.35009765625</v>
      </c>
    </row>
    <row r="486" spans="1:11" ht="14.4" customHeight="1" x14ac:dyDescent="0.3">
      <c r="A486" s="631" t="s">
        <v>513</v>
      </c>
      <c r="B486" s="632" t="s">
        <v>514</v>
      </c>
      <c r="C486" s="635" t="s">
        <v>532</v>
      </c>
      <c r="D486" s="663" t="s">
        <v>533</v>
      </c>
      <c r="E486" s="635" t="s">
        <v>2115</v>
      </c>
      <c r="F486" s="663" t="s">
        <v>2116</v>
      </c>
      <c r="G486" s="635" t="s">
        <v>2122</v>
      </c>
      <c r="H486" s="635" t="s">
        <v>2123</v>
      </c>
      <c r="I486" s="649">
        <v>1047.8900146484375</v>
      </c>
      <c r="J486" s="649">
        <v>10</v>
      </c>
      <c r="K486" s="650">
        <v>10478.849609375</v>
      </c>
    </row>
    <row r="487" spans="1:11" ht="14.4" customHeight="1" x14ac:dyDescent="0.3">
      <c r="A487" s="631" t="s">
        <v>513</v>
      </c>
      <c r="B487" s="632" t="s">
        <v>514</v>
      </c>
      <c r="C487" s="635" t="s">
        <v>532</v>
      </c>
      <c r="D487" s="663" t="s">
        <v>533</v>
      </c>
      <c r="E487" s="635" t="s">
        <v>2115</v>
      </c>
      <c r="F487" s="663" t="s">
        <v>2116</v>
      </c>
      <c r="G487" s="635" t="s">
        <v>2120</v>
      </c>
      <c r="H487" s="635" t="s">
        <v>2124</v>
      </c>
      <c r="I487" s="649">
        <v>1047.8599853515625</v>
      </c>
      <c r="J487" s="649">
        <v>5</v>
      </c>
      <c r="K487" s="650">
        <v>5239.2998046875</v>
      </c>
    </row>
    <row r="488" spans="1:11" ht="14.4" customHeight="1" x14ac:dyDescent="0.3">
      <c r="A488" s="631" t="s">
        <v>513</v>
      </c>
      <c r="B488" s="632" t="s">
        <v>514</v>
      </c>
      <c r="C488" s="635" t="s">
        <v>532</v>
      </c>
      <c r="D488" s="663" t="s">
        <v>533</v>
      </c>
      <c r="E488" s="635" t="s">
        <v>2125</v>
      </c>
      <c r="F488" s="663" t="s">
        <v>2126</v>
      </c>
      <c r="G488" s="635" t="s">
        <v>2127</v>
      </c>
      <c r="H488" s="635" t="s">
        <v>2128</v>
      </c>
      <c r="I488" s="649">
        <v>13720.0751953125</v>
      </c>
      <c r="J488" s="649">
        <v>3</v>
      </c>
      <c r="K488" s="650">
        <v>41160.220703125</v>
      </c>
    </row>
    <row r="489" spans="1:11" ht="14.4" customHeight="1" x14ac:dyDescent="0.3">
      <c r="A489" s="631" t="s">
        <v>513</v>
      </c>
      <c r="B489" s="632" t="s">
        <v>514</v>
      </c>
      <c r="C489" s="635" t="s">
        <v>532</v>
      </c>
      <c r="D489" s="663" t="s">
        <v>533</v>
      </c>
      <c r="E489" s="635" t="s">
        <v>2125</v>
      </c>
      <c r="F489" s="663" t="s">
        <v>2126</v>
      </c>
      <c r="G489" s="635" t="s">
        <v>2129</v>
      </c>
      <c r="H489" s="635" t="s">
        <v>2130</v>
      </c>
      <c r="I489" s="649">
        <v>13720.0751953125</v>
      </c>
      <c r="J489" s="649">
        <v>4</v>
      </c>
      <c r="K489" s="650">
        <v>54880.30078125</v>
      </c>
    </row>
    <row r="490" spans="1:11" ht="14.4" customHeight="1" x14ac:dyDescent="0.3">
      <c r="A490" s="631" t="s">
        <v>513</v>
      </c>
      <c r="B490" s="632" t="s">
        <v>514</v>
      </c>
      <c r="C490" s="635" t="s">
        <v>532</v>
      </c>
      <c r="D490" s="663" t="s">
        <v>533</v>
      </c>
      <c r="E490" s="635" t="s">
        <v>2125</v>
      </c>
      <c r="F490" s="663" t="s">
        <v>2126</v>
      </c>
      <c r="G490" s="635" t="s">
        <v>2131</v>
      </c>
      <c r="H490" s="635" t="s">
        <v>2132</v>
      </c>
      <c r="I490" s="649">
        <v>201250</v>
      </c>
      <c r="J490" s="649">
        <v>1</v>
      </c>
      <c r="K490" s="650">
        <v>201250</v>
      </c>
    </row>
    <row r="491" spans="1:11" ht="14.4" customHeight="1" x14ac:dyDescent="0.3">
      <c r="A491" s="631" t="s">
        <v>513</v>
      </c>
      <c r="B491" s="632" t="s">
        <v>514</v>
      </c>
      <c r="C491" s="635" t="s">
        <v>532</v>
      </c>
      <c r="D491" s="663" t="s">
        <v>533</v>
      </c>
      <c r="E491" s="635" t="s">
        <v>2125</v>
      </c>
      <c r="F491" s="663" t="s">
        <v>2126</v>
      </c>
      <c r="G491" s="635" t="s">
        <v>2133</v>
      </c>
      <c r="H491" s="635" t="s">
        <v>2134</v>
      </c>
      <c r="I491" s="649">
        <v>67923.6015625</v>
      </c>
      <c r="J491" s="649">
        <v>7</v>
      </c>
      <c r="K491" s="650">
        <v>475465.2109375</v>
      </c>
    </row>
    <row r="492" spans="1:11" ht="14.4" customHeight="1" x14ac:dyDescent="0.3">
      <c r="A492" s="631" t="s">
        <v>513</v>
      </c>
      <c r="B492" s="632" t="s">
        <v>514</v>
      </c>
      <c r="C492" s="635" t="s">
        <v>532</v>
      </c>
      <c r="D492" s="663" t="s">
        <v>533</v>
      </c>
      <c r="E492" s="635" t="s">
        <v>2125</v>
      </c>
      <c r="F492" s="663" t="s">
        <v>2126</v>
      </c>
      <c r="G492" s="635" t="s">
        <v>2135</v>
      </c>
      <c r="H492" s="635" t="s">
        <v>2136</v>
      </c>
      <c r="I492" s="649">
        <v>67923.6015625</v>
      </c>
      <c r="J492" s="649">
        <v>37</v>
      </c>
      <c r="K492" s="650">
        <v>2513173.2265625</v>
      </c>
    </row>
    <row r="493" spans="1:11" ht="14.4" customHeight="1" x14ac:dyDescent="0.3">
      <c r="A493" s="631" t="s">
        <v>513</v>
      </c>
      <c r="B493" s="632" t="s">
        <v>514</v>
      </c>
      <c r="C493" s="635" t="s">
        <v>532</v>
      </c>
      <c r="D493" s="663" t="s">
        <v>533</v>
      </c>
      <c r="E493" s="635" t="s">
        <v>2125</v>
      </c>
      <c r="F493" s="663" t="s">
        <v>2126</v>
      </c>
      <c r="G493" s="635" t="s">
        <v>2137</v>
      </c>
      <c r="H493" s="635" t="s">
        <v>2138</v>
      </c>
      <c r="I493" s="649">
        <v>67923.6015625</v>
      </c>
      <c r="J493" s="649">
        <v>58</v>
      </c>
      <c r="K493" s="650">
        <v>3939568.796875</v>
      </c>
    </row>
    <row r="494" spans="1:11" ht="14.4" customHeight="1" x14ac:dyDescent="0.3">
      <c r="A494" s="631" t="s">
        <v>513</v>
      </c>
      <c r="B494" s="632" t="s">
        <v>514</v>
      </c>
      <c r="C494" s="635" t="s">
        <v>532</v>
      </c>
      <c r="D494" s="663" t="s">
        <v>533</v>
      </c>
      <c r="E494" s="635" t="s">
        <v>2125</v>
      </c>
      <c r="F494" s="663" t="s">
        <v>2126</v>
      </c>
      <c r="G494" s="635" t="s">
        <v>2139</v>
      </c>
      <c r="H494" s="635" t="s">
        <v>2140</v>
      </c>
      <c r="I494" s="649">
        <v>67923.6015625</v>
      </c>
      <c r="J494" s="649">
        <v>1</v>
      </c>
      <c r="K494" s="650">
        <v>67923.6015625</v>
      </c>
    </row>
    <row r="495" spans="1:11" ht="14.4" customHeight="1" x14ac:dyDescent="0.3">
      <c r="A495" s="631" t="s">
        <v>513</v>
      </c>
      <c r="B495" s="632" t="s">
        <v>514</v>
      </c>
      <c r="C495" s="635" t="s">
        <v>532</v>
      </c>
      <c r="D495" s="663" t="s">
        <v>533</v>
      </c>
      <c r="E495" s="635" t="s">
        <v>2125</v>
      </c>
      <c r="F495" s="663" t="s">
        <v>2126</v>
      </c>
      <c r="G495" s="635" t="s">
        <v>2141</v>
      </c>
      <c r="H495" s="635" t="s">
        <v>2142</v>
      </c>
      <c r="I495" s="649">
        <v>18571.3798828125</v>
      </c>
      <c r="J495" s="649">
        <v>2</v>
      </c>
      <c r="K495" s="650">
        <v>37142.759765625</v>
      </c>
    </row>
    <row r="496" spans="1:11" ht="14.4" customHeight="1" x14ac:dyDescent="0.3">
      <c r="A496" s="631" t="s">
        <v>513</v>
      </c>
      <c r="B496" s="632" t="s">
        <v>514</v>
      </c>
      <c r="C496" s="635" t="s">
        <v>532</v>
      </c>
      <c r="D496" s="663" t="s">
        <v>533</v>
      </c>
      <c r="E496" s="635" t="s">
        <v>2125</v>
      </c>
      <c r="F496" s="663" t="s">
        <v>2126</v>
      </c>
      <c r="G496" s="635" t="s">
        <v>2143</v>
      </c>
      <c r="H496" s="635" t="s">
        <v>2144</v>
      </c>
      <c r="I496" s="649">
        <v>25570</v>
      </c>
      <c r="J496" s="649">
        <v>3</v>
      </c>
      <c r="K496" s="650">
        <v>76710</v>
      </c>
    </row>
    <row r="497" spans="1:11" ht="14.4" customHeight="1" x14ac:dyDescent="0.3">
      <c r="A497" s="631" t="s">
        <v>513</v>
      </c>
      <c r="B497" s="632" t="s">
        <v>514</v>
      </c>
      <c r="C497" s="635" t="s">
        <v>532</v>
      </c>
      <c r="D497" s="663" t="s">
        <v>533</v>
      </c>
      <c r="E497" s="635" t="s">
        <v>2125</v>
      </c>
      <c r="F497" s="663" t="s">
        <v>2126</v>
      </c>
      <c r="G497" s="635" t="s">
        <v>2145</v>
      </c>
      <c r="H497" s="635" t="s">
        <v>2146</v>
      </c>
      <c r="I497" s="649">
        <v>12342.97509765625</v>
      </c>
      <c r="J497" s="649">
        <v>5</v>
      </c>
      <c r="K497" s="650">
        <v>61714.8505859375</v>
      </c>
    </row>
    <row r="498" spans="1:11" ht="14.4" customHeight="1" x14ac:dyDescent="0.3">
      <c r="A498" s="631" t="s">
        <v>513</v>
      </c>
      <c r="B498" s="632" t="s">
        <v>514</v>
      </c>
      <c r="C498" s="635" t="s">
        <v>532</v>
      </c>
      <c r="D498" s="663" t="s">
        <v>533</v>
      </c>
      <c r="E498" s="635" t="s">
        <v>2125</v>
      </c>
      <c r="F498" s="663" t="s">
        <v>2126</v>
      </c>
      <c r="G498" s="635" t="s">
        <v>2147</v>
      </c>
      <c r="H498" s="635" t="s">
        <v>2148</v>
      </c>
      <c r="I498" s="649">
        <v>14625.713541666666</v>
      </c>
      <c r="J498" s="649">
        <v>3</v>
      </c>
      <c r="K498" s="650">
        <v>43877.140625</v>
      </c>
    </row>
    <row r="499" spans="1:11" ht="14.4" customHeight="1" x14ac:dyDescent="0.3">
      <c r="A499" s="631" t="s">
        <v>513</v>
      </c>
      <c r="B499" s="632" t="s">
        <v>514</v>
      </c>
      <c r="C499" s="635" t="s">
        <v>532</v>
      </c>
      <c r="D499" s="663" t="s">
        <v>533</v>
      </c>
      <c r="E499" s="635" t="s">
        <v>2125</v>
      </c>
      <c r="F499" s="663" t="s">
        <v>2126</v>
      </c>
      <c r="G499" s="635" t="s">
        <v>2149</v>
      </c>
      <c r="H499" s="635" t="s">
        <v>2150</v>
      </c>
      <c r="I499" s="649">
        <v>12342.966796875</v>
      </c>
      <c r="J499" s="649">
        <v>4</v>
      </c>
      <c r="K499" s="650">
        <v>49371.8505859375</v>
      </c>
    </row>
    <row r="500" spans="1:11" ht="14.4" customHeight="1" x14ac:dyDescent="0.3">
      <c r="A500" s="631" t="s">
        <v>513</v>
      </c>
      <c r="B500" s="632" t="s">
        <v>514</v>
      </c>
      <c r="C500" s="635" t="s">
        <v>532</v>
      </c>
      <c r="D500" s="663" t="s">
        <v>533</v>
      </c>
      <c r="E500" s="635" t="s">
        <v>2125</v>
      </c>
      <c r="F500" s="663" t="s">
        <v>2126</v>
      </c>
      <c r="G500" s="635" t="s">
        <v>2151</v>
      </c>
      <c r="H500" s="635" t="s">
        <v>2152</v>
      </c>
      <c r="I500" s="649">
        <v>24999.849609375</v>
      </c>
      <c r="J500" s="649">
        <v>1</v>
      </c>
      <c r="K500" s="650">
        <v>24999.849609375</v>
      </c>
    </row>
    <row r="501" spans="1:11" ht="14.4" customHeight="1" x14ac:dyDescent="0.3">
      <c r="A501" s="631" t="s">
        <v>513</v>
      </c>
      <c r="B501" s="632" t="s">
        <v>514</v>
      </c>
      <c r="C501" s="635" t="s">
        <v>532</v>
      </c>
      <c r="D501" s="663" t="s">
        <v>533</v>
      </c>
      <c r="E501" s="635" t="s">
        <v>2125</v>
      </c>
      <c r="F501" s="663" t="s">
        <v>2126</v>
      </c>
      <c r="G501" s="635" t="s">
        <v>2153</v>
      </c>
      <c r="H501" s="635" t="s">
        <v>2154</v>
      </c>
      <c r="I501" s="649">
        <v>24999.849609375</v>
      </c>
      <c r="J501" s="649">
        <v>2</v>
      </c>
      <c r="K501" s="650">
        <v>49999.69921875</v>
      </c>
    </row>
    <row r="502" spans="1:11" ht="14.4" customHeight="1" x14ac:dyDescent="0.3">
      <c r="A502" s="631" t="s">
        <v>513</v>
      </c>
      <c r="B502" s="632" t="s">
        <v>514</v>
      </c>
      <c r="C502" s="635" t="s">
        <v>532</v>
      </c>
      <c r="D502" s="663" t="s">
        <v>533</v>
      </c>
      <c r="E502" s="635" t="s">
        <v>2125</v>
      </c>
      <c r="F502" s="663" t="s">
        <v>2126</v>
      </c>
      <c r="G502" s="635" t="s">
        <v>2155</v>
      </c>
      <c r="H502" s="635" t="s">
        <v>2156</v>
      </c>
      <c r="I502" s="649">
        <v>11500.3701171875</v>
      </c>
      <c r="J502" s="649">
        <v>2</v>
      </c>
      <c r="K502" s="650">
        <v>23000.740234375</v>
      </c>
    </row>
    <row r="503" spans="1:11" ht="14.4" customHeight="1" x14ac:dyDescent="0.3">
      <c r="A503" s="631" t="s">
        <v>513</v>
      </c>
      <c r="B503" s="632" t="s">
        <v>514</v>
      </c>
      <c r="C503" s="635" t="s">
        <v>532</v>
      </c>
      <c r="D503" s="663" t="s">
        <v>533</v>
      </c>
      <c r="E503" s="635" t="s">
        <v>2125</v>
      </c>
      <c r="F503" s="663" t="s">
        <v>2126</v>
      </c>
      <c r="G503" s="635" t="s">
        <v>2157</v>
      </c>
      <c r="H503" s="635" t="s">
        <v>2158</v>
      </c>
      <c r="I503" s="649">
        <v>11500.3701171875</v>
      </c>
      <c r="J503" s="649">
        <v>5</v>
      </c>
      <c r="K503" s="650">
        <v>57501.8505859375</v>
      </c>
    </row>
    <row r="504" spans="1:11" ht="14.4" customHeight="1" x14ac:dyDescent="0.3">
      <c r="A504" s="631" t="s">
        <v>513</v>
      </c>
      <c r="B504" s="632" t="s">
        <v>514</v>
      </c>
      <c r="C504" s="635" t="s">
        <v>532</v>
      </c>
      <c r="D504" s="663" t="s">
        <v>533</v>
      </c>
      <c r="E504" s="635" t="s">
        <v>2125</v>
      </c>
      <c r="F504" s="663" t="s">
        <v>2126</v>
      </c>
      <c r="G504" s="635" t="s">
        <v>2159</v>
      </c>
      <c r="H504" s="635" t="s">
        <v>2160</v>
      </c>
      <c r="I504" s="649">
        <v>11500.3701171875</v>
      </c>
      <c r="J504" s="649">
        <v>3</v>
      </c>
      <c r="K504" s="650">
        <v>34501.1103515625</v>
      </c>
    </row>
    <row r="505" spans="1:11" ht="14.4" customHeight="1" x14ac:dyDescent="0.3">
      <c r="A505" s="631" t="s">
        <v>513</v>
      </c>
      <c r="B505" s="632" t="s">
        <v>514</v>
      </c>
      <c r="C505" s="635" t="s">
        <v>532</v>
      </c>
      <c r="D505" s="663" t="s">
        <v>533</v>
      </c>
      <c r="E505" s="635" t="s">
        <v>2125</v>
      </c>
      <c r="F505" s="663" t="s">
        <v>2126</v>
      </c>
      <c r="G505" s="635" t="s">
        <v>2161</v>
      </c>
      <c r="H505" s="635" t="s">
        <v>2162</v>
      </c>
      <c r="I505" s="649">
        <v>11500.3701171875</v>
      </c>
      <c r="J505" s="649">
        <v>1</v>
      </c>
      <c r="K505" s="650">
        <v>11500.3701171875</v>
      </c>
    </row>
    <row r="506" spans="1:11" ht="14.4" customHeight="1" x14ac:dyDescent="0.3">
      <c r="A506" s="631" t="s">
        <v>513</v>
      </c>
      <c r="B506" s="632" t="s">
        <v>514</v>
      </c>
      <c r="C506" s="635" t="s">
        <v>532</v>
      </c>
      <c r="D506" s="663" t="s">
        <v>533</v>
      </c>
      <c r="E506" s="635" t="s">
        <v>2125</v>
      </c>
      <c r="F506" s="663" t="s">
        <v>2126</v>
      </c>
      <c r="G506" s="635" t="s">
        <v>2163</v>
      </c>
      <c r="H506" s="635" t="s">
        <v>2164</v>
      </c>
      <c r="I506" s="649">
        <v>11500.3701171875</v>
      </c>
      <c r="J506" s="649">
        <v>2</v>
      </c>
      <c r="K506" s="650">
        <v>23000.740234375</v>
      </c>
    </row>
    <row r="507" spans="1:11" ht="14.4" customHeight="1" x14ac:dyDescent="0.3">
      <c r="A507" s="631" t="s">
        <v>513</v>
      </c>
      <c r="B507" s="632" t="s">
        <v>514</v>
      </c>
      <c r="C507" s="635" t="s">
        <v>532</v>
      </c>
      <c r="D507" s="663" t="s">
        <v>533</v>
      </c>
      <c r="E507" s="635" t="s">
        <v>2125</v>
      </c>
      <c r="F507" s="663" t="s">
        <v>2126</v>
      </c>
      <c r="G507" s="635" t="s">
        <v>2165</v>
      </c>
      <c r="H507" s="635" t="s">
        <v>2166</v>
      </c>
      <c r="I507" s="649">
        <v>7666.91015625</v>
      </c>
      <c r="J507" s="649">
        <v>3</v>
      </c>
      <c r="K507" s="650">
        <v>34501.110585937276</v>
      </c>
    </row>
    <row r="508" spans="1:11" ht="14.4" customHeight="1" x14ac:dyDescent="0.3">
      <c r="A508" s="631" t="s">
        <v>513</v>
      </c>
      <c r="B508" s="632" t="s">
        <v>514</v>
      </c>
      <c r="C508" s="635" t="s">
        <v>532</v>
      </c>
      <c r="D508" s="663" t="s">
        <v>533</v>
      </c>
      <c r="E508" s="635" t="s">
        <v>2125</v>
      </c>
      <c r="F508" s="663" t="s">
        <v>2126</v>
      </c>
      <c r="G508" s="635" t="s">
        <v>2167</v>
      </c>
      <c r="H508" s="635" t="s">
        <v>2168</v>
      </c>
      <c r="I508" s="649">
        <v>11500.3701171875</v>
      </c>
      <c r="J508" s="649">
        <v>7</v>
      </c>
      <c r="K508" s="650">
        <v>80502.5908203125</v>
      </c>
    </row>
    <row r="509" spans="1:11" ht="14.4" customHeight="1" x14ac:dyDescent="0.3">
      <c r="A509" s="631" t="s">
        <v>513</v>
      </c>
      <c r="B509" s="632" t="s">
        <v>514</v>
      </c>
      <c r="C509" s="635" t="s">
        <v>532</v>
      </c>
      <c r="D509" s="663" t="s">
        <v>533</v>
      </c>
      <c r="E509" s="635" t="s">
        <v>2125</v>
      </c>
      <c r="F509" s="663" t="s">
        <v>2126</v>
      </c>
      <c r="G509" s="635" t="s">
        <v>2169</v>
      </c>
      <c r="H509" s="635" t="s">
        <v>2170</v>
      </c>
      <c r="I509" s="649">
        <v>11500.3701171875</v>
      </c>
      <c r="J509" s="649">
        <v>3</v>
      </c>
      <c r="K509" s="650">
        <v>34501.1103515625</v>
      </c>
    </row>
    <row r="510" spans="1:11" ht="14.4" customHeight="1" x14ac:dyDescent="0.3">
      <c r="A510" s="631" t="s">
        <v>513</v>
      </c>
      <c r="B510" s="632" t="s">
        <v>514</v>
      </c>
      <c r="C510" s="635" t="s">
        <v>532</v>
      </c>
      <c r="D510" s="663" t="s">
        <v>533</v>
      </c>
      <c r="E510" s="635" t="s">
        <v>2125</v>
      </c>
      <c r="F510" s="663" t="s">
        <v>2126</v>
      </c>
      <c r="G510" s="635" t="s">
        <v>2171</v>
      </c>
      <c r="H510" s="635" t="s">
        <v>2172</v>
      </c>
      <c r="I510" s="649">
        <v>11500.3701171875</v>
      </c>
      <c r="J510" s="649">
        <v>6</v>
      </c>
      <c r="K510" s="650">
        <v>69002.2109375</v>
      </c>
    </row>
    <row r="511" spans="1:11" ht="14.4" customHeight="1" x14ac:dyDescent="0.3">
      <c r="A511" s="631" t="s">
        <v>513</v>
      </c>
      <c r="B511" s="632" t="s">
        <v>514</v>
      </c>
      <c r="C511" s="635" t="s">
        <v>532</v>
      </c>
      <c r="D511" s="663" t="s">
        <v>533</v>
      </c>
      <c r="E511" s="635" t="s">
        <v>2125</v>
      </c>
      <c r="F511" s="663" t="s">
        <v>2126</v>
      </c>
      <c r="G511" s="635" t="s">
        <v>2173</v>
      </c>
      <c r="H511" s="635" t="s">
        <v>2174</v>
      </c>
      <c r="I511" s="649">
        <v>15180</v>
      </c>
      <c r="J511" s="649">
        <v>8</v>
      </c>
      <c r="K511" s="650">
        <v>121440</v>
      </c>
    </row>
    <row r="512" spans="1:11" ht="14.4" customHeight="1" x14ac:dyDescent="0.3">
      <c r="A512" s="631" t="s">
        <v>513</v>
      </c>
      <c r="B512" s="632" t="s">
        <v>514</v>
      </c>
      <c r="C512" s="635" t="s">
        <v>532</v>
      </c>
      <c r="D512" s="663" t="s">
        <v>533</v>
      </c>
      <c r="E512" s="635" t="s">
        <v>2125</v>
      </c>
      <c r="F512" s="663" t="s">
        <v>2126</v>
      </c>
      <c r="G512" s="635" t="s">
        <v>2175</v>
      </c>
      <c r="H512" s="635" t="s">
        <v>2176</v>
      </c>
      <c r="I512" s="649">
        <v>12535</v>
      </c>
      <c r="J512" s="649">
        <v>7</v>
      </c>
      <c r="K512" s="650">
        <v>87745</v>
      </c>
    </row>
    <row r="513" spans="1:11" ht="14.4" customHeight="1" x14ac:dyDescent="0.3">
      <c r="A513" s="631" t="s">
        <v>513</v>
      </c>
      <c r="B513" s="632" t="s">
        <v>514</v>
      </c>
      <c r="C513" s="635" t="s">
        <v>532</v>
      </c>
      <c r="D513" s="663" t="s">
        <v>533</v>
      </c>
      <c r="E513" s="635" t="s">
        <v>2125</v>
      </c>
      <c r="F513" s="663" t="s">
        <v>2126</v>
      </c>
      <c r="G513" s="635" t="s">
        <v>2177</v>
      </c>
      <c r="H513" s="635" t="s">
        <v>2178</v>
      </c>
      <c r="I513" s="649">
        <v>12535</v>
      </c>
      <c r="J513" s="649">
        <v>12</v>
      </c>
      <c r="K513" s="650">
        <v>150420</v>
      </c>
    </row>
    <row r="514" spans="1:11" ht="14.4" customHeight="1" x14ac:dyDescent="0.3">
      <c r="A514" s="631" t="s">
        <v>513</v>
      </c>
      <c r="B514" s="632" t="s">
        <v>514</v>
      </c>
      <c r="C514" s="635" t="s">
        <v>532</v>
      </c>
      <c r="D514" s="663" t="s">
        <v>533</v>
      </c>
      <c r="E514" s="635" t="s">
        <v>2125</v>
      </c>
      <c r="F514" s="663" t="s">
        <v>2126</v>
      </c>
      <c r="G514" s="635" t="s">
        <v>2179</v>
      </c>
      <c r="H514" s="635" t="s">
        <v>2180</v>
      </c>
      <c r="I514" s="649">
        <v>12535</v>
      </c>
      <c r="J514" s="649">
        <v>14</v>
      </c>
      <c r="K514" s="650">
        <v>175490</v>
      </c>
    </row>
    <row r="515" spans="1:11" ht="14.4" customHeight="1" x14ac:dyDescent="0.3">
      <c r="A515" s="631" t="s">
        <v>513</v>
      </c>
      <c r="B515" s="632" t="s">
        <v>514</v>
      </c>
      <c r="C515" s="635" t="s">
        <v>532</v>
      </c>
      <c r="D515" s="663" t="s">
        <v>533</v>
      </c>
      <c r="E515" s="635" t="s">
        <v>2125</v>
      </c>
      <c r="F515" s="663" t="s">
        <v>2126</v>
      </c>
      <c r="G515" s="635" t="s">
        <v>2181</v>
      </c>
      <c r="H515" s="635" t="s">
        <v>2182</v>
      </c>
      <c r="I515" s="649">
        <v>12535</v>
      </c>
      <c r="J515" s="649">
        <v>2</v>
      </c>
      <c r="K515" s="650">
        <v>25070</v>
      </c>
    </row>
    <row r="516" spans="1:11" ht="14.4" customHeight="1" x14ac:dyDescent="0.3">
      <c r="A516" s="631" t="s">
        <v>513</v>
      </c>
      <c r="B516" s="632" t="s">
        <v>514</v>
      </c>
      <c r="C516" s="635" t="s">
        <v>532</v>
      </c>
      <c r="D516" s="663" t="s">
        <v>533</v>
      </c>
      <c r="E516" s="635" t="s">
        <v>2125</v>
      </c>
      <c r="F516" s="663" t="s">
        <v>2126</v>
      </c>
      <c r="G516" s="635" t="s">
        <v>2183</v>
      </c>
      <c r="H516" s="635" t="s">
        <v>2184</v>
      </c>
      <c r="I516" s="649">
        <v>12535</v>
      </c>
      <c r="J516" s="649">
        <v>1</v>
      </c>
      <c r="K516" s="650">
        <v>12535</v>
      </c>
    </row>
    <row r="517" spans="1:11" ht="14.4" customHeight="1" x14ac:dyDescent="0.3">
      <c r="A517" s="631" t="s">
        <v>513</v>
      </c>
      <c r="B517" s="632" t="s">
        <v>514</v>
      </c>
      <c r="C517" s="635" t="s">
        <v>532</v>
      </c>
      <c r="D517" s="663" t="s">
        <v>533</v>
      </c>
      <c r="E517" s="635" t="s">
        <v>2125</v>
      </c>
      <c r="F517" s="663" t="s">
        <v>2126</v>
      </c>
      <c r="G517" s="635" t="s">
        <v>2185</v>
      </c>
      <c r="H517" s="635" t="s">
        <v>2186</v>
      </c>
      <c r="I517" s="649">
        <v>12535</v>
      </c>
      <c r="J517" s="649">
        <v>3</v>
      </c>
      <c r="K517" s="650">
        <v>37605</v>
      </c>
    </row>
    <row r="518" spans="1:11" ht="14.4" customHeight="1" x14ac:dyDescent="0.3">
      <c r="A518" s="631" t="s">
        <v>513</v>
      </c>
      <c r="B518" s="632" t="s">
        <v>514</v>
      </c>
      <c r="C518" s="635" t="s">
        <v>532</v>
      </c>
      <c r="D518" s="663" t="s">
        <v>533</v>
      </c>
      <c r="E518" s="635" t="s">
        <v>2125</v>
      </c>
      <c r="F518" s="663" t="s">
        <v>2126</v>
      </c>
      <c r="G518" s="635" t="s">
        <v>2187</v>
      </c>
      <c r="H518" s="635" t="s">
        <v>2188</v>
      </c>
      <c r="I518" s="649">
        <v>12535</v>
      </c>
      <c r="J518" s="649">
        <v>2</v>
      </c>
      <c r="K518" s="650">
        <v>25070</v>
      </c>
    </row>
    <row r="519" spans="1:11" ht="14.4" customHeight="1" x14ac:dyDescent="0.3">
      <c r="A519" s="631" t="s">
        <v>513</v>
      </c>
      <c r="B519" s="632" t="s">
        <v>514</v>
      </c>
      <c r="C519" s="635" t="s">
        <v>532</v>
      </c>
      <c r="D519" s="663" t="s">
        <v>533</v>
      </c>
      <c r="E519" s="635" t="s">
        <v>2125</v>
      </c>
      <c r="F519" s="663" t="s">
        <v>2126</v>
      </c>
      <c r="G519" s="635" t="s">
        <v>2189</v>
      </c>
      <c r="H519" s="635" t="s">
        <v>2190</v>
      </c>
      <c r="I519" s="649">
        <v>12535</v>
      </c>
      <c r="J519" s="649">
        <v>2</v>
      </c>
      <c r="K519" s="650">
        <v>25070</v>
      </c>
    </row>
    <row r="520" spans="1:11" ht="14.4" customHeight="1" x14ac:dyDescent="0.3">
      <c r="A520" s="631" t="s">
        <v>513</v>
      </c>
      <c r="B520" s="632" t="s">
        <v>514</v>
      </c>
      <c r="C520" s="635" t="s">
        <v>532</v>
      </c>
      <c r="D520" s="663" t="s">
        <v>533</v>
      </c>
      <c r="E520" s="635" t="s">
        <v>2125</v>
      </c>
      <c r="F520" s="663" t="s">
        <v>2126</v>
      </c>
      <c r="G520" s="635" t="s">
        <v>2191</v>
      </c>
      <c r="H520" s="635" t="s">
        <v>2192</v>
      </c>
      <c r="I520" s="649">
        <v>12535</v>
      </c>
      <c r="J520" s="649">
        <v>1</v>
      </c>
      <c r="K520" s="650">
        <v>12535</v>
      </c>
    </row>
    <row r="521" spans="1:11" ht="14.4" customHeight="1" x14ac:dyDescent="0.3">
      <c r="A521" s="631" t="s">
        <v>513</v>
      </c>
      <c r="B521" s="632" t="s">
        <v>514</v>
      </c>
      <c r="C521" s="635" t="s">
        <v>532</v>
      </c>
      <c r="D521" s="663" t="s">
        <v>533</v>
      </c>
      <c r="E521" s="635" t="s">
        <v>2125</v>
      </c>
      <c r="F521" s="663" t="s">
        <v>2126</v>
      </c>
      <c r="G521" s="635" t="s">
        <v>2193</v>
      </c>
      <c r="H521" s="635" t="s">
        <v>2194</v>
      </c>
      <c r="I521" s="649">
        <v>18975</v>
      </c>
      <c r="J521" s="649">
        <v>1</v>
      </c>
      <c r="K521" s="650">
        <v>18975</v>
      </c>
    </row>
    <row r="522" spans="1:11" ht="14.4" customHeight="1" x14ac:dyDescent="0.3">
      <c r="A522" s="631" t="s">
        <v>513</v>
      </c>
      <c r="B522" s="632" t="s">
        <v>514</v>
      </c>
      <c r="C522" s="635" t="s">
        <v>532</v>
      </c>
      <c r="D522" s="663" t="s">
        <v>533</v>
      </c>
      <c r="E522" s="635" t="s">
        <v>2125</v>
      </c>
      <c r="F522" s="663" t="s">
        <v>2126</v>
      </c>
      <c r="G522" s="635" t="s">
        <v>2195</v>
      </c>
      <c r="H522" s="635" t="s">
        <v>2196</v>
      </c>
      <c r="I522" s="649">
        <v>9775</v>
      </c>
      <c r="J522" s="649">
        <v>2</v>
      </c>
      <c r="K522" s="650">
        <v>19550</v>
      </c>
    </row>
    <row r="523" spans="1:11" ht="14.4" customHeight="1" x14ac:dyDescent="0.3">
      <c r="A523" s="631" t="s">
        <v>513</v>
      </c>
      <c r="B523" s="632" t="s">
        <v>514</v>
      </c>
      <c r="C523" s="635" t="s">
        <v>532</v>
      </c>
      <c r="D523" s="663" t="s">
        <v>533</v>
      </c>
      <c r="E523" s="635" t="s">
        <v>2125</v>
      </c>
      <c r="F523" s="663" t="s">
        <v>2126</v>
      </c>
      <c r="G523" s="635" t="s">
        <v>2197</v>
      </c>
      <c r="H523" s="635" t="s">
        <v>2198</v>
      </c>
      <c r="I523" s="649">
        <v>9775</v>
      </c>
      <c r="J523" s="649">
        <v>1</v>
      </c>
      <c r="K523" s="650">
        <v>9775</v>
      </c>
    </row>
    <row r="524" spans="1:11" ht="14.4" customHeight="1" x14ac:dyDescent="0.3">
      <c r="A524" s="631" t="s">
        <v>513</v>
      </c>
      <c r="B524" s="632" t="s">
        <v>514</v>
      </c>
      <c r="C524" s="635" t="s">
        <v>532</v>
      </c>
      <c r="D524" s="663" t="s">
        <v>533</v>
      </c>
      <c r="E524" s="635" t="s">
        <v>2125</v>
      </c>
      <c r="F524" s="663" t="s">
        <v>2126</v>
      </c>
      <c r="G524" s="635" t="s">
        <v>2199</v>
      </c>
      <c r="H524" s="635" t="s">
        <v>2200</v>
      </c>
      <c r="I524" s="649">
        <v>11615.95263671875</v>
      </c>
      <c r="J524" s="649">
        <v>4</v>
      </c>
      <c r="K524" s="650">
        <v>46463.810546875</v>
      </c>
    </row>
    <row r="525" spans="1:11" ht="14.4" customHeight="1" x14ac:dyDescent="0.3">
      <c r="A525" s="631" t="s">
        <v>513</v>
      </c>
      <c r="B525" s="632" t="s">
        <v>514</v>
      </c>
      <c r="C525" s="635" t="s">
        <v>532</v>
      </c>
      <c r="D525" s="663" t="s">
        <v>533</v>
      </c>
      <c r="E525" s="635" t="s">
        <v>2125</v>
      </c>
      <c r="F525" s="663" t="s">
        <v>2126</v>
      </c>
      <c r="G525" s="635" t="s">
        <v>2201</v>
      </c>
      <c r="H525" s="635" t="s">
        <v>2202</v>
      </c>
      <c r="I525" s="649">
        <v>11615.9501953125</v>
      </c>
      <c r="J525" s="649">
        <v>2</v>
      </c>
      <c r="K525" s="650">
        <v>23231.900390625</v>
      </c>
    </row>
    <row r="526" spans="1:11" ht="14.4" customHeight="1" x14ac:dyDescent="0.3">
      <c r="A526" s="631" t="s">
        <v>513</v>
      </c>
      <c r="B526" s="632" t="s">
        <v>514</v>
      </c>
      <c r="C526" s="635" t="s">
        <v>532</v>
      </c>
      <c r="D526" s="663" t="s">
        <v>533</v>
      </c>
      <c r="E526" s="635" t="s">
        <v>2125</v>
      </c>
      <c r="F526" s="663" t="s">
        <v>2126</v>
      </c>
      <c r="G526" s="635" t="s">
        <v>2203</v>
      </c>
      <c r="H526" s="635" t="s">
        <v>2204</v>
      </c>
      <c r="I526" s="649">
        <v>11615.9501953125</v>
      </c>
      <c r="J526" s="649">
        <v>3</v>
      </c>
      <c r="K526" s="650">
        <v>34847.8505859375</v>
      </c>
    </row>
    <row r="527" spans="1:11" ht="14.4" customHeight="1" x14ac:dyDescent="0.3">
      <c r="A527" s="631" t="s">
        <v>513</v>
      </c>
      <c r="B527" s="632" t="s">
        <v>514</v>
      </c>
      <c r="C527" s="635" t="s">
        <v>532</v>
      </c>
      <c r="D527" s="663" t="s">
        <v>533</v>
      </c>
      <c r="E527" s="635" t="s">
        <v>2125</v>
      </c>
      <c r="F527" s="663" t="s">
        <v>2126</v>
      </c>
      <c r="G527" s="635" t="s">
        <v>2205</v>
      </c>
      <c r="H527" s="635" t="s">
        <v>2206</v>
      </c>
      <c r="I527" s="649">
        <v>11615.9501953125</v>
      </c>
      <c r="J527" s="649">
        <v>1</v>
      </c>
      <c r="K527" s="650">
        <v>11615.9501953125</v>
      </c>
    </row>
    <row r="528" spans="1:11" ht="14.4" customHeight="1" x14ac:dyDescent="0.3">
      <c r="A528" s="631" t="s">
        <v>513</v>
      </c>
      <c r="B528" s="632" t="s">
        <v>514</v>
      </c>
      <c r="C528" s="635" t="s">
        <v>532</v>
      </c>
      <c r="D528" s="663" t="s">
        <v>533</v>
      </c>
      <c r="E528" s="635" t="s">
        <v>2125</v>
      </c>
      <c r="F528" s="663" t="s">
        <v>2126</v>
      </c>
      <c r="G528" s="635" t="s">
        <v>2207</v>
      </c>
      <c r="H528" s="635" t="s">
        <v>2208</v>
      </c>
      <c r="I528" s="649">
        <v>11615.9501953125</v>
      </c>
      <c r="J528" s="649">
        <v>1</v>
      </c>
      <c r="K528" s="650">
        <v>11615.9501953125</v>
      </c>
    </row>
    <row r="529" spans="1:11" ht="14.4" customHeight="1" x14ac:dyDescent="0.3">
      <c r="A529" s="631" t="s">
        <v>513</v>
      </c>
      <c r="B529" s="632" t="s">
        <v>514</v>
      </c>
      <c r="C529" s="635" t="s">
        <v>532</v>
      </c>
      <c r="D529" s="663" t="s">
        <v>533</v>
      </c>
      <c r="E529" s="635" t="s">
        <v>2125</v>
      </c>
      <c r="F529" s="663" t="s">
        <v>2126</v>
      </c>
      <c r="G529" s="635" t="s">
        <v>2209</v>
      </c>
      <c r="H529" s="635" t="s">
        <v>2210</v>
      </c>
      <c r="I529" s="649">
        <v>11615.9501953125</v>
      </c>
      <c r="J529" s="649">
        <v>2</v>
      </c>
      <c r="K529" s="650">
        <v>23231.900390625</v>
      </c>
    </row>
    <row r="530" spans="1:11" ht="14.4" customHeight="1" x14ac:dyDescent="0.3">
      <c r="A530" s="631" t="s">
        <v>513</v>
      </c>
      <c r="B530" s="632" t="s">
        <v>514</v>
      </c>
      <c r="C530" s="635" t="s">
        <v>532</v>
      </c>
      <c r="D530" s="663" t="s">
        <v>533</v>
      </c>
      <c r="E530" s="635" t="s">
        <v>2125</v>
      </c>
      <c r="F530" s="663" t="s">
        <v>2126</v>
      </c>
      <c r="G530" s="635" t="s">
        <v>2211</v>
      </c>
      <c r="H530" s="635" t="s">
        <v>2212</v>
      </c>
      <c r="I530" s="649">
        <v>11615.955078125</v>
      </c>
      <c r="J530" s="649">
        <v>2</v>
      </c>
      <c r="K530" s="650">
        <v>23231.91015625</v>
      </c>
    </row>
    <row r="531" spans="1:11" ht="14.4" customHeight="1" x14ac:dyDescent="0.3">
      <c r="A531" s="631" t="s">
        <v>513</v>
      </c>
      <c r="B531" s="632" t="s">
        <v>514</v>
      </c>
      <c r="C531" s="635" t="s">
        <v>532</v>
      </c>
      <c r="D531" s="663" t="s">
        <v>533</v>
      </c>
      <c r="E531" s="635" t="s">
        <v>2125</v>
      </c>
      <c r="F531" s="663" t="s">
        <v>2126</v>
      </c>
      <c r="G531" s="635" t="s">
        <v>2213</v>
      </c>
      <c r="H531" s="635" t="s">
        <v>2214</v>
      </c>
      <c r="I531" s="649">
        <v>11615.9501953125</v>
      </c>
      <c r="J531" s="649">
        <v>1</v>
      </c>
      <c r="K531" s="650">
        <v>11615.9501953125</v>
      </c>
    </row>
    <row r="532" spans="1:11" ht="14.4" customHeight="1" x14ac:dyDescent="0.3">
      <c r="A532" s="631" t="s">
        <v>513</v>
      </c>
      <c r="B532" s="632" t="s">
        <v>514</v>
      </c>
      <c r="C532" s="635" t="s">
        <v>532</v>
      </c>
      <c r="D532" s="663" t="s">
        <v>533</v>
      </c>
      <c r="E532" s="635" t="s">
        <v>2125</v>
      </c>
      <c r="F532" s="663" t="s">
        <v>2126</v>
      </c>
      <c r="G532" s="635" t="s">
        <v>2215</v>
      </c>
      <c r="H532" s="635" t="s">
        <v>2216</v>
      </c>
      <c r="I532" s="649">
        <v>11615.9501953125</v>
      </c>
      <c r="J532" s="649">
        <v>2</v>
      </c>
      <c r="K532" s="650">
        <v>23231.900390625</v>
      </c>
    </row>
    <row r="533" spans="1:11" ht="14.4" customHeight="1" x14ac:dyDescent="0.3">
      <c r="A533" s="631" t="s">
        <v>513</v>
      </c>
      <c r="B533" s="632" t="s">
        <v>514</v>
      </c>
      <c r="C533" s="635" t="s">
        <v>532</v>
      </c>
      <c r="D533" s="663" t="s">
        <v>533</v>
      </c>
      <c r="E533" s="635" t="s">
        <v>2125</v>
      </c>
      <c r="F533" s="663" t="s">
        <v>2126</v>
      </c>
      <c r="G533" s="635" t="s">
        <v>2217</v>
      </c>
      <c r="H533" s="635" t="s">
        <v>2218</v>
      </c>
      <c r="I533" s="649">
        <v>11615.9501953125</v>
      </c>
      <c r="J533" s="649">
        <v>1</v>
      </c>
      <c r="K533" s="650">
        <v>11615.9501953125</v>
      </c>
    </row>
    <row r="534" spans="1:11" ht="14.4" customHeight="1" x14ac:dyDescent="0.3">
      <c r="A534" s="631" t="s">
        <v>513</v>
      </c>
      <c r="B534" s="632" t="s">
        <v>514</v>
      </c>
      <c r="C534" s="635" t="s">
        <v>532</v>
      </c>
      <c r="D534" s="663" t="s">
        <v>533</v>
      </c>
      <c r="E534" s="635" t="s">
        <v>2125</v>
      </c>
      <c r="F534" s="663" t="s">
        <v>2126</v>
      </c>
      <c r="G534" s="635" t="s">
        <v>2219</v>
      </c>
      <c r="H534" s="635" t="s">
        <v>2220</v>
      </c>
      <c r="I534" s="649">
        <v>11615.9501953125</v>
      </c>
      <c r="J534" s="649">
        <v>1</v>
      </c>
      <c r="K534" s="650">
        <v>11615.9501953125</v>
      </c>
    </row>
    <row r="535" spans="1:11" ht="14.4" customHeight="1" x14ac:dyDescent="0.3">
      <c r="A535" s="631" t="s">
        <v>513</v>
      </c>
      <c r="B535" s="632" t="s">
        <v>514</v>
      </c>
      <c r="C535" s="635" t="s">
        <v>532</v>
      </c>
      <c r="D535" s="663" t="s">
        <v>533</v>
      </c>
      <c r="E535" s="635" t="s">
        <v>2125</v>
      </c>
      <c r="F535" s="663" t="s">
        <v>2126</v>
      </c>
      <c r="G535" s="635" t="s">
        <v>2221</v>
      </c>
      <c r="H535" s="635" t="s">
        <v>2222</v>
      </c>
      <c r="I535" s="649">
        <v>11615.9501953125</v>
      </c>
      <c r="J535" s="649">
        <v>2</v>
      </c>
      <c r="K535" s="650">
        <v>23231.900390625</v>
      </c>
    </row>
    <row r="536" spans="1:11" ht="14.4" customHeight="1" x14ac:dyDescent="0.3">
      <c r="A536" s="631" t="s">
        <v>513</v>
      </c>
      <c r="B536" s="632" t="s">
        <v>514</v>
      </c>
      <c r="C536" s="635" t="s">
        <v>532</v>
      </c>
      <c r="D536" s="663" t="s">
        <v>533</v>
      </c>
      <c r="E536" s="635" t="s">
        <v>2125</v>
      </c>
      <c r="F536" s="663" t="s">
        <v>2126</v>
      </c>
      <c r="G536" s="635" t="s">
        <v>2223</v>
      </c>
      <c r="H536" s="635" t="s">
        <v>2224</v>
      </c>
      <c r="I536" s="649">
        <v>11615.953450520834</v>
      </c>
      <c r="J536" s="649">
        <v>3</v>
      </c>
      <c r="K536" s="650">
        <v>34847.8603515625</v>
      </c>
    </row>
    <row r="537" spans="1:11" ht="14.4" customHeight="1" x14ac:dyDescent="0.3">
      <c r="A537" s="631" t="s">
        <v>513</v>
      </c>
      <c r="B537" s="632" t="s">
        <v>514</v>
      </c>
      <c r="C537" s="635" t="s">
        <v>532</v>
      </c>
      <c r="D537" s="663" t="s">
        <v>533</v>
      </c>
      <c r="E537" s="635" t="s">
        <v>2125</v>
      </c>
      <c r="F537" s="663" t="s">
        <v>2126</v>
      </c>
      <c r="G537" s="635" t="s">
        <v>2225</v>
      </c>
      <c r="H537" s="635" t="s">
        <v>2226</v>
      </c>
      <c r="I537" s="649">
        <v>11615.9599609375</v>
      </c>
      <c r="J537" s="649">
        <v>3</v>
      </c>
      <c r="K537" s="650">
        <v>34847.8701171875</v>
      </c>
    </row>
    <row r="538" spans="1:11" ht="14.4" customHeight="1" x14ac:dyDescent="0.3">
      <c r="A538" s="631" t="s">
        <v>513</v>
      </c>
      <c r="B538" s="632" t="s">
        <v>514</v>
      </c>
      <c r="C538" s="635" t="s">
        <v>532</v>
      </c>
      <c r="D538" s="663" t="s">
        <v>533</v>
      </c>
      <c r="E538" s="635" t="s">
        <v>2125</v>
      </c>
      <c r="F538" s="663" t="s">
        <v>2126</v>
      </c>
      <c r="G538" s="635" t="s">
        <v>2227</v>
      </c>
      <c r="H538" s="635" t="s">
        <v>2228</v>
      </c>
      <c r="I538" s="649">
        <v>11615.9501953125</v>
      </c>
      <c r="J538" s="649">
        <v>1</v>
      </c>
      <c r="K538" s="650">
        <v>11615.9501953125</v>
      </c>
    </row>
    <row r="539" spans="1:11" ht="14.4" customHeight="1" x14ac:dyDescent="0.3">
      <c r="A539" s="631" t="s">
        <v>513</v>
      </c>
      <c r="B539" s="632" t="s">
        <v>514</v>
      </c>
      <c r="C539" s="635" t="s">
        <v>532</v>
      </c>
      <c r="D539" s="663" t="s">
        <v>533</v>
      </c>
      <c r="E539" s="635" t="s">
        <v>2125</v>
      </c>
      <c r="F539" s="663" t="s">
        <v>2126</v>
      </c>
      <c r="G539" s="635" t="s">
        <v>2229</v>
      </c>
      <c r="H539" s="635" t="s">
        <v>2230</v>
      </c>
      <c r="I539" s="649">
        <v>11615.9599609375</v>
      </c>
      <c r="J539" s="649">
        <v>1</v>
      </c>
      <c r="K539" s="650">
        <v>11615.9599609375</v>
      </c>
    </row>
    <row r="540" spans="1:11" ht="14.4" customHeight="1" x14ac:dyDescent="0.3">
      <c r="A540" s="631" t="s">
        <v>513</v>
      </c>
      <c r="B540" s="632" t="s">
        <v>514</v>
      </c>
      <c r="C540" s="635" t="s">
        <v>532</v>
      </c>
      <c r="D540" s="663" t="s">
        <v>533</v>
      </c>
      <c r="E540" s="635" t="s">
        <v>2125</v>
      </c>
      <c r="F540" s="663" t="s">
        <v>2126</v>
      </c>
      <c r="G540" s="635" t="s">
        <v>2231</v>
      </c>
      <c r="H540" s="635" t="s">
        <v>2232</v>
      </c>
      <c r="I540" s="649">
        <v>13133</v>
      </c>
      <c r="J540" s="649">
        <v>3</v>
      </c>
      <c r="K540" s="650">
        <v>39399</v>
      </c>
    </row>
    <row r="541" spans="1:11" ht="14.4" customHeight="1" x14ac:dyDescent="0.3">
      <c r="A541" s="631" t="s">
        <v>513</v>
      </c>
      <c r="B541" s="632" t="s">
        <v>514</v>
      </c>
      <c r="C541" s="635" t="s">
        <v>532</v>
      </c>
      <c r="D541" s="663" t="s">
        <v>533</v>
      </c>
      <c r="E541" s="635" t="s">
        <v>2125</v>
      </c>
      <c r="F541" s="663" t="s">
        <v>2126</v>
      </c>
      <c r="G541" s="635" t="s">
        <v>2233</v>
      </c>
      <c r="H541" s="635" t="s">
        <v>2234</v>
      </c>
      <c r="I541" s="649">
        <v>13133</v>
      </c>
      <c r="J541" s="649">
        <v>5</v>
      </c>
      <c r="K541" s="650">
        <v>65665</v>
      </c>
    </row>
    <row r="542" spans="1:11" ht="14.4" customHeight="1" x14ac:dyDescent="0.3">
      <c r="A542" s="631" t="s">
        <v>513</v>
      </c>
      <c r="B542" s="632" t="s">
        <v>514</v>
      </c>
      <c r="C542" s="635" t="s">
        <v>532</v>
      </c>
      <c r="D542" s="663" t="s">
        <v>533</v>
      </c>
      <c r="E542" s="635" t="s">
        <v>2125</v>
      </c>
      <c r="F542" s="663" t="s">
        <v>2126</v>
      </c>
      <c r="G542" s="635" t="s">
        <v>2235</v>
      </c>
      <c r="H542" s="635" t="s">
        <v>2236</v>
      </c>
      <c r="I542" s="649">
        <v>13133</v>
      </c>
      <c r="J542" s="649">
        <v>3</v>
      </c>
      <c r="K542" s="650">
        <v>39399</v>
      </c>
    </row>
    <row r="543" spans="1:11" ht="14.4" customHeight="1" x14ac:dyDescent="0.3">
      <c r="A543" s="631" t="s">
        <v>513</v>
      </c>
      <c r="B543" s="632" t="s">
        <v>514</v>
      </c>
      <c r="C543" s="635" t="s">
        <v>532</v>
      </c>
      <c r="D543" s="663" t="s">
        <v>533</v>
      </c>
      <c r="E543" s="635" t="s">
        <v>2125</v>
      </c>
      <c r="F543" s="663" t="s">
        <v>2126</v>
      </c>
      <c r="G543" s="635" t="s">
        <v>2237</v>
      </c>
      <c r="H543" s="635" t="s">
        <v>2238</v>
      </c>
      <c r="I543" s="649">
        <v>64384.80078125</v>
      </c>
      <c r="J543" s="649">
        <v>1</v>
      </c>
      <c r="K543" s="650">
        <v>64384.80078125</v>
      </c>
    </row>
    <row r="544" spans="1:11" ht="14.4" customHeight="1" x14ac:dyDescent="0.3">
      <c r="A544" s="631" t="s">
        <v>513</v>
      </c>
      <c r="B544" s="632" t="s">
        <v>514</v>
      </c>
      <c r="C544" s="635" t="s">
        <v>532</v>
      </c>
      <c r="D544" s="663" t="s">
        <v>533</v>
      </c>
      <c r="E544" s="635" t="s">
        <v>2125</v>
      </c>
      <c r="F544" s="663" t="s">
        <v>2126</v>
      </c>
      <c r="G544" s="635" t="s">
        <v>2239</v>
      </c>
      <c r="H544" s="635" t="s">
        <v>2240</v>
      </c>
      <c r="I544" s="649">
        <v>39357.6015625</v>
      </c>
      <c r="J544" s="649">
        <v>1</v>
      </c>
      <c r="K544" s="650">
        <v>39357.6015625</v>
      </c>
    </row>
    <row r="545" spans="1:11" ht="14.4" customHeight="1" x14ac:dyDescent="0.3">
      <c r="A545" s="631" t="s">
        <v>513</v>
      </c>
      <c r="B545" s="632" t="s">
        <v>514</v>
      </c>
      <c r="C545" s="635" t="s">
        <v>532</v>
      </c>
      <c r="D545" s="663" t="s">
        <v>533</v>
      </c>
      <c r="E545" s="635" t="s">
        <v>2125</v>
      </c>
      <c r="F545" s="663" t="s">
        <v>2126</v>
      </c>
      <c r="G545" s="635" t="s">
        <v>2241</v>
      </c>
      <c r="H545" s="635" t="s">
        <v>2242</v>
      </c>
      <c r="I545" s="649">
        <v>39357.6015625</v>
      </c>
      <c r="J545" s="649">
        <v>1</v>
      </c>
      <c r="K545" s="650">
        <v>39357.6015625</v>
      </c>
    </row>
    <row r="546" spans="1:11" ht="14.4" customHeight="1" x14ac:dyDescent="0.3">
      <c r="A546" s="631" t="s">
        <v>513</v>
      </c>
      <c r="B546" s="632" t="s">
        <v>514</v>
      </c>
      <c r="C546" s="635" t="s">
        <v>532</v>
      </c>
      <c r="D546" s="663" t="s">
        <v>533</v>
      </c>
      <c r="E546" s="635" t="s">
        <v>2125</v>
      </c>
      <c r="F546" s="663" t="s">
        <v>2126</v>
      </c>
      <c r="G546" s="635" t="s">
        <v>2243</v>
      </c>
      <c r="H546" s="635" t="s">
        <v>2244</v>
      </c>
      <c r="I546" s="649">
        <v>168586.95624999999</v>
      </c>
      <c r="J546" s="649">
        <v>20</v>
      </c>
      <c r="K546" s="650">
        <v>3371739.125</v>
      </c>
    </row>
    <row r="547" spans="1:11" ht="14.4" customHeight="1" x14ac:dyDescent="0.3">
      <c r="A547" s="631" t="s">
        <v>513</v>
      </c>
      <c r="B547" s="632" t="s">
        <v>514</v>
      </c>
      <c r="C547" s="635" t="s">
        <v>532</v>
      </c>
      <c r="D547" s="663" t="s">
        <v>533</v>
      </c>
      <c r="E547" s="635" t="s">
        <v>2125</v>
      </c>
      <c r="F547" s="663" t="s">
        <v>2126</v>
      </c>
      <c r="G547" s="635" t="s">
        <v>2245</v>
      </c>
      <c r="H547" s="635" t="s">
        <v>2246</v>
      </c>
      <c r="I547" s="649">
        <v>40342.272091427367</v>
      </c>
      <c r="J547" s="649">
        <v>63</v>
      </c>
      <c r="K547" s="650">
        <v>2674425.810546875</v>
      </c>
    </row>
    <row r="548" spans="1:11" ht="14.4" customHeight="1" x14ac:dyDescent="0.3">
      <c r="A548" s="631" t="s">
        <v>513</v>
      </c>
      <c r="B548" s="632" t="s">
        <v>514</v>
      </c>
      <c r="C548" s="635" t="s">
        <v>532</v>
      </c>
      <c r="D548" s="663" t="s">
        <v>533</v>
      </c>
      <c r="E548" s="635" t="s">
        <v>2125</v>
      </c>
      <c r="F548" s="663" t="s">
        <v>2126</v>
      </c>
      <c r="G548" s="635" t="s">
        <v>2247</v>
      </c>
      <c r="H548" s="635" t="s">
        <v>2248</v>
      </c>
      <c r="I548" s="649">
        <v>51383.213169642855</v>
      </c>
      <c r="J548" s="649">
        <v>7</v>
      </c>
      <c r="K548" s="650">
        <v>359682.4921875</v>
      </c>
    </row>
    <row r="549" spans="1:11" ht="14.4" customHeight="1" x14ac:dyDescent="0.3">
      <c r="A549" s="631" t="s">
        <v>513</v>
      </c>
      <c r="B549" s="632" t="s">
        <v>514</v>
      </c>
      <c r="C549" s="635" t="s">
        <v>532</v>
      </c>
      <c r="D549" s="663" t="s">
        <v>533</v>
      </c>
      <c r="E549" s="635" t="s">
        <v>2125</v>
      </c>
      <c r="F549" s="663" t="s">
        <v>2126</v>
      </c>
      <c r="G549" s="635" t="s">
        <v>2249</v>
      </c>
      <c r="H549" s="635" t="s">
        <v>2250</v>
      </c>
      <c r="I549" s="649">
        <v>48121.731562499997</v>
      </c>
      <c r="J549" s="649">
        <v>21</v>
      </c>
      <c r="K549" s="650">
        <v>1135998.5703125</v>
      </c>
    </row>
    <row r="550" spans="1:11" ht="14.4" customHeight="1" x14ac:dyDescent="0.3">
      <c r="A550" s="631" t="s">
        <v>513</v>
      </c>
      <c r="B550" s="632" t="s">
        <v>514</v>
      </c>
      <c r="C550" s="635" t="s">
        <v>532</v>
      </c>
      <c r="D550" s="663" t="s">
        <v>533</v>
      </c>
      <c r="E550" s="635" t="s">
        <v>2125</v>
      </c>
      <c r="F550" s="663" t="s">
        <v>2126</v>
      </c>
      <c r="G550" s="635" t="s">
        <v>2251</v>
      </c>
      <c r="H550" s="635" t="s">
        <v>2252</v>
      </c>
      <c r="I550" s="649">
        <v>17603.689453125</v>
      </c>
      <c r="J550" s="649">
        <v>1</v>
      </c>
      <c r="K550" s="650">
        <v>17603.689453125</v>
      </c>
    </row>
    <row r="551" spans="1:11" ht="14.4" customHeight="1" x14ac:dyDescent="0.3">
      <c r="A551" s="631" t="s">
        <v>513</v>
      </c>
      <c r="B551" s="632" t="s">
        <v>514</v>
      </c>
      <c r="C551" s="635" t="s">
        <v>532</v>
      </c>
      <c r="D551" s="663" t="s">
        <v>533</v>
      </c>
      <c r="E551" s="635" t="s">
        <v>2125</v>
      </c>
      <c r="F551" s="663" t="s">
        <v>2126</v>
      </c>
      <c r="G551" s="635" t="s">
        <v>2253</v>
      </c>
      <c r="H551" s="635" t="s">
        <v>2254</v>
      </c>
      <c r="I551" s="649">
        <v>44275</v>
      </c>
      <c r="J551" s="649">
        <v>2</v>
      </c>
      <c r="K551" s="650">
        <v>88550</v>
      </c>
    </row>
    <row r="552" spans="1:11" ht="14.4" customHeight="1" x14ac:dyDescent="0.3">
      <c r="A552" s="631" t="s">
        <v>513</v>
      </c>
      <c r="B552" s="632" t="s">
        <v>514</v>
      </c>
      <c r="C552" s="635" t="s">
        <v>532</v>
      </c>
      <c r="D552" s="663" t="s">
        <v>533</v>
      </c>
      <c r="E552" s="635" t="s">
        <v>2125</v>
      </c>
      <c r="F552" s="663" t="s">
        <v>2126</v>
      </c>
      <c r="G552" s="635" t="s">
        <v>2255</v>
      </c>
      <c r="H552" s="635" t="s">
        <v>2256</v>
      </c>
      <c r="I552" s="649">
        <v>65816.796875</v>
      </c>
      <c r="J552" s="649">
        <v>1</v>
      </c>
      <c r="K552" s="650">
        <v>65816.796875</v>
      </c>
    </row>
    <row r="553" spans="1:11" ht="14.4" customHeight="1" x14ac:dyDescent="0.3">
      <c r="A553" s="631" t="s">
        <v>513</v>
      </c>
      <c r="B553" s="632" t="s">
        <v>514</v>
      </c>
      <c r="C553" s="635" t="s">
        <v>532</v>
      </c>
      <c r="D553" s="663" t="s">
        <v>533</v>
      </c>
      <c r="E553" s="635" t="s">
        <v>2125</v>
      </c>
      <c r="F553" s="663" t="s">
        <v>2126</v>
      </c>
      <c r="G553" s="635" t="s">
        <v>2257</v>
      </c>
      <c r="H553" s="635" t="s">
        <v>2258</v>
      </c>
      <c r="I553" s="649">
        <v>114957.57142857143</v>
      </c>
      <c r="J553" s="649">
        <v>6</v>
      </c>
      <c r="K553" s="650">
        <v>772800</v>
      </c>
    </row>
    <row r="554" spans="1:11" ht="14.4" customHeight="1" x14ac:dyDescent="0.3">
      <c r="A554" s="631" t="s">
        <v>513</v>
      </c>
      <c r="B554" s="632" t="s">
        <v>514</v>
      </c>
      <c r="C554" s="635" t="s">
        <v>532</v>
      </c>
      <c r="D554" s="663" t="s">
        <v>533</v>
      </c>
      <c r="E554" s="635" t="s">
        <v>2125</v>
      </c>
      <c r="F554" s="663" t="s">
        <v>2126</v>
      </c>
      <c r="G554" s="635" t="s">
        <v>2259</v>
      </c>
      <c r="H554" s="635" t="s">
        <v>2260</v>
      </c>
      <c r="I554" s="649">
        <v>31050</v>
      </c>
      <c r="J554" s="649">
        <v>2</v>
      </c>
      <c r="K554" s="650">
        <v>62100</v>
      </c>
    </row>
    <row r="555" spans="1:11" ht="14.4" customHeight="1" x14ac:dyDescent="0.3">
      <c r="A555" s="631" t="s">
        <v>513</v>
      </c>
      <c r="B555" s="632" t="s">
        <v>514</v>
      </c>
      <c r="C555" s="635" t="s">
        <v>532</v>
      </c>
      <c r="D555" s="663" t="s">
        <v>533</v>
      </c>
      <c r="E555" s="635" t="s">
        <v>2125</v>
      </c>
      <c r="F555" s="663" t="s">
        <v>2126</v>
      </c>
      <c r="G555" s="635" t="s">
        <v>2261</v>
      </c>
      <c r="H555" s="635" t="s">
        <v>2262</v>
      </c>
      <c r="I555" s="649">
        <v>26703</v>
      </c>
      <c r="J555" s="649">
        <v>1</v>
      </c>
      <c r="K555" s="650">
        <v>26703</v>
      </c>
    </row>
    <row r="556" spans="1:11" ht="14.4" customHeight="1" x14ac:dyDescent="0.3">
      <c r="A556" s="631" t="s">
        <v>513</v>
      </c>
      <c r="B556" s="632" t="s">
        <v>514</v>
      </c>
      <c r="C556" s="635" t="s">
        <v>532</v>
      </c>
      <c r="D556" s="663" t="s">
        <v>533</v>
      </c>
      <c r="E556" s="635" t="s">
        <v>2125</v>
      </c>
      <c r="F556" s="663" t="s">
        <v>2126</v>
      </c>
      <c r="G556" s="635" t="s">
        <v>2263</v>
      </c>
      <c r="H556" s="635" t="s">
        <v>2264</v>
      </c>
      <c r="I556" s="649">
        <v>26703</v>
      </c>
      <c r="J556" s="649">
        <v>3</v>
      </c>
      <c r="K556" s="650">
        <v>80109</v>
      </c>
    </row>
    <row r="557" spans="1:11" ht="14.4" customHeight="1" x14ac:dyDescent="0.3">
      <c r="A557" s="631" t="s">
        <v>513</v>
      </c>
      <c r="B557" s="632" t="s">
        <v>514</v>
      </c>
      <c r="C557" s="635" t="s">
        <v>532</v>
      </c>
      <c r="D557" s="663" t="s">
        <v>533</v>
      </c>
      <c r="E557" s="635" t="s">
        <v>2125</v>
      </c>
      <c r="F557" s="663" t="s">
        <v>2126</v>
      </c>
      <c r="G557" s="635" t="s">
        <v>2265</v>
      </c>
      <c r="H557" s="635" t="s">
        <v>2266</v>
      </c>
      <c r="I557" s="649">
        <v>26703</v>
      </c>
      <c r="J557" s="649">
        <v>2</v>
      </c>
      <c r="K557" s="650">
        <v>53406</v>
      </c>
    </row>
    <row r="558" spans="1:11" ht="14.4" customHeight="1" x14ac:dyDescent="0.3">
      <c r="A558" s="631" t="s">
        <v>513</v>
      </c>
      <c r="B558" s="632" t="s">
        <v>514</v>
      </c>
      <c r="C558" s="635" t="s">
        <v>532</v>
      </c>
      <c r="D558" s="663" t="s">
        <v>533</v>
      </c>
      <c r="E558" s="635" t="s">
        <v>2125</v>
      </c>
      <c r="F558" s="663" t="s">
        <v>2126</v>
      </c>
      <c r="G558" s="635" t="s">
        <v>2267</v>
      </c>
      <c r="H558" s="635" t="s">
        <v>2268</v>
      </c>
      <c r="I558" s="649">
        <v>26703</v>
      </c>
      <c r="J558" s="649">
        <v>2</v>
      </c>
      <c r="K558" s="650">
        <v>53405.98828125</v>
      </c>
    </row>
    <row r="559" spans="1:11" ht="14.4" customHeight="1" x14ac:dyDescent="0.3">
      <c r="A559" s="631" t="s">
        <v>513</v>
      </c>
      <c r="B559" s="632" t="s">
        <v>514</v>
      </c>
      <c r="C559" s="635" t="s">
        <v>532</v>
      </c>
      <c r="D559" s="663" t="s">
        <v>533</v>
      </c>
      <c r="E559" s="635" t="s">
        <v>2125</v>
      </c>
      <c r="F559" s="663" t="s">
        <v>2126</v>
      </c>
      <c r="G559" s="635" t="s">
        <v>2269</v>
      </c>
      <c r="H559" s="635" t="s">
        <v>2270</v>
      </c>
      <c r="I559" s="649">
        <v>26703</v>
      </c>
      <c r="J559" s="649">
        <v>1</v>
      </c>
      <c r="K559" s="650">
        <v>26703</v>
      </c>
    </row>
    <row r="560" spans="1:11" ht="14.4" customHeight="1" x14ac:dyDescent="0.3">
      <c r="A560" s="631" t="s">
        <v>513</v>
      </c>
      <c r="B560" s="632" t="s">
        <v>514</v>
      </c>
      <c r="C560" s="635" t="s">
        <v>532</v>
      </c>
      <c r="D560" s="663" t="s">
        <v>533</v>
      </c>
      <c r="E560" s="635" t="s">
        <v>2125</v>
      </c>
      <c r="F560" s="663" t="s">
        <v>2126</v>
      </c>
      <c r="G560" s="635" t="s">
        <v>2271</v>
      </c>
      <c r="H560" s="635" t="s">
        <v>2272</v>
      </c>
      <c r="I560" s="649">
        <v>63999.80078125</v>
      </c>
      <c r="J560" s="649">
        <v>1</v>
      </c>
      <c r="K560" s="650">
        <v>63999.80078125</v>
      </c>
    </row>
    <row r="561" spans="1:11" ht="14.4" customHeight="1" x14ac:dyDescent="0.3">
      <c r="A561" s="631" t="s">
        <v>513</v>
      </c>
      <c r="B561" s="632" t="s">
        <v>514</v>
      </c>
      <c r="C561" s="635" t="s">
        <v>532</v>
      </c>
      <c r="D561" s="663" t="s">
        <v>533</v>
      </c>
      <c r="E561" s="635" t="s">
        <v>2125</v>
      </c>
      <c r="F561" s="663" t="s">
        <v>2126</v>
      </c>
      <c r="G561" s="635" t="s">
        <v>2273</v>
      </c>
      <c r="H561" s="635" t="s">
        <v>2274</v>
      </c>
      <c r="I561" s="649">
        <v>74999.546875</v>
      </c>
      <c r="J561" s="649">
        <v>2</v>
      </c>
      <c r="K561" s="650">
        <v>149999.09375</v>
      </c>
    </row>
    <row r="562" spans="1:11" ht="14.4" customHeight="1" x14ac:dyDescent="0.3">
      <c r="A562" s="631" t="s">
        <v>513</v>
      </c>
      <c r="B562" s="632" t="s">
        <v>514</v>
      </c>
      <c r="C562" s="635" t="s">
        <v>532</v>
      </c>
      <c r="D562" s="663" t="s">
        <v>533</v>
      </c>
      <c r="E562" s="635" t="s">
        <v>2125</v>
      </c>
      <c r="F562" s="663" t="s">
        <v>2126</v>
      </c>
      <c r="G562" s="635" t="s">
        <v>2275</v>
      </c>
      <c r="H562" s="635" t="s">
        <v>2276</v>
      </c>
      <c r="I562" s="649">
        <v>74999.546875</v>
      </c>
      <c r="J562" s="649">
        <v>1</v>
      </c>
      <c r="K562" s="650">
        <v>74999.546875</v>
      </c>
    </row>
    <row r="563" spans="1:11" ht="14.4" customHeight="1" x14ac:dyDescent="0.3">
      <c r="A563" s="631" t="s">
        <v>513</v>
      </c>
      <c r="B563" s="632" t="s">
        <v>514</v>
      </c>
      <c r="C563" s="635" t="s">
        <v>532</v>
      </c>
      <c r="D563" s="663" t="s">
        <v>533</v>
      </c>
      <c r="E563" s="635" t="s">
        <v>2125</v>
      </c>
      <c r="F563" s="663" t="s">
        <v>2126</v>
      </c>
      <c r="G563" s="635" t="s">
        <v>2277</v>
      </c>
      <c r="H563" s="635" t="s">
        <v>2278</v>
      </c>
      <c r="I563" s="649">
        <v>70999.8515625</v>
      </c>
      <c r="J563" s="649">
        <v>4</v>
      </c>
      <c r="K563" s="650">
        <v>283999.40625</v>
      </c>
    </row>
    <row r="564" spans="1:11" ht="14.4" customHeight="1" x14ac:dyDescent="0.3">
      <c r="A564" s="631" t="s">
        <v>513</v>
      </c>
      <c r="B564" s="632" t="s">
        <v>514</v>
      </c>
      <c r="C564" s="635" t="s">
        <v>532</v>
      </c>
      <c r="D564" s="663" t="s">
        <v>533</v>
      </c>
      <c r="E564" s="635" t="s">
        <v>2125</v>
      </c>
      <c r="F564" s="663" t="s">
        <v>2126</v>
      </c>
      <c r="G564" s="635" t="s">
        <v>2279</v>
      </c>
      <c r="H564" s="635" t="s">
        <v>2280</v>
      </c>
      <c r="I564" s="649">
        <v>29900</v>
      </c>
      <c r="J564" s="649">
        <v>1</v>
      </c>
      <c r="K564" s="650">
        <v>29900</v>
      </c>
    </row>
    <row r="565" spans="1:11" ht="14.4" customHeight="1" x14ac:dyDescent="0.3">
      <c r="A565" s="631" t="s">
        <v>513</v>
      </c>
      <c r="B565" s="632" t="s">
        <v>514</v>
      </c>
      <c r="C565" s="635" t="s">
        <v>532</v>
      </c>
      <c r="D565" s="663" t="s">
        <v>533</v>
      </c>
      <c r="E565" s="635" t="s">
        <v>2125</v>
      </c>
      <c r="F565" s="663" t="s">
        <v>2126</v>
      </c>
      <c r="G565" s="635" t="s">
        <v>2281</v>
      </c>
      <c r="H565" s="635" t="s">
        <v>2282</v>
      </c>
      <c r="I565" s="649">
        <v>29900</v>
      </c>
      <c r="J565" s="649">
        <v>2</v>
      </c>
      <c r="K565" s="650">
        <v>59800</v>
      </c>
    </row>
    <row r="566" spans="1:11" ht="14.4" customHeight="1" x14ac:dyDescent="0.3">
      <c r="A566" s="631" t="s">
        <v>513</v>
      </c>
      <c r="B566" s="632" t="s">
        <v>514</v>
      </c>
      <c r="C566" s="635" t="s">
        <v>532</v>
      </c>
      <c r="D566" s="663" t="s">
        <v>533</v>
      </c>
      <c r="E566" s="635" t="s">
        <v>2125</v>
      </c>
      <c r="F566" s="663" t="s">
        <v>2126</v>
      </c>
      <c r="G566" s="635" t="s">
        <v>2283</v>
      </c>
      <c r="H566" s="635" t="s">
        <v>2284</v>
      </c>
      <c r="I566" s="649">
        <v>29900</v>
      </c>
      <c r="J566" s="649">
        <v>3</v>
      </c>
      <c r="K566" s="650">
        <v>89700</v>
      </c>
    </row>
    <row r="567" spans="1:11" ht="14.4" customHeight="1" x14ac:dyDescent="0.3">
      <c r="A567" s="631" t="s">
        <v>513</v>
      </c>
      <c r="B567" s="632" t="s">
        <v>514</v>
      </c>
      <c r="C567" s="635" t="s">
        <v>532</v>
      </c>
      <c r="D567" s="663" t="s">
        <v>533</v>
      </c>
      <c r="E567" s="635" t="s">
        <v>2125</v>
      </c>
      <c r="F567" s="663" t="s">
        <v>2126</v>
      </c>
      <c r="G567" s="635" t="s">
        <v>2285</v>
      </c>
      <c r="H567" s="635" t="s">
        <v>2286</v>
      </c>
      <c r="I567" s="649">
        <v>29900</v>
      </c>
      <c r="J567" s="649">
        <v>2</v>
      </c>
      <c r="K567" s="650">
        <v>59800</v>
      </c>
    </row>
    <row r="568" spans="1:11" ht="14.4" customHeight="1" x14ac:dyDescent="0.3">
      <c r="A568" s="631" t="s">
        <v>513</v>
      </c>
      <c r="B568" s="632" t="s">
        <v>514</v>
      </c>
      <c r="C568" s="635" t="s">
        <v>532</v>
      </c>
      <c r="D568" s="663" t="s">
        <v>533</v>
      </c>
      <c r="E568" s="635" t="s">
        <v>2125</v>
      </c>
      <c r="F568" s="663" t="s">
        <v>2126</v>
      </c>
      <c r="G568" s="635" t="s">
        <v>2287</v>
      </c>
      <c r="H568" s="635" t="s">
        <v>2288</v>
      </c>
      <c r="I568" s="649">
        <v>29900</v>
      </c>
      <c r="J568" s="649">
        <v>1</v>
      </c>
      <c r="K568" s="650">
        <v>29900</v>
      </c>
    </row>
    <row r="569" spans="1:11" ht="14.4" customHeight="1" x14ac:dyDescent="0.3">
      <c r="A569" s="631" t="s">
        <v>513</v>
      </c>
      <c r="B569" s="632" t="s">
        <v>514</v>
      </c>
      <c r="C569" s="635" t="s">
        <v>532</v>
      </c>
      <c r="D569" s="663" t="s">
        <v>533</v>
      </c>
      <c r="E569" s="635" t="s">
        <v>2125</v>
      </c>
      <c r="F569" s="663" t="s">
        <v>2126</v>
      </c>
      <c r="G569" s="635" t="s">
        <v>2289</v>
      </c>
      <c r="H569" s="635" t="s">
        <v>2290</v>
      </c>
      <c r="I569" s="649">
        <v>29900</v>
      </c>
      <c r="J569" s="649">
        <v>2</v>
      </c>
      <c r="K569" s="650">
        <v>59800</v>
      </c>
    </row>
    <row r="570" spans="1:11" ht="14.4" customHeight="1" x14ac:dyDescent="0.3">
      <c r="A570" s="631" t="s">
        <v>513</v>
      </c>
      <c r="B570" s="632" t="s">
        <v>514</v>
      </c>
      <c r="C570" s="635" t="s">
        <v>532</v>
      </c>
      <c r="D570" s="663" t="s">
        <v>533</v>
      </c>
      <c r="E570" s="635" t="s">
        <v>2125</v>
      </c>
      <c r="F570" s="663" t="s">
        <v>2126</v>
      </c>
      <c r="G570" s="635" t="s">
        <v>2291</v>
      </c>
      <c r="H570" s="635" t="s">
        <v>2292</v>
      </c>
      <c r="I570" s="649">
        <v>29900</v>
      </c>
      <c r="J570" s="649">
        <v>1</v>
      </c>
      <c r="K570" s="650">
        <v>29900</v>
      </c>
    </row>
    <row r="571" spans="1:11" ht="14.4" customHeight="1" x14ac:dyDescent="0.3">
      <c r="A571" s="631" t="s">
        <v>513</v>
      </c>
      <c r="B571" s="632" t="s">
        <v>514</v>
      </c>
      <c r="C571" s="635" t="s">
        <v>532</v>
      </c>
      <c r="D571" s="663" t="s">
        <v>533</v>
      </c>
      <c r="E571" s="635" t="s">
        <v>2125</v>
      </c>
      <c r="F571" s="663" t="s">
        <v>2126</v>
      </c>
      <c r="G571" s="635" t="s">
        <v>2291</v>
      </c>
      <c r="H571" s="635" t="s">
        <v>2293</v>
      </c>
      <c r="I571" s="649">
        <v>29900</v>
      </c>
      <c r="J571" s="649">
        <v>2</v>
      </c>
      <c r="K571" s="650">
        <v>59800</v>
      </c>
    </row>
    <row r="572" spans="1:11" ht="14.4" customHeight="1" x14ac:dyDescent="0.3">
      <c r="A572" s="631" t="s">
        <v>513</v>
      </c>
      <c r="B572" s="632" t="s">
        <v>514</v>
      </c>
      <c r="C572" s="635" t="s">
        <v>532</v>
      </c>
      <c r="D572" s="663" t="s">
        <v>533</v>
      </c>
      <c r="E572" s="635" t="s">
        <v>2125</v>
      </c>
      <c r="F572" s="663" t="s">
        <v>2126</v>
      </c>
      <c r="G572" s="635" t="s">
        <v>2294</v>
      </c>
      <c r="H572" s="635" t="s">
        <v>2295</v>
      </c>
      <c r="I572" s="649">
        <v>26703</v>
      </c>
      <c r="J572" s="649">
        <v>1</v>
      </c>
      <c r="K572" s="650">
        <v>26703</v>
      </c>
    </row>
    <row r="573" spans="1:11" ht="14.4" customHeight="1" x14ac:dyDescent="0.3">
      <c r="A573" s="631" t="s">
        <v>513</v>
      </c>
      <c r="B573" s="632" t="s">
        <v>514</v>
      </c>
      <c r="C573" s="635" t="s">
        <v>532</v>
      </c>
      <c r="D573" s="663" t="s">
        <v>533</v>
      </c>
      <c r="E573" s="635" t="s">
        <v>2125</v>
      </c>
      <c r="F573" s="663" t="s">
        <v>2126</v>
      </c>
      <c r="G573" s="635" t="s">
        <v>2296</v>
      </c>
      <c r="H573" s="635" t="s">
        <v>2297</v>
      </c>
      <c r="I573" s="649">
        <v>26703</v>
      </c>
      <c r="J573" s="649">
        <v>1</v>
      </c>
      <c r="K573" s="650">
        <v>26703</v>
      </c>
    </row>
    <row r="574" spans="1:11" ht="14.4" customHeight="1" x14ac:dyDescent="0.3">
      <c r="A574" s="631" t="s">
        <v>513</v>
      </c>
      <c r="B574" s="632" t="s">
        <v>514</v>
      </c>
      <c r="C574" s="635" t="s">
        <v>532</v>
      </c>
      <c r="D574" s="663" t="s">
        <v>533</v>
      </c>
      <c r="E574" s="635" t="s">
        <v>2125</v>
      </c>
      <c r="F574" s="663" t="s">
        <v>2126</v>
      </c>
      <c r="G574" s="635" t="s">
        <v>2298</v>
      </c>
      <c r="H574" s="635" t="s">
        <v>2299</v>
      </c>
      <c r="I574" s="649">
        <v>26703</v>
      </c>
      <c r="J574" s="649">
        <v>1</v>
      </c>
      <c r="K574" s="650">
        <v>26703</v>
      </c>
    </row>
    <row r="575" spans="1:11" ht="14.4" customHeight="1" x14ac:dyDescent="0.3">
      <c r="A575" s="631" t="s">
        <v>513</v>
      </c>
      <c r="B575" s="632" t="s">
        <v>514</v>
      </c>
      <c r="C575" s="635" t="s">
        <v>532</v>
      </c>
      <c r="D575" s="663" t="s">
        <v>533</v>
      </c>
      <c r="E575" s="635" t="s">
        <v>2125</v>
      </c>
      <c r="F575" s="663" t="s">
        <v>2126</v>
      </c>
      <c r="G575" s="635" t="s">
        <v>2300</v>
      </c>
      <c r="H575" s="635" t="s">
        <v>2301</v>
      </c>
      <c r="I575" s="649">
        <v>26703</v>
      </c>
      <c r="J575" s="649">
        <v>1</v>
      </c>
      <c r="K575" s="650">
        <v>26703</v>
      </c>
    </row>
    <row r="576" spans="1:11" ht="14.4" customHeight="1" x14ac:dyDescent="0.3">
      <c r="A576" s="631" t="s">
        <v>513</v>
      </c>
      <c r="B576" s="632" t="s">
        <v>514</v>
      </c>
      <c r="C576" s="635" t="s">
        <v>532</v>
      </c>
      <c r="D576" s="663" t="s">
        <v>533</v>
      </c>
      <c r="E576" s="635" t="s">
        <v>2125</v>
      </c>
      <c r="F576" s="663" t="s">
        <v>2126</v>
      </c>
      <c r="G576" s="635" t="s">
        <v>2302</v>
      </c>
      <c r="H576" s="635" t="s">
        <v>2303</v>
      </c>
      <c r="I576" s="649">
        <v>26703</v>
      </c>
      <c r="J576" s="649">
        <v>1</v>
      </c>
      <c r="K576" s="650">
        <v>26703</v>
      </c>
    </row>
    <row r="577" spans="1:11" ht="14.4" customHeight="1" x14ac:dyDescent="0.3">
      <c r="A577" s="631" t="s">
        <v>513</v>
      </c>
      <c r="B577" s="632" t="s">
        <v>514</v>
      </c>
      <c r="C577" s="635" t="s">
        <v>532</v>
      </c>
      <c r="D577" s="663" t="s">
        <v>533</v>
      </c>
      <c r="E577" s="635" t="s">
        <v>2125</v>
      </c>
      <c r="F577" s="663" t="s">
        <v>2126</v>
      </c>
      <c r="G577" s="635" t="s">
        <v>2304</v>
      </c>
      <c r="H577" s="635" t="s">
        <v>2305</v>
      </c>
      <c r="I577" s="649">
        <v>26703</v>
      </c>
      <c r="J577" s="649">
        <v>1</v>
      </c>
      <c r="K577" s="650">
        <v>26703</v>
      </c>
    </row>
    <row r="578" spans="1:11" ht="14.4" customHeight="1" x14ac:dyDescent="0.3">
      <c r="A578" s="631" t="s">
        <v>513</v>
      </c>
      <c r="B578" s="632" t="s">
        <v>514</v>
      </c>
      <c r="C578" s="635" t="s">
        <v>532</v>
      </c>
      <c r="D578" s="663" t="s">
        <v>533</v>
      </c>
      <c r="E578" s="635" t="s">
        <v>2125</v>
      </c>
      <c r="F578" s="663" t="s">
        <v>2126</v>
      </c>
      <c r="G578" s="635" t="s">
        <v>2306</v>
      </c>
      <c r="H578" s="635" t="s">
        <v>2307</v>
      </c>
      <c r="I578" s="649">
        <v>26703</v>
      </c>
      <c r="J578" s="649">
        <v>1</v>
      </c>
      <c r="K578" s="650">
        <v>26703</v>
      </c>
    </row>
    <row r="579" spans="1:11" ht="14.4" customHeight="1" x14ac:dyDescent="0.3">
      <c r="A579" s="631" t="s">
        <v>513</v>
      </c>
      <c r="B579" s="632" t="s">
        <v>514</v>
      </c>
      <c r="C579" s="635" t="s">
        <v>532</v>
      </c>
      <c r="D579" s="663" t="s">
        <v>533</v>
      </c>
      <c r="E579" s="635" t="s">
        <v>2125</v>
      </c>
      <c r="F579" s="663" t="s">
        <v>2126</v>
      </c>
      <c r="G579" s="635" t="s">
        <v>2308</v>
      </c>
      <c r="H579" s="635" t="s">
        <v>2309</v>
      </c>
      <c r="I579" s="649">
        <v>26703</v>
      </c>
      <c r="J579" s="649">
        <v>1</v>
      </c>
      <c r="K579" s="650">
        <v>26703</v>
      </c>
    </row>
    <row r="580" spans="1:11" ht="14.4" customHeight="1" x14ac:dyDescent="0.3">
      <c r="A580" s="631" t="s">
        <v>513</v>
      </c>
      <c r="B580" s="632" t="s">
        <v>514</v>
      </c>
      <c r="C580" s="635" t="s">
        <v>532</v>
      </c>
      <c r="D580" s="663" t="s">
        <v>533</v>
      </c>
      <c r="E580" s="635" t="s">
        <v>2125</v>
      </c>
      <c r="F580" s="663" t="s">
        <v>2126</v>
      </c>
      <c r="G580" s="635" t="s">
        <v>2310</v>
      </c>
      <c r="H580" s="635" t="s">
        <v>2311</v>
      </c>
      <c r="I580" s="649">
        <v>26703</v>
      </c>
      <c r="J580" s="649">
        <v>2</v>
      </c>
      <c r="K580" s="650">
        <v>53406</v>
      </c>
    </row>
    <row r="581" spans="1:11" ht="14.4" customHeight="1" x14ac:dyDescent="0.3">
      <c r="A581" s="631" t="s">
        <v>513</v>
      </c>
      <c r="B581" s="632" t="s">
        <v>514</v>
      </c>
      <c r="C581" s="635" t="s">
        <v>532</v>
      </c>
      <c r="D581" s="663" t="s">
        <v>533</v>
      </c>
      <c r="E581" s="635" t="s">
        <v>2125</v>
      </c>
      <c r="F581" s="663" t="s">
        <v>2126</v>
      </c>
      <c r="G581" s="635" t="s">
        <v>2312</v>
      </c>
      <c r="H581" s="635" t="s">
        <v>2313</v>
      </c>
      <c r="I581" s="649">
        <v>26703</v>
      </c>
      <c r="J581" s="649">
        <v>2</v>
      </c>
      <c r="K581" s="650">
        <v>53406</v>
      </c>
    </row>
    <row r="582" spans="1:11" ht="14.4" customHeight="1" x14ac:dyDescent="0.3">
      <c r="A582" s="631" t="s">
        <v>513</v>
      </c>
      <c r="B582" s="632" t="s">
        <v>514</v>
      </c>
      <c r="C582" s="635" t="s">
        <v>532</v>
      </c>
      <c r="D582" s="663" t="s">
        <v>533</v>
      </c>
      <c r="E582" s="635" t="s">
        <v>2125</v>
      </c>
      <c r="F582" s="663" t="s">
        <v>2126</v>
      </c>
      <c r="G582" s="635" t="s">
        <v>2314</v>
      </c>
      <c r="H582" s="635" t="s">
        <v>2315</v>
      </c>
      <c r="I582" s="649">
        <v>26703</v>
      </c>
      <c r="J582" s="649">
        <v>1</v>
      </c>
      <c r="K582" s="650">
        <v>26703</v>
      </c>
    </row>
    <row r="583" spans="1:11" ht="14.4" customHeight="1" x14ac:dyDescent="0.3">
      <c r="A583" s="631" t="s">
        <v>513</v>
      </c>
      <c r="B583" s="632" t="s">
        <v>514</v>
      </c>
      <c r="C583" s="635" t="s">
        <v>532</v>
      </c>
      <c r="D583" s="663" t="s">
        <v>533</v>
      </c>
      <c r="E583" s="635" t="s">
        <v>2125</v>
      </c>
      <c r="F583" s="663" t="s">
        <v>2126</v>
      </c>
      <c r="G583" s="635" t="s">
        <v>2316</v>
      </c>
      <c r="H583" s="635" t="s">
        <v>2317</v>
      </c>
      <c r="I583" s="649">
        <v>79999.75</v>
      </c>
      <c r="J583" s="649">
        <v>4</v>
      </c>
      <c r="K583" s="650">
        <v>319999</v>
      </c>
    </row>
    <row r="584" spans="1:11" ht="14.4" customHeight="1" x14ac:dyDescent="0.3">
      <c r="A584" s="631" t="s">
        <v>513</v>
      </c>
      <c r="B584" s="632" t="s">
        <v>514</v>
      </c>
      <c r="C584" s="635" t="s">
        <v>532</v>
      </c>
      <c r="D584" s="663" t="s">
        <v>533</v>
      </c>
      <c r="E584" s="635" t="s">
        <v>2125</v>
      </c>
      <c r="F584" s="663" t="s">
        <v>2126</v>
      </c>
      <c r="G584" s="635" t="s">
        <v>2318</v>
      </c>
      <c r="H584" s="635" t="s">
        <v>2319</v>
      </c>
      <c r="I584" s="649">
        <v>79999.75</v>
      </c>
      <c r="J584" s="649">
        <v>3</v>
      </c>
      <c r="K584" s="650">
        <v>239999.25</v>
      </c>
    </row>
    <row r="585" spans="1:11" ht="14.4" customHeight="1" x14ac:dyDescent="0.3">
      <c r="A585" s="631" t="s">
        <v>513</v>
      </c>
      <c r="B585" s="632" t="s">
        <v>514</v>
      </c>
      <c r="C585" s="635" t="s">
        <v>532</v>
      </c>
      <c r="D585" s="663" t="s">
        <v>533</v>
      </c>
      <c r="E585" s="635" t="s">
        <v>2125</v>
      </c>
      <c r="F585" s="663" t="s">
        <v>2126</v>
      </c>
      <c r="G585" s="635" t="s">
        <v>2320</v>
      </c>
      <c r="H585" s="635" t="s">
        <v>2321</v>
      </c>
      <c r="I585" s="649">
        <v>79999.75</v>
      </c>
      <c r="J585" s="649">
        <v>14</v>
      </c>
      <c r="K585" s="650">
        <v>1119996.5</v>
      </c>
    </row>
    <row r="586" spans="1:11" ht="14.4" customHeight="1" x14ac:dyDescent="0.3">
      <c r="A586" s="631" t="s">
        <v>513</v>
      </c>
      <c r="B586" s="632" t="s">
        <v>514</v>
      </c>
      <c r="C586" s="635" t="s">
        <v>532</v>
      </c>
      <c r="D586" s="663" t="s">
        <v>533</v>
      </c>
      <c r="E586" s="635" t="s">
        <v>1441</v>
      </c>
      <c r="F586" s="663" t="s">
        <v>1442</v>
      </c>
      <c r="G586" s="635" t="s">
        <v>2322</v>
      </c>
      <c r="H586" s="635" t="s">
        <v>2323</v>
      </c>
      <c r="I586" s="649">
        <v>3.9300000667572021</v>
      </c>
      <c r="J586" s="649">
        <v>50</v>
      </c>
      <c r="K586" s="650">
        <v>196.63999938964844</v>
      </c>
    </row>
    <row r="587" spans="1:11" ht="14.4" customHeight="1" x14ac:dyDescent="0.3">
      <c r="A587" s="631" t="s">
        <v>513</v>
      </c>
      <c r="B587" s="632" t="s">
        <v>514</v>
      </c>
      <c r="C587" s="635" t="s">
        <v>532</v>
      </c>
      <c r="D587" s="663" t="s">
        <v>533</v>
      </c>
      <c r="E587" s="635" t="s">
        <v>1441</v>
      </c>
      <c r="F587" s="663" t="s">
        <v>1442</v>
      </c>
      <c r="G587" s="635" t="s">
        <v>2324</v>
      </c>
      <c r="H587" s="635" t="s">
        <v>2325</v>
      </c>
      <c r="I587" s="649">
        <v>3.9300000667572021</v>
      </c>
      <c r="J587" s="649">
        <v>150</v>
      </c>
      <c r="K587" s="650">
        <v>589.8900146484375</v>
      </c>
    </row>
    <row r="588" spans="1:11" ht="14.4" customHeight="1" x14ac:dyDescent="0.3">
      <c r="A588" s="631" t="s">
        <v>513</v>
      </c>
      <c r="B588" s="632" t="s">
        <v>514</v>
      </c>
      <c r="C588" s="635" t="s">
        <v>532</v>
      </c>
      <c r="D588" s="663" t="s">
        <v>533</v>
      </c>
      <c r="E588" s="635" t="s">
        <v>1441</v>
      </c>
      <c r="F588" s="663" t="s">
        <v>1442</v>
      </c>
      <c r="G588" s="635" t="s">
        <v>2326</v>
      </c>
      <c r="H588" s="635" t="s">
        <v>2327</v>
      </c>
      <c r="I588" s="649">
        <v>273.45999145507812</v>
      </c>
      <c r="J588" s="649">
        <v>10</v>
      </c>
      <c r="K588" s="650">
        <v>2734.60009765625</v>
      </c>
    </row>
    <row r="589" spans="1:11" ht="14.4" customHeight="1" x14ac:dyDescent="0.3">
      <c r="A589" s="631" t="s">
        <v>513</v>
      </c>
      <c r="B589" s="632" t="s">
        <v>514</v>
      </c>
      <c r="C589" s="635" t="s">
        <v>532</v>
      </c>
      <c r="D589" s="663" t="s">
        <v>533</v>
      </c>
      <c r="E589" s="635" t="s">
        <v>2328</v>
      </c>
      <c r="F589" s="663" t="s">
        <v>2329</v>
      </c>
      <c r="G589" s="635" t="s">
        <v>2330</v>
      </c>
      <c r="H589" s="635" t="s">
        <v>2331</v>
      </c>
      <c r="I589" s="649">
        <v>8834.919921875</v>
      </c>
      <c r="J589" s="649">
        <v>2</v>
      </c>
      <c r="K589" s="650">
        <v>17669.83984375</v>
      </c>
    </row>
    <row r="590" spans="1:11" ht="14.4" customHeight="1" x14ac:dyDescent="0.3">
      <c r="A590" s="631" t="s">
        <v>513</v>
      </c>
      <c r="B590" s="632" t="s">
        <v>514</v>
      </c>
      <c r="C590" s="635" t="s">
        <v>532</v>
      </c>
      <c r="D590" s="663" t="s">
        <v>533</v>
      </c>
      <c r="E590" s="635" t="s">
        <v>2328</v>
      </c>
      <c r="F590" s="663" t="s">
        <v>2329</v>
      </c>
      <c r="G590" s="635" t="s">
        <v>2332</v>
      </c>
      <c r="H590" s="635" t="s">
        <v>2333</v>
      </c>
      <c r="I590" s="649">
        <v>8834.919921875</v>
      </c>
      <c r="J590" s="649">
        <v>3</v>
      </c>
      <c r="K590" s="650">
        <v>26504.759765625</v>
      </c>
    </row>
    <row r="591" spans="1:11" ht="14.4" customHeight="1" x14ac:dyDescent="0.3">
      <c r="A591" s="631" t="s">
        <v>513</v>
      </c>
      <c r="B591" s="632" t="s">
        <v>514</v>
      </c>
      <c r="C591" s="635" t="s">
        <v>532</v>
      </c>
      <c r="D591" s="663" t="s">
        <v>533</v>
      </c>
      <c r="E591" s="635" t="s">
        <v>2328</v>
      </c>
      <c r="F591" s="663" t="s">
        <v>2329</v>
      </c>
      <c r="G591" s="635" t="s">
        <v>2334</v>
      </c>
      <c r="H591" s="635" t="s">
        <v>2335</v>
      </c>
      <c r="I591" s="649">
        <v>29717.51953125</v>
      </c>
      <c r="J591" s="649">
        <v>9</v>
      </c>
      <c r="K591" s="650">
        <v>267457.65625</v>
      </c>
    </row>
    <row r="592" spans="1:11" ht="14.4" customHeight="1" x14ac:dyDescent="0.3">
      <c r="A592" s="631" t="s">
        <v>513</v>
      </c>
      <c r="B592" s="632" t="s">
        <v>514</v>
      </c>
      <c r="C592" s="635" t="s">
        <v>532</v>
      </c>
      <c r="D592" s="663" t="s">
        <v>533</v>
      </c>
      <c r="E592" s="635" t="s">
        <v>2328</v>
      </c>
      <c r="F592" s="663" t="s">
        <v>2329</v>
      </c>
      <c r="G592" s="635" t="s">
        <v>2336</v>
      </c>
      <c r="H592" s="635" t="s">
        <v>2337</v>
      </c>
      <c r="I592" s="649">
        <v>2932.5180175781252</v>
      </c>
      <c r="J592" s="649">
        <v>5</v>
      </c>
      <c r="K592" s="650">
        <v>14662.590087890625</v>
      </c>
    </row>
    <row r="593" spans="1:11" ht="14.4" customHeight="1" x14ac:dyDescent="0.3">
      <c r="A593" s="631" t="s">
        <v>513</v>
      </c>
      <c r="B593" s="632" t="s">
        <v>514</v>
      </c>
      <c r="C593" s="635" t="s">
        <v>532</v>
      </c>
      <c r="D593" s="663" t="s">
        <v>533</v>
      </c>
      <c r="E593" s="635" t="s">
        <v>2328</v>
      </c>
      <c r="F593" s="663" t="s">
        <v>2329</v>
      </c>
      <c r="G593" s="635" t="s">
        <v>2338</v>
      </c>
      <c r="H593" s="635" t="s">
        <v>2339</v>
      </c>
      <c r="I593" s="649">
        <v>16900</v>
      </c>
      <c r="J593" s="649">
        <v>3</v>
      </c>
      <c r="K593" s="650">
        <v>50700</v>
      </c>
    </row>
    <row r="594" spans="1:11" ht="14.4" customHeight="1" x14ac:dyDescent="0.3">
      <c r="A594" s="631" t="s">
        <v>513</v>
      </c>
      <c r="B594" s="632" t="s">
        <v>514</v>
      </c>
      <c r="C594" s="635" t="s">
        <v>532</v>
      </c>
      <c r="D594" s="663" t="s">
        <v>533</v>
      </c>
      <c r="E594" s="635" t="s">
        <v>2328</v>
      </c>
      <c r="F594" s="663" t="s">
        <v>2329</v>
      </c>
      <c r="G594" s="635" t="s">
        <v>2340</v>
      </c>
      <c r="H594" s="635" t="s">
        <v>2341</v>
      </c>
      <c r="I594" s="649">
        <v>16900</v>
      </c>
      <c r="J594" s="649">
        <v>3</v>
      </c>
      <c r="K594" s="650">
        <v>50700</v>
      </c>
    </row>
    <row r="595" spans="1:11" ht="14.4" customHeight="1" x14ac:dyDescent="0.3">
      <c r="A595" s="631" t="s">
        <v>513</v>
      </c>
      <c r="B595" s="632" t="s">
        <v>514</v>
      </c>
      <c r="C595" s="635" t="s">
        <v>532</v>
      </c>
      <c r="D595" s="663" t="s">
        <v>533</v>
      </c>
      <c r="E595" s="635" t="s">
        <v>2328</v>
      </c>
      <c r="F595" s="663" t="s">
        <v>2329</v>
      </c>
      <c r="G595" s="635" t="s">
        <v>2342</v>
      </c>
      <c r="H595" s="635" t="s">
        <v>2343</v>
      </c>
      <c r="I595" s="649">
        <v>16900</v>
      </c>
      <c r="J595" s="649">
        <v>5</v>
      </c>
      <c r="K595" s="650">
        <v>84500</v>
      </c>
    </row>
    <row r="596" spans="1:11" ht="14.4" customHeight="1" x14ac:dyDescent="0.3">
      <c r="A596" s="631" t="s">
        <v>513</v>
      </c>
      <c r="B596" s="632" t="s">
        <v>514</v>
      </c>
      <c r="C596" s="635" t="s">
        <v>532</v>
      </c>
      <c r="D596" s="663" t="s">
        <v>533</v>
      </c>
      <c r="E596" s="635" t="s">
        <v>2328</v>
      </c>
      <c r="F596" s="663" t="s">
        <v>2329</v>
      </c>
      <c r="G596" s="635" t="s">
        <v>2338</v>
      </c>
      <c r="H596" s="635" t="s">
        <v>2344</v>
      </c>
      <c r="I596" s="649">
        <v>16900</v>
      </c>
      <c r="J596" s="649">
        <v>1</v>
      </c>
      <c r="K596" s="650">
        <v>16900</v>
      </c>
    </row>
    <row r="597" spans="1:11" ht="14.4" customHeight="1" x14ac:dyDescent="0.3">
      <c r="A597" s="631" t="s">
        <v>513</v>
      </c>
      <c r="B597" s="632" t="s">
        <v>514</v>
      </c>
      <c r="C597" s="635" t="s">
        <v>532</v>
      </c>
      <c r="D597" s="663" t="s">
        <v>533</v>
      </c>
      <c r="E597" s="635" t="s">
        <v>2328</v>
      </c>
      <c r="F597" s="663" t="s">
        <v>2329</v>
      </c>
      <c r="G597" s="635" t="s">
        <v>2340</v>
      </c>
      <c r="H597" s="635" t="s">
        <v>2345</v>
      </c>
      <c r="I597" s="649">
        <v>16900</v>
      </c>
      <c r="J597" s="649">
        <v>1</v>
      </c>
      <c r="K597" s="650">
        <v>16900</v>
      </c>
    </row>
    <row r="598" spans="1:11" ht="14.4" customHeight="1" x14ac:dyDescent="0.3">
      <c r="A598" s="631" t="s">
        <v>513</v>
      </c>
      <c r="B598" s="632" t="s">
        <v>514</v>
      </c>
      <c r="C598" s="635" t="s">
        <v>532</v>
      </c>
      <c r="D598" s="663" t="s">
        <v>533</v>
      </c>
      <c r="E598" s="635" t="s">
        <v>2328</v>
      </c>
      <c r="F598" s="663" t="s">
        <v>2329</v>
      </c>
      <c r="G598" s="635" t="s">
        <v>2346</v>
      </c>
      <c r="H598" s="635" t="s">
        <v>2347</v>
      </c>
      <c r="I598" s="649">
        <v>14595.8095703125</v>
      </c>
      <c r="J598" s="649">
        <v>2</v>
      </c>
      <c r="K598" s="650">
        <v>29191.619140625</v>
      </c>
    </row>
    <row r="599" spans="1:11" ht="14.4" customHeight="1" x14ac:dyDescent="0.3">
      <c r="A599" s="631" t="s">
        <v>513</v>
      </c>
      <c r="B599" s="632" t="s">
        <v>514</v>
      </c>
      <c r="C599" s="635" t="s">
        <v>532</v>
      </c>
      <c r="D599" s="663" t="s">
        <v>533</v>
      </c>
      <c r="E599" s="635" t="s">
        <v>2328</v>
      </c>
      <c r="F599" s="663" t="s">
        <v>2329</v>
      </c>
      <c r="G599" s="635" t="s">
        <v>2348</v>
      </c>
      <c r="H599" s="635" t="s">
        <v>2349</v>
      </c>
      <c r="I599" s="649">
        <v>14595.8095703125</v>
      </c>
      <c r="J599" s="649">
        <v>4</v>
      </c>
      <c r="K599" s="650">
        <v>58383.23828125</v>
      </c>
    </row>
    <row r="600" spans="1:11" ht="14.4" customHeight="1" x14ac:dyDescent="0.3">
      <c r="A600" s="631" t="s">
        <v>513</v>
      </c>
      <c r="B600" s="632" t="s">
        <v>514</v>
      </c>
      <c r="C600" s="635" t="s">
        <v>532</v>
      </c>
      <c r="D600" s="663" t="s">
        <v>533</v>
      </c>
      <c r="E600" s="635" t="s">
        <v>2328</v>
      </c>
      <c r="F600" s="663" t="s">
        <v>2329</v>
      </c>
      <c r="G600" s="635" t="s">
        <v>2350</v>
      </c>
      <c r="H600" s="635" t="s">
        <v>2351</v>
      </c>
      <c r="I600" s="649">
        <v>14595.8095703125</v>
      </c>
      <c r="J600" s="649">
        <v>2</v>
      </c>
      <c r="K600" s="650">
        <v>29191.619140625</v>
      </c>
    </row>
    <row r="601" spans="1:11" ht="14.4" customHeight="1" x14ac:dyDescent="0.3">
      <c r="A601" s="631" t="s">
        <v>513</v>
      </c>
      <c r="B601" s="632" t="s">
        <v>514</v>
      </c>
      <c r="C601" s="635" t="s">
        <v>532</v>
      </c>
      <c r="D601" s="663" t="s">
        <v>533</v>
      </c>
      <c r="E601" s="635" t="s">
        <v>2328</v>
      </c>
      <c r="F601" s="663" t="s">
        <v>2329</v>
      </c>
      <c r="G601" s="635" t="s">
        <v>2352</v>
      </c>
      <c r="H601" s="635" t="s">
        <v>2353</v>
      </c>
      <c r="I601" s="649">
        <v>14595.8095703125</v>
      </c>
      <c r="J601" s="649">
        <v>1</v>
      </c>
      <c r="K601" s="650">
        <v>14595.8095703125</v>
      </c>
    </row>
    <row r="602" spans="1:11" ht="14.4" customHeight="1" x14ac:dyDescent="0.3">
      <c r="A602" s="631" t="s">
        <v>513</v>
      </c>
      <c r="B602" s="632" t="s">
        <v>514</v>
      </c>
      <c r="C602" s="635" t="s">
        <v>532</v>
      </c>
      <c r="D602" s="663" t="s">
        <v>533</v>
      </c>
      <c r="E602" s="635" t="s">
        <v>2328</v>
      </c>
      <c r="F602" s="663" t="s">
        <v>2329</v>
      </c>
      <c r="G602" s="635" t="s">
        <v>2354</v>
      </c>
      <c r="H602" s="635" t="s">
        <v>2355</v>
      </c>
      <c r="I602" s="649">
        <v>14595.8095703125</v>
      </c>
      <c r="J602" s="649">
        <v>1</v>
      </c>
      <c r="K602" s="650">
        <v>14595.8095703125</v>
      </c>
    </row>
    <row r="603" spans="1:11" ht="14.4" customHeight="1" x14ac:dyDescent="0.3">
      <c r="A603" s="631" t="s">
        <v>513</v>
      </c>
      <c r="B603" s="632" t="s">
        <v>514</v>
      </c>
      <c r="C603" s="635" t="s">
        <v>532</v>
      </c>
      <c r="D603" s="663" t="s">
        <v>533</v>
      </c>
      <c r="E603" s="635" t="s">
        <v>2328</v>
      </c>
      <c r="F603" s="663" t="s">
        <v>2329</v>
      </c>
      <c r="G603" s="635" t="s">
        <v>2356</v>
      </c>
      <c r="H603" s="635" t="s">
        <v>2357</v>
      </c>
      <c r="I603" s="649">
        <v>14595.8095703125</v>
      </c>
      <c r="J603" s="649">
        <v>1</v>
      </c>
      <c r="K603" s="650">
        <v>14595.8095703125</v>
      </c>
    </row>
    <row r="604" spans="1:11" ht="14.4" customHeight="1" x14ac:dyDescent="0.3">
      <c r="A604" s="631" t="s">
        <v>513</v>
      </c>
      <c r="B604" s="632" t="s">
        <v>514</v>
      </c>
      <c r="C604" s="635" t="s">
        <v>532</v>
      </c>
      <c r="D604" s="663" t="s">
        <v>533</v>
      </c>
      <c r="E604" s="635" t="s">
        <v>2328</v>
      </c>
      <c r="F604" s="663" t="s">
        <v>2329</v>
      </c>
      <c r="G604" s="635" t="s">
        <v>2358</v>
      </c>
      <c r="H604" s="635" t="s">
        <v>2359</v>
      </c>
      <c r="I604" s="649">
        <v>16317.3603515625</v>
      </c>
      <c r="J604" s="649">
        <v>5</v>
      </c>
      <c r="K604" s="650">
        <v>81586.8017578125</v>
      </c>
    </row>
    <row r="605" spans="1:11" ht="14.4" customHeight="1" x14ac:dyDescent="0.3">
      <c r="A605" s="631" t="s">
        <v>513</v>
      </c>
      <c r="B605" s="632" t="s">
        <v>514</v>
      </c>
      <c r="C605" s="635" t="s">
        <v>532</v>
      </c>
      <c r="D605" s="663" t="s">
        <v>533</v>
      </c>
      <c r="E605" s="635" t="s">
        <v>2328</v>
      </c>
      <c r="F605" s="663" t="s">
        <v>2329</v>
      </c>
      <c r="G605" s="635" t="s">
        <v>2360</v>
      </c>
      <c r="H605" s="635" t="s">
        <v>2361</v>
      </c>
      <c r="I605" s="649">
        <v>16317.3603515625</v>
      </c>
      <c r="J605" s="649">
        <v>8</v>
      </c>
      <c r="K605" s="650">
        <v>130538.8828125</v>
      </c>
    </row>
    <row r="606" spans="1:11" ht="14.4" customHeight="1" x14ac:dyDescent="0.3">
      <c r="A606" s="631" t="s">
        <v>513</v>
      </c>
      <c r="B606" s="632" t="s">
        <v>514</v>
      </c>
      <c r="C606" s="635" t="s">
        <v>532</v>
      </c>
      <c r="D606" s="663" t="s">
        <v>533</v>
      </c>
      <c r="E606" s="635" t="s">
        <v>2328</v>
      </c>
      <c r="F606" s="663" t="s">
        <v>2329</v>
      </c>
      <c r="G606" s="635" t="s">
        <v>2362</v>
      </c>
      <c r="H606" s="635" t="s">
        <v>2363</v>
      </c>
      <c r="I606" s="649">
        <v>16317.3603515625</v>
      </c>
      <c r="J606" s="649">
        <v>1</v>
      </c>
      <c r="K606" s="650">
        <v>16317.3603515625</v>
      </c>
    </row>
    <row r="607" spans="1:11" ht="14.4" customHeight="1" x14ac:dyDescent="0.3">
      <c r="A607" s="631" t="s">
        <v>513</v>
      </c>
      <c r="B607" s="632" t="s">
        <v>514</v>
      </c>
      <c r="C607" s="635" t="s">
        <v>532</v>
      </c>
      <c r="D607" s="663" t="s">
        <v>533</v>
      </c>
      <c r="E607" s="635" t="s">
        <v>2328</v>
      </c>
      <c r="F607" s="663" t="s">
        <v>2329</v>
      </c>
      <c r="G607" s="635" t="s">
        <v>2364</v>
      </c>
      <c r="H607" s="635" t="s">
        <v>2365</v>
      </c>
      <c r="I607" s="649">
        <v>16317.3603515625</v>
      </c>
      <c r="J607" s="649">
        <v>1</v>
      </c>
      <c r="K607" s="650">
        <v>16317.3603515625</v>
      </c>
    </row>
    <row r="608" spans="1:11" ht="14.4" customHeight="1" x14ac:dyDescent="0.3">
      <c r="A608" s="631" t="s">
        <v>513</v>
      </c>
      <c r="B608" s="632" t="s">
        <v>514</v>
      </c>
      <c r="C608" s="635" t="s">
        <v>532</v>
      </c>
      <c r="D608" s="663" t="s">
        <v>533</v>
      </c>
      <c r="E608" s="635" t="s">
        <v>2328</v>
      </c>
      <c r="F608" s="663" t="s">
        <v>2329</v>
      </c>
      <c r="G608" s="635" t="s">
        <v>2366</v>
      </c>
      <c r="H608" s="635" t="s">
        <v>2367</v>
      </c>
      <c r="I608" s="649">
        <v>16317.36279296875</v>
      </c>
      <c r="J608" s="649">
        <v>4</v>
      </c>
      <c r="K608" s="650">
        <v>65269.451171875</v>
      </c>
    </row>
    <row r="609" spans="1:11" ht="14.4" customHeight="1" x14ac:dyDescent="0.3">
      <c r="A609" s="631" t="s">
        <v>513</v>
      </c>
      <c r="B609" s="632" t="s">
        <v>514</v>
      </c>
      <c r="C609" s="635" t="s">
        <v>532</v>
      </c>
      <c r="D609" s="663" t="s">
        <v>533</v>
      </c>
      <c r="E609" s="635" t="s">
        <v>2328</v>
      </c>
      <c r="F609" s="663" t="s">
        <v>2329</v>
      </c>
      <c r="G609" s="635" t="s">
        <v>2368</v>
      </c>
      <c r="H609" s="635" t="s">
        <v>2369</v>
      </c>
      <c r="I609" s="649">
        <v>8158.68994140625</v>
      </c>
      <c r="J609" s="649">
        <v>1</v>
      </c>
      <c r="K609" s="650">
        <v>8158.68994140625</v>
      </c>
    </row>
    <row r="610" spans="1:11" ht="14.4" customHeight="1" x14ac:dyDescent="0.3">
      <c r="A610" s="631" t="s">
        <v>513</v>
      </c>
      <c r="B610" s="632" t="s">
        <v>514</v>
      </c>
      <c r="C610" s="635" t="s">
        <v>532</v>
      </c>
      <c r="D610" s="663" t="s">
        <v>533</v>
      </c>
      <c r="E610" s="635" t="s">
        <v>2328</v>
      </c>
      <c r="F610" s="663" t="s">
        <v>2329</v>
      </c>
      <c r="G610" s="635" t="s">
        <v>2370</v>
      </c>
      <c r="H610" s="635" t="s">
        <v>2371</v>
      </c>
      <c r="I610" s="649">
        <v>14595.8095703125</v>
      </c>
      <c r="J610" s="649">
        <v>2</v>
      </c>
      <c r="K610" s="650">
        <v>29191.619140625</v>
      </c>
    </row>
    <row r="611" spans="1:11" ht="14.4" customHeight="1" x14ac:dyDescent="0.3">
      <c r="A611" s="631" t="s">
        <v>513</v>
      </c>
      <c r="B611" s="632" t="s">
        <v>514</v>
      </c>
      <c r="C611" s="635" t="s">
        <v>532</v>
      </c>
      <c r="D611" s="663" t="s">
        <v>533</v>
      </c>
      <c r="E611" s="635" t="s">
        <v>2328</v>
      </c>
      <c r="F611" s="663" t="s">
        <v>2329</v>
      </c>
      <c r="G611" s="635" t="s">
        <v>2372</v>
      </c>
      <c r="H611" s="635" t="s">
        <v>2373</v>
      </c>
      <c r="I611" s="649">
        <v>14595.8095703125</v>
      </c>
      <c r="J611" s="649">
        <v>1</v>
      </c>
      <c r="K611" s="650">
        <v>14595.8095703125</v>
      </c>
    </row>
    <row r="612" spans="1:11" ht="14.4" customHeight="1" x14ac:dyDescent="0.3">
      <c r="A612" s="631" t="s">
        <v>513</v>
      </c>
      <c r="B612" s="632" t="s">
        <v>514</v>
      </c>
      <c r="C612" s="635" t="s">
        <v>532</v>
      </c>
      <c r="D612" s="663" t="s">
        <v>533</v>
      </c>
      <c r="E612" s="635" t="s">
        <v>2328</v>
      </c>
      <c r="F612" s="663" t="s">
        <v>2329</v>
      </c>
      <c r="G612" s="635" t="s">
        <v>2374</v>
      </c>
      <c r="H612" s="635" t="s">
        <v>2375</v>
      </c>
      <c r="I612" s="649">
        <v>14595.8095703125</v>
      </c>
      <c r="J612" s="649">
        <v>1</v>
      </c>
      <c r="K612" s="650">
        <v>14595.8095703125</v>
      </c>
    </row>
    <row r="613" spans="1:11" ht="14.4" customHeight="1" x14ac:dyDescent="0.3">
      <c r="A613" s="631" t="s">
        <v>513</v>
      </c>
      <c r="B613" s="632" t="s">
        <v>514</v>
      </c>
      <c r="C613" s="635" t="s">
        <v>532</v>
      </c>
      <c r="D613" s="663" t="s">
        <v>533</v>
      </c>
      <c r="E613" s="635" t="s">
        <v>2328</v>
      </c>
      <c r="F613" s="663" t="s">
        <v>2329</v>
      </c>
      <c r="G613" s="635" t="s">
        <v>2376</v>
      </c>
      <c r="H613" s="635" t="s">
        <v>2377</v>
      </c>
      <c r="I613" s="649">
        <v>14595.8095703125</v>
      </c>
      <c r="J613" s="649">
        <v>3</v>
      </c>
      <c r="K613" s="650">
        <v>43787.4287109375</v>
      </c>
    </row>
    <row r="614" spans="1:11" ht="14.4" customHeight="1" x14ac:dyDescent="0.3">
      <c r="A614" s="631" t="s">
        <v>513</v>
      </c>
      <c r="B614" s="632" t="s">
        <v>514</v>
      </c>
      <c r="C614" s="635" t="s">
        <v>532</v>
      </c>
      <c r="D614" s="663" t="s">
        <v>533</v>
      </c>
      <c r="E614" s="635" t="s">
        <v>2328</v>
      </c>
      <c r="F614" s="663" t="s">
        <v>2329</v>
      </c>
      <c r="G614" s="635" t="s">
        <v>2378</v>
      </c>
      <c r="H614" s="635" t="s">
        <v>2379</v>
      </c>
      <c r="I614" s="649">
        <v>16317.3603515625</v>
      </c>
      <c r="J614" s="649">
        <v>4</v>
      </c>
      <c r="K614" s="650">
        <v>65269.44140625</v>
      </c>
    </row>
    <row r="615" spans="1:11" ht="14.4" customHeight="1" x14ac:dyDescent="0.3">
      <c r="A615" s="631" t="s">
        <v>513</v>
      </c>
      <c r="B615" s="632" t="s">
        <v>514</v>
      </c>
      <c r="C615" s="635" t="s">
        <v>532</v>
      </c>
      <c r="D615" s="663" t="s">
        <v>533</v>
      </c>
      <c r="E615" s="635" t="s">
        <v>2328</v>
      </c>
      <c r="F615" s="663" t="s">
        <v>2329</v>
      </c>
      <c r="G615" s="635" t="s">
        <v>2380</v>
      </c>
      <c r="H615" s="635" t="s">
        <v>2381</v>
      </c>
      <c r="I615" s="649">
        <v>14595.8095703125</v>
      </c>
      <c r="J615" s="649">
        <v>6</v>
      </c>
      <c r="K615" s="650">
        <v>87574.857421875</v>
      </c>
    </row>
    <row r="616" spans="1:11" ht="14.4" customHeight="1" x14ac:dyDescent="0.3">
      <c r="A616" s="631" t="s">
        <v>513</v>
      </c>
      <c r="B616" s="632" t="s">
        <v>514</v>
      </c>
      <c r="C616" s="635" t="s">
        <v>532</v>
      </c>
      <c r="D616" s="663" t="s">
        <v>533</v>
      </c>
      <c r="E616" s="635" t="s">
        <v>2328</v>
      </c>
      <c r="F616" s="663" t="s">
        <v>2329</v>
      </c>
      <c r="G616" s="635" t="s">
        <v>2382</v>
      </c>
      <c r="H616" s="635" t="s">
        <v>2383</v>
      </c>
      <c r="I616" s="649">
        <v>14595.8095703125</v>
      </c>
      <c r="J616" s="649">
        <v>11</v>
      </c>
      <c r="K616" s="650">
        <v>160553.9169921875</v>
      </c>
    </row>
    <row r="617" spans="1:11" ht="14.4" customHeight="1" x14ac:dyDescent="0.3">
      <c r="A617" s="631" t="s">
        <v>513</v>
      </c>
      <c r="B617" s="632" t="s">
        <v>514</v>
      </c>
      <c r="C617" s="635" t="s">
        <v>532</v>
      </c>
      <c r="D617" s="663" t="s">
        <v>533</v>
      </c>
      <c r="E617" s="635" t="s">
        <v>2328</v>
      </c>
      <c r="F617" s="663" t="s">
        <v>2329</v>
      </c>
      <c r="G617" s="635" t="s">
        <v>2384</v>
      </c>
      <c r="H617" s="635" t="s">
        <v>2385</v>
      </c>
      <c r="I617" s="649">
        <v>14595.811360677084</v>
      </c>
      <c r="J617" s="649">
        <v>8</v>
      </c>
      <c r="K617" s="650">
        <v>116766.48828125</v>
      </c>
    </row>
    <row r="618" spans="1:11" ht="14.4" customHeight="1" x14ac:dyDescent="0.3">
      <c r="A618" s="631" t="s">
        <v>513</v>
      </c>
      <c r="B618" s="632" t="s">
        <v>514</v>
      </c>
      <c r="C618" s="635" t="s">
        <v>532</v>
      </c>
      <c r="D618" s="663" t="s">
        <v>533</v>
      </c>
      <c r="E618" s="635" t="s">
        <v>2328</v>
      </c>
      <c r="F618" s="663" t="s">
        <v>2329</v>
      </c>
      <c r="G618" s="635" t="s">
        <v>2386</v>
      </c>
      <c r="H618" s="635" t="s">
        <v>2387</v>
      </c>
      <c r="I618" s="649">
        <v>14595.8095703125</v>
      </c>
      <c r="J618" s="649">
        <v>1</v>
      </c>
      <c r="K618" s="650">
        <v>14595.8095703125</v>
      </c>
    </row>
    <row r="619" spans="1:11" ht="14.4" customHeight="1" x14ac:dyDescent="0.3">
      <c r="A619" s="631" t="s">
        <v>513</v>
      </c>
      <c r="B619" s="632" t="s">
        <v>514</v>
      </c>
      <c r="C619" s="635" t="s">
        <v>532</v>
      </c>
      <c r="D619" s="663" t="s">
        <v>533</v>
      </c>
      <c r="E619" s="635" t="s">
        <v>2328</v>
      </c>
      <c r="F619" s="663" t="s">
        <v>2329</v>
      </c>
      <c r="G619" s="635" t="s">
        <v>2388</v>
      </c>
      <c r="H619" s="635" t="s">
        <v>2389</v>
      </c>
      <c r="I619" s="649">
        <v>14595.8095703125</v>
      </c>
      <c r="J619" s="649">
        <v>5</v>
      </c>
      <c r="K619" s="650">
        <v>72979.0478515625</v>
      </c>
    </row>
    <row r="620" spans="1:11" ht="14.4" customHeight="1" x14ac:dyDescent="0.3">
      <c r="A620" s="631" t="s">
        <v>513</v>
      </c>
      <c r="B620" s="632" t="s">
        <v>514</v>
      </c>
      <c r="C620" s="635" t="s">
        <v>532</v>
      </c>
      <c r="D620" s="663" t="s">
        <v>533</v>
      </c>
      <c r="E620" s="635" t="s">
        <v>2328</v>
      </c>
      <c r="F620" s="663" t="s">
        <v>2329</v>
      </c>
      <c r="G620" s="635" t="s">
        <v>2390</v>
      </c>
      <c r="H620" s="635" t="s">
        <v>2391</v>
      </c>
      <c r="I620" s="649">
        <v>14595.8095703125</v>
      </c>
      <c r="J620" s="649">
        <v>2</v>
      </c>
      <c r="K620" s="650">
        <v>29191.619140625</v>
      </c>
    </row>
    <row r="621" spans="1:11" ht="14.4" customHeight="1" x14ac:dyDescent="0.3">
      <c r="A621" s="631" t="s">
        <v>513</v>
      </c>
      <c r="B621" s="632" t="s">
        <v>514</v>
      </c>
      <c r="C621" s="635" t="s">
        <v>532</v>
      </c>
      <c r="D621" s="663" t="s">
        <v>533</v>
      </c>
      <c r="E621" s="635" t="s">
        <v>2328</v>
      </c>
      <c r="F621" s="663" t="s">
        <v>2329</v>
      </c>
      <c r="G621" s="635" t="s">
        <v>2392</v>
      </c>
      <c r="H621" s="635" t="s">
        <v>2393</v>
      </c>
      <c r="I621" s="649">
        <v>14595.81494140625</v>
      </c>
      <c r="J621" s="649">
        <v>2</v>
      </c>
      <c r="K621" s="650">
        <v>29191.6298828125</v>
      </c>
    </row>
    <row r="622" spans="1:11" ht="14.4" customHeight="1" x14ac:dyDescent="0.3">
      <c r="A622" s="631" t="s">
        <v>513</v>
      </c>
      <c r="B622" s="632" t="s">
        <v>514</v>
      </c>
      <c r="C622" s="635" t="s">
        <v>532</v>
      </c>
      <c r="D622" s="663" t="s">
        <v>533</v>
      </c>
      <c r="E622" s="635" t="s">
        <v>2328</v>
      </c>
      <c r="F622" s="663" t="s">
        <v>2329</v>
      </c>
      <c r="G622" s="635" t="s">
        <v>2394</v>
      </c>
      <c r="H622" s="635" t="s">
        <v>2395</v>
      </c>
      <c r="I622" s="649">
        <v>3217.0560058593751</v>
      </c>
      <c r="J622" s="649">
        <v>15</v>
      </c>
      <c r="K622" s="650">
        <v>48800.470458984375</v>
      </c>
    </row>
    <row r="623" spans="1:11" ht="14.4" customHeight="1" x14ac:dyDescent="0.3">
      <c r="A623" s="631" t="s">
        <v>513</v>
      </c>
      <c r="B623" s="632" t="s">
        <v>514</v>
      </c>
      <c r="C623" s="635" t="s">
        <v>532</v>
      </c>
      <c r="D623" s="663" t="s">
        <v>533</v>
      </c>
      <c r="E623" s="635" t="s">
        <v>2328</v>
      </c>
      <c r="F623" s="663" t="s">
        <v>2329</v>
      </c>
      <c r="G623" s="635" t="s">
        <v>2396</v>
      </c>
      <c r="H623" s="635" t="s">
        <v>2397</v>
      </c>
      <c r="I623" s="649">
        <v>3203.4400024414062</v>
      </c>
      <c r="J623" s="649">
        <v>16</v>
      </c>
      <c r="K623" s="650">
        <v>49348.79931640625</v>
      </c>
    </row>
    <row r="624" spans="1:11" ht="14.4" customHeight="1" x14ac:dyDescent="0.3">
      <c r="A624" s="631" t="s">
        <v>513</v>
      </c>
      <c r="B624" s="632" t="s">
        <v>514</v>
      </c>
      <c r="C624" s="635" t="s">
        <v>532</v>
      </c>
      <c r="D624" s="663" t="s">
        <v>533</v>
      </c>
      <c r="E624" s="635" t="s">
        <v>2328</v>
      </c>
      <c r="F624" s="663" t="s">
        <v>2329</v>
      </c>
      <c r="G624" s="635" t="s">
        <v>2398</v>
      </c>
      <c r="H624" s="635" t="s">
        <v>2399</v>
      </c>
      <c r="I624" s="649">
        <v>3271.5272993607955</v>
      </c>
      <c r="J624" s="649">
        <v>26</v>
      </c>
      <c r="K624" s="650">
        <v>85059.75927734375</v>
      </c>
    </row>
    <row r="625" spans="1:11" ht="14.4" customHeight="1" x14ac:dyDescent="0.3">
      <c r="A625" s="631" t="s">
        <v>513</v>
      </c>
      <c r="B625" s="632" t="s">
        <v>514</v>
      </c>
      <c r="C625" s="635" t="s">
        <v>532</v>
      </c>
      <c r="D625" s="663" t="s">
        <v>533</v>
      </c>
      <c r="E625" s="635" t="s">
        <v>2328</v>
      </c>
      <c r="F625" s="663" t="s">
        <v>2329</v>
      </c>
      <c r="G625" s="635" t="s">
        <v>2400</v>
      </c>
      <c r="H625" s="635" t="s">
        <v>2401</v>
      </c>
      <c r="I625" s="649">
        <v>2453.6575317382812</v>
      </c>
      <c r="J625" s="649">
        <v>31</v>
      </c>
      <c r="K625" s="650">
        <v>101417.32968750782</v>
      </c>
    </row>
    <row r="626" spans="1:11" ht="14.4" customHeight="1" x14ac:dyDescent="0.3">
      <c r="A626" s="631" t="s">
        <v>513</v>
      </c>
      <c r="B626" s="632" t="s">
        <v>514</v>
      </c>
      <c r="C626" s="635" t="s">
        <v>532</v>
      </c>
      <c r="D626" s="663" t="s">
        <v>533</v>
      </c>
      <c r="E626" s="635" t="s">
        <v>2328</v>
      </c>
      <c r="F626" s="663" t="s">
        <v>2329</v>
      </c>
      <c r="G626" s="635" t="s">
        <v>2402</v>
      </c>
      <c r="H626" s="635" t="s">
        <v>2403</v>
      </c>
      <c r="I626" s="649">
        <v>3203.4400024414062</v>
      </c>
      <c r="J626" s="649">
        <v>26</v>
      </c>
      <c r="K626" s="650">
        <v>80974.720703125</v>
      </c>
    </row>
    <row r="627" spans="1:11" ht="14.4" customHeight="1" x14ac:dyDescent="0.3">
      <c r="A627" s="631" t="s">
        <v>513</v>
      </c>
      <c r="B627" s="632" t="s">
        <v>514</v>
      </c>
      <c r="C627" s="635" t="s">
        <v>532</v>
      </c>
      <c r="D627" s="663" t="s">
        <v>533</v>
      </c>
      <c r="E627" s="635" t="s">
        <v>2328</v>
      </c>
      <c r="F627" s="663" t="s">
        <v>2329</v>
      </c>
      <c r="G627" s="635" t="s">
        <v>2404</v>
      </c>
      <c r="H627" s="635" t="s">
        <v>2405</v>
      </c>
      <c r="I627" s="649">
        <v>3271.518351236979</v>
      </c>
      <c r="J627" s="649">
        <v>16</v>
      </c>
      <c r="K627" s="650">
        <v>52344.2890625</v>
      </c>
    </row>
    <row r="628" spans="1:11" ht="14.4" customHeight="1" x14ac:dyDescent="0.3">
      <c r="A628" s="631" t="s">
        <v>513</v>
      </c>
      <c r="B628" s="632" t="s">
        <v>514</v>
      </c>
      <c r="C628" s="635" t="s">
        <v>532</v>
      </c>
      <c r="D628" s="663" t="s">
        <v>533</v>
      </c>
      <c r="E628" s="635" t="s">
        <v>2328</v>
      </c>
      <c r="F628" s="663" t="s">
        <v>2329</v>
      </c>
      <c r="G628" s="635" t="s">
        <v>2406</v>
      </c>
      <c r="H628" s="635" t="s">
        <v>2407</v>
      </c>
      <c r="I628" s="649">
        <v>2726.2666829427085</v>
      </c>
      <c r="J628" s="649">
        <v>16</v>
      </c>
      <c r="K628" s="650">
        <v>52344.309824218974</v>
      </c>
    </row>
    <row r="629" spans="1:11" ht="14.4" customHeight="1" x14ac:dyDescent="0.3">
      <c r="A629" s="631" t="s">
        <v>513</v>
      </c>
      <c r="B629" s="632" t="s">
        <v>514</v>
      </c>
      <c r="C629" s="635" t="s">
        <v>532</v>
      </c>
      <c r="D629" s="663" t="s">
        <v>533</v>
      </c>
      <c r="E629" s="635" t="s">
        <v>2328</v>
      </c>
      <c r="F629" s="663" t="s">
        <v>2329</v>
      </c>
      <c r="G629" s="635" t="s">
        <v>2408</v>
      </c>
      <c r="H629" s="635" t="s">
        <v>2409</v>
      </c>
      <c r="I629" s="649">
        <v>3271.52001953125</v>
      </c>
      <c r="J629" s="649">
        <v>2</v>
      </c>
      <c r="K629" s="650">
        <v>6543.0400390625</v>
      </c>
    </row>
    <row r="630" spans="1:11" ht="14.4" customHeight="1" x14ac:dyDescent="0.3">
      <c r="A630" s="631" t="s">
        <v>513</v>
      </c>
      <c r="B630" s="632" t="s">
        <v>514</v>
      </c>
      <c r="C630" s="635" t="s">
        <v>532</v>
      </c>
      <c r="D630" s="663" t="s">
        <v>533</v>
      </c>
      <c r="E630" s="635" t="s">
        <v>2328</v>
      </c>
      <c r="F630" s="663" t="s">
        <v>2329</v>
      </c>
      <c r="G630" s="635" t="s">
        <v>2410</v>
      </c>
      <c r="H630" s="635" t="s">
        <v>2411</v>
      </c>
      <c r="I630" s="649">
        <v>3271.52001953125</v>
      </c>
      <c r="J630" s="649">
        <v>10</v>
      </c>
      <c r="K630" s="650">
        <v>32715.20068359375</v>
      </c>
    </row>
    <row r="631" spans="1:11" ht="14.4" customHeight="1" x14ac:dyDescent="0.3">
      <c r="A631" s="631" t="s">
        <v>513</v>
      </c>
      <c r="B631" s="632" t="s">
        <v>514</v>
      </c>
      <c r="C631" s="635" t="s">
        <v>532</v>
      </c>
      <c r="D631" s="663" t="s">
        <v>533</v>
      </c>
      <c r="E631" s="635" t="s">
        <v>2328</v>
      </c>
      <c r="F631" s="663" t="s">
        <v>2329</v>
      </c>
      <c r="G631" s="635" t="s">
        <v>2412</v>
      </c>
      <c r="H631" s="635" t="s">
        <v>2413</v>
      </c>
      <c r="I631" s="649">
        <v>2726.2666829427085</v>
      </c>
      <c r="J631" s="649">
        <v>8</v>
      </c>
      <c r="K631" s="650">
        <v>26172.149667968974</v>
      </c>
    </row>
    <row r="632" spans="1:11" ht="14.4" customHeight="1" x14ac:dyDescent="0.3">
      <c r="A632" s="631" t="s">
        <v>513</v>
      </c>
      <c r="B632" s="632" t="s">
        <v>514</v>
      </c>
      <c r="C632" s="635" t="s">
        <v>532</v>
      </c>
      <c r="D632" s="663" t="s">
        <v>533</v>
      </c>
      <c r="E632" s="635" t="s">
        <v>2328</v>
      </c>
      <c r="F632" s="663" t="s">
        <v>2329</v>
      </c>
      <c r="G632" s="635" t="s">
        <v>2414</v>
      </c>
      <c r="H632" s="635" t="s">
        <v>2415</v>
      </c>
      <c r="I632" s="649">
        <v>3271.52001953125</v>
      </c>
      <c r="J632" s="649">
        <v>30</v>
      </c>
      <c r="K632" s="650">
        <v>98145.59716796875</v>
      </c>
    </row>
    <row r="633" spans="1:11" ht="14.4" customHeight="1" x14ac:dyDescent="0.3">
      <c r="A633" s="631" t="s">
        <v>513</v>
      </c>
      <c r="B633" s="632" t="s">
        <v>514</v>
      </c>
      <c r="C633" s="635" t="s">
        <v>532</v>
      </c>
      <c r="D633" s="663" t="s">
        <v>533</v>
      </c>
      <c r="E633" s="635" t="s">
        <v>2328</v>
      </c>
      <c r="F633" s="663" t="s">
        <v>2329</v>
      </c>
      <c r="G633" s="635" t="s">
        <v>2416</v>
      </c>
      <c r="H633" s="635" t="s">
        <v>2417</v>
      </c>
      <c r="I633" s="649">
        <v>3271.52001953125</v>
      </c>
      <c r="J633" s="649">
        <v>9</v>
      </c>
      <c r="K633" s="650">
        <v>29443.6796875</v>
      </c>
    </row>
    <row r="634" spans="1:11" ht="14.4" customHeight="1" x14ac:dyDescent="0.3">
      <c r="A634" s="631" t="s">
        <v>513</v>
      </c>
      <c r="B634" s="632" t="s">
        <v>514</v>
      </c>
      <c r="C634" s="635" t="s">
        <v>532</v>
      </c>
      <c r="D634" s="663" t="s">
        <v>533</v>
      </c>
      <c r="E634" s="635" t="s">
        <v>2328</v>
      </c>
      <c r="F634" s="663" t="s">
        <v>2329</v>
      </c>
      <c r="G634" s="635" t="s">
        <v>2418</v>
      </c>
      <c r="H634" s="635" t="s">
        <v>2419</v>
      </c>
      <c r="I634" s="649">
        <v>3271.52001953125</v>
      </c>
      <c r="J634" s="649">
        <v>14</v>
      </c>
      <c r="K634" s="650">
        <v>45801.279296875</v>
      </c>
    </row>
    <row r="635" spans="1:11" ht="14.4" customHeight="1" x14ac:dyDescent="0.3">
      <c r="A635" s="631" t="s">
        <v>513</v>
      </c>
      <c r="B635" s="632" t="s">
        <v>514</v>
      </c>
      <c r="C635" s="635" t="s">
        <v>532</v>
      </c>
      <c r="D635" s="663" t="s">
        <v>533</v>
      </c>
      <c r="E635" s="635" t="s">
        <v>2328</v>
      </c>
      <c r="F635" s="663" t="s">
        <v>2329</v>
      </c>
      <c r="G635" s="635" t="s">
        <v>2420</v>
      </c>
      <c r="H635" s="635" t="s">
        <v>2421</v>
      </c>
      <c r="I635" s="649">
        <v>3271.52001953125</v>
      </c>
      <c r="J635" s="649">
        <v>5</v>
      </c>
      <c r="K635" s="650">
        <v>16357.599609375</v>
      </c>
    </row>
    <row r="636" spans="1:11" ht="14.4" customHeight="1" x14ac:dyDescent="0.3">
      <c r="A636" s="631" t="s">
        <v>513</v>
      </c>
      <c r="B636" s="632" t="s">
        <v>514</v>
      </c>
      <c r="C636" s="635" t="s">
        <v>532</v>
      </c>
      <c r="D636" s="663" t="s">
        <v>533</v>
      </c>
      <c r="E636" s="635" t="s">
        <v>2328</v>
      </c>
      <c r="F636" s="663" t="s">
        <v>2329</v>
      </c>
      <c r="G636" s="635" t="s">
        <v>2422</v>
      </c>
      <c r="H636" s="635" t="s">
        <v>2423</v>
      </c>
      <c r="I636" s="649">
        <v>7297.91015625</v>
      </c>
      <c r="J636" s="649">
        <v>1</v>
      </c>
      <c r="K636" s="650">
        <v>7297.91015625</v>
      </c>
    </row>
    <row r="637" spans="1:11" ht="14.4" customHeight="1" x14ac:dyDescent="0.3">
      <c r="A637" s="631" t="s">
        <v>513</v>
      </c>
      <c r="B637" s="632" t="s">
        <v>514</v>
      </c>
      <c r="C637" s="635" t="s">
        <v>532</v>
      </c>
      <c r="D637" s="663" t="s">
        <v>533</v>
      </c>
      <c r="E637" s="635" t="s">
        <v>2328</v>
      </c>
      <c r="F637" s="663" t="s">
        <v>2329</v>
      </c>
      <c r="G637" s="635" t="s">
        <v>2424</v>
      </c>
      <c r="H637" s="635" t="s">
        <v>2425</v>
      </c>
      <c r="I637" s="649">
        <v>7297.720052083333</v>
      </c>
      <c r="J637" s="649">
        <v>4</v>
      </c>
      <c r="K637" s="650">
        <v>29191.0703125</v>
      </c>
    </row>
    <row r="638" spans="1:11" ht="14.4" customHeight="1" x14ac:dyDescent="0.3">
      <c r="A638" s="631" t="s">
        <v>513</v>
      </c>
      <c r="B638" s="632" t="s">
        <v>514</v>
      </c>
      <c r="C638" s="635" t="s">
        <v>532</v>
      </c>
      <c r="D638" s="663" t="s">
        <v>533</v>
      </c>
      <c r="E638" s="635" t="s">
        <v>2328</v>
      </c>
      <c r="F638" s="663" t="s">
        <v>2329</v>
      </c>
      <c r="G638" s="635" t="s">
        <v>2426</v>
      </c>
      <c r="H638" s="635" t="s">
        <v>2427</v>
      </c>
      <c r="I638" s="649">
        <v>7297.91015625</v>
      </c>
      <c r="J638" s="649">
        <v>1</v>
      </c>
      <c r="K638" s="650">
        <v>7297.91015625</v>
      </c>
    </row>
    <row r="639" spans="1:11" ht="14.4" customHeight="1" x14ac:dyDescent="0.3">
      <c r="A639" s="631" t="s">
        <v>513</v>
      </c>
      <c r="B639" s="632" t="s">
        <v>514</v>
      </c>
      <c r="C639" s="635" t="s">
        <v>532</v>
      </c>
      <c r="D639" s="663" t="s">
        <v>533</v>
      </c>
      <c r="E639" s="635" t="s">
        <v>2328</v>
      </c>
      <c r="F639" s="663" t="s">
        <v>2329</v>
      </c>
      <c r="G639" s="635" t="s">
        <v>2428</v>
      </c>
      <c r="H639" s="635" t="s">
        <v>2429</v>
      </c>
      <c r="I639" s="649">
        <v>7297.625</v>
      </c>
      <c r="J639" s="649">
        <v>2</v>
      </c>
      <c r="K639" s="650">
        <v>14595.25</v>
      </c>
    </row>
    <row r="640" spans="1:11" ht="14.4" customHeight="1" x14ac:dyDescent="0.3">
      <c r="A640" s="631" t="s">
        <v>513</v>
      </c>
      <c r="B640" s="632" t="s">
        <v>514</v>
      </c>
      <c r="C640" s="635" t="s">
        <v>532</v>
      </c>
      <c r="D640" s="663" t="s">
        <v>533</v>
      </c>
      <c r="E640" s="635" t="s">
        <v>2328</v>
      </c>
      <c r="F640" s="663" t="s">
        <v>2329</v>
      </c>
      <c r="G640" s="635" t="s">
        <v>2430</v>
      </c>
      <c r="H640" s="635" t="s">
        <v>2431</v>
      </c>
      <c r="I640" s="649">
        <v>8158.68505859375</v>
      </c>
      <c r="J640" s="649">
        <v>2</v>
      </c>
      <c r="K640" s="650">
        <v>16317.3701171875</v>
      </c>
    </row>
    <row r="641" spans="1:11" ht="14.4" customHeight="1" x14ac:dyDescent="0.3">
      <c r="A641" s="631" t="s">
        <v>513</v>
      </c>
      <c r="B641" s="632" t="s">
        <v>514</v>
      </c>
      <c r="C641" s="635" t="s">
        <v>532</v>
      </c>
      <c r="D641" s="663" t="s">
        <v>533</v>
      </c>
      <c r="E641" s="635" t="s">
        <v>2328</v>
      </c>
      <c r="F641" s="663" t="s">
        <v>2329</v>
      </c>
      <c r="G641" s="635" t="s">
        <v>2432</v>
      </c>
      <c r="H641" s="635" t="s">
        <v>2433</v>
      </c>
      <c r="I641" s="649">
        <v>8158.68994140625</v>
      </c>
      <c r="J641" s="649">
        <v>1</v>
      </c>
      <c r="K641" s="650">
        <v>8158.68994140625</v>
      </c>
    </row>
    <row r="642" spans="1:11" ht="14.4" customHeight="1" x14ac:dyDescent="0.3">
      <c r="A642" s="631" t="s">
        <v>513</v>
      </c>
      <c r="B642" s="632" t="s">
        <v>514</v>
      </c>
      <c r="C642" s="635" t="s">
        <v>532</v>
      </c>
      <c r="D642" s="663" t="s">
        <v>533</v>
      </c>
      <c r="E642" s="635" t="s">
        <v>2328</v>
      </c>
      <c r="F642" s="663" t="s">
        <v>2329</v>
      </c>
      <c r="G642" s="635" t="s">
        <v>2434</v>
      </c>
      <c r="H642" s="635" t="s">
        <v>2435</v>
      </c>
      <c r="I642" s="649">
        <v>8158.68603515625</v>
      </c>
      <c r="J642" s="649">
        <v>6</v>
      </c>
      <c r="K642" s="650">
        <v>48952.1103515625</v>
      </c>
    </row>
    <row r="643" spans="1:11" ht="14.4" customHeight="1" x14ac:dyDescent="0.3">
      <c r="A643" s="631" t="s">
        <v>513</v>
      </c>
      <c r="B643" s="632" t="s">
        <v>514</v>
      </c>
      <c r="C643" s="635" t="s">
        <v>532</v>
      </c>
      <c r="D643" s="663" t="s">
        <v>533</v>
      </c>
      <c r="E643" s="635" t="s">
        <v>2328</v>
      </c>
      <c r="F643" s="663" t="s">
        <v>2329</v>
      </c>
      <c r="G643" s="635" t="s">
        <v>2436</v>
      </c>
      <c r="H643" s="635" t="s">
        <v>2437</v>
      </c>
      <c r="I643" s="649">
        <v>8273.6868489583339</v>
      </c>
      <c r="J643" s="649">
        <v>3</v>
      </c>
      <c r="K643" s="650">
        <v>24821.060546875</v>
      </c>
    </row>
    <row r="644" spans="1:11" ht="14.4" customHeight="1" x14ac:dyDescent="0.3">
      <c r="A644" s="631" t="s">
        <v>513</v>
      </c>
      <c r="B644" s="632" t="s">
        <v>514</v>
      </c>
      <c r="C644" s="635" t="s">
        <v>532</v>
      </c>
      <c r="D644" s="663" t="s">
        <v>533</v>
      </c>
      <c r="E644" s="635" t="s">
        <v>2328</v>
      </c>
      <c r="F644" s="663" t="s">
        <v>2329</v>
      </c>
      <c r="G644" s="635" t="s">
        <v>2438</v>
      </c>
      <c r="H644" s="635" t="s">
        <v>2439</v>
      </c>
      <c r="I644" s="649">
        <v>7297.91015625</v>
      </c>
      <c r="J644" s="649">
        <v>1</v>
      </c>
      <c r="K644" s="650">
        <v>7297.91015625</v>
      </c>
    </row>
    <row r="645" spans="1:11" ht="14.4" customHeight="1" x14ac:dyDescent="0.3">
      <c r="A645" s="631" t="s">
        <v>513</v>
      </c>
      <c r="B645" s="632" t="s">
        <v>514</v>
      </c>
      <c r="C645" s="635" t="s">
        <v>532</v>
      </c>
      <c r="D645" s="663" t="s">
        <v>533</v>
      </c>
      <c r="E645" s="635" t="s">
        <v>2328</v>
      </c>
      <c r="F645" s="663" t="s">
        <v>2329</v>
      </c>
      <c r="G645" s="635" t="s">
        <v>2440</v>
      </c>
      <c r="H645" s="635" t="s">
        <v>2441</v>
      </c>
      <c r="I645" s="649">
        <v>7297.91015625</v>
      </c>
      <c r="J645" s="649">
        <v>1</v>
      </c>
      <c r="K645" s="650">
        <v>7297.91015625</v>
      </c>
    </row>
    <row r="646" spans="1:11" ht="14.4" customHeight="1" x14ac:dyDescent="0.3">
      <c r="A646" s="631" t="s">
        <v>513</v>
      </c>
      <c r="B646" s="632" t="s">
        <v>514</v>
      </c>
      <c r="C646" s="635" t="s">
        <v>532</v>
      </c>
      <c r="D646" s="663" t="s">
        <v>533</v>
      </c>
      <c r="E646" s="635" t="s">
        <v>2328</v>
      </c>
      <c r="F646" s="663" t="s">
        <v>2329</v>
      </c>
      <c r="G646" s="635" t="s">
        <v>2442</v>
      </c>
      <c r="H646" s="635" t="s">
        <v>2443</v>
      </c>
      <c r="I646" s="649">
        <v>3271.52001953125</v>
      </c>
      <c r="J646" s="649">
        <v>4</v>
      </c>
      <c r="K646" s="650">
        <v>13086.080078125</v>
      </c>
    </row>
    <row r="647" spans="1:11" ht="14.4" customHeight="1" x14ac:dyDescent="0.3">
      <c r="A647" s="631" t="s">
        <v>513</v>
      </c>
      <c r="B647" s="632" t="s">
        <v>514</v>
      </c>
      <c r="C647" s="635" t="s">
        <v>532</v>
      </c>
      <c r="D647" s="663" t="s">
        <v>533</v>
      </c>
      <c r="E647" s="635" t="s">
        <v>2328</v>
      </c>
      <c r="F647" s="663" t="s">
        <v>2329</v>
      </c>
      <c r="G647" s="635" t="s">
        <v>2444</v>
      </c>
      <c r="H647" s="635" t="s">
        <v>2445</v>
      </c>
      <c r="I647" s="649">
        <v>3271.52001953125</v>
      </c>
      <c r="J647" s="649">
        <v>6</v>
      </c>
      <c r="K647" s="650">
        <v>19629.1201171875</v>
      </c>
    </row>
    <row r="648" spans="1:11" ht="14.4" customHeight="1" x14ac:dyDescent="0.3">
      <c r="A648" s="631" t="s">
        <v>513</v>
      </c>
      <c r="B648" s="632" t="s">
        <v>514</v>
      </c>
      <c r="C648" s="635" t="s">
        <v>532</v>
      </c>
      <c r="D648" s="663" t="s">
        <v>533</v>
      </c>
      <c r="E648" s="635" t="s">
        <v>2328</v>
      </c>
      <c r="F648" s="663" t="s">
        <v>2329</v>
      </c>
      <c r="G648" s="635" t="s">
        <v>2446</v>
      </c>
      <c r="H648" s="635" t="s">
        <v>2447</v>
      </c>
      <c r="I648" s="649">
        <v>3135.3599853515625</v>
      </c>
      <c r="J648" s="649">
        <v>7</v>
      </c>
      <c r="K648" s="650">
        <v>21811.359375</v>
      </c>
    </row>
    <row r="649" spans="1:11" ht="14.4" customHeight="1" x14ac:dyDescent="0.3">
      <c r="A649" s="631" t="s">
        <v>513</v>
      </c>
      <c r="B649" s="632" t="s">
        <v>514</v>
      </c>
      <c r="C649" s="635" t="s">
        <v>532</v>
      </c>
      <c r="D649" s="663" t="s">
        <v>533</v>
      </c>
      <c r="E649" s="635" t="s">
        <v>2328</v>
      </c>
      <c r="F649" s="663" t="s">
        <v>2329</v>
      </c>
      <c r="G649" s="635" t="s">
        <v>2448</v>
      </c>
      <c r="H649" s="635" t="s">
        <v>2449</v>
      </c>
      <c r="I649" s="649">
        <v>3271.52001953125</v>
      </c>
      <c r="J649" s="649">
        <v>4</v>
      </c>
      <c r="K649" s="650">
        <v>13086.080078125</v>
      </c>
    </row>
    <row r="650" spans="1:11" ht="14.4" customHeight="1" x14ac:dyDescent="0.3">
      <c r="A650" s="631" t="s">
        <v>513</v>
      </c>
      <c r="B650" s="632" t="s">
        <v>514</v>
      </c>
      <c r="C650" s="635" t="s">
        <v>532</v>
      </c>
      <c r="D650" s="663" t="s">
        <v>533</v>
      </c>
      <c r="E650" s="635" t="s">
        <v>2328</v>
      </c>
      <c r="F650" s="663" t="s">
        <v>2329</v>
      </c>
      <c r="G650" s="635" t="s">
        <v>2450</v>
      </c>
      <c r="H650" s="635" t="s">
        <v>2451</v>
      </c>
      <c r="I650" s="649">
        <v>3271.52001953125</v>
      </c>
      <c r="J650" s="649">
        <v>4</v>
      </c>
      <c r="K650" s="650">
        <v>13086.080078125</v>
      </c>
    </row>
    <row r="651" spans="1:11" ht="14.4" customHeight="1" thickBot="1" x14ac:dyDescent="0.35">
      <c r="A651" s="639" t="s">
        <v>513</v>
      </c>
      <c r="B651" s="640" t="s">
        <v>514</v>
      </c>
      <c r="C651" s="643" t="s">
        <v>532</v>
      </c>
      <c r="D651" s="664" t="s">
        <v>533</v>
      </c>
      <c r="E651" s="643" t="s">
        <v>2328</v>
      </c>
      <c r="F651" s="664" t="s">
        <v>2329</v>
      </c>
      <c r="G651" s="643" t="s">
        <v>2452</v>
      </c>
      <c r="H651" s="643" t="s">
        <v>2453</v>
      </c>
      <c r="I651" s="651">
        <v>3271.52001953125</v>
      </c>
      <c r="J651" s="651">
        <v>3</v>
      </c>
      <c r="K651" s="652">
        <v>9814.5595703125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314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68" customWidth="1"/>
    <col min="18" max="18" width="7.33203125" style="313" customWidth="1"/>
    <col min="19" max="19" width="8" style="268" customWidth="1"/>
    <col min="21" max="21" width="11.21875" bestFit="1" customWidth="1"/>
  </cols>
  <sheetData>
    <row r="1" spans="1:19" ht="18.600000000000001" thickBot="1" x14ac:dyDescent="0.4">
      <c r="A1" s="436" t="s">
        <v>114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19" ht="15" thickBot="1" x14ac:dyDescent="0.35">
      <c r="A2" s="269" t="s">
        <v>282</v>
      </c>
      <c r="B2" s="270"/>
    </row>
    <row r="3" spans="1:19" x14ac:dyDescent="0.3">
      <c r="A3" s="450" t="s">
        <v>203</v>
      </c>
      <c r="B3" s="451"/>
      <c r="C3" s="452" t="s">
        <v>192</v>
      </c>
      <c r="D3" s="453"/>
      <c r="E3" s="453"/>
      <c r="F3" s="454"/>
      <c r="G3" s="455" t="s">
        <v>193</v>
      </c>
      <c r="H3" s="456"/>
      <c r="I3" s="456"/>
      <c r="J3" s="457"/>
      <c r="K3" s="458" t="s">
        <v>202</v>
      </c>
      <c r="L3" s="459"/>
      <c r="M3" s="459"/>
      <c r="N3" s="459"/>
      <c r="O3" s="460"/>
      <c r="P3" s="456" t="s">
        <v>257</v>
      </c>
      <c r="Q3" s="456"/>
      <c r="R3" s="456"/>
      <c r="S3" s="457"/>
    </row>
    <row r="4" spans="1:19" ht="15" thickBot="1" x14ac:dyDescent="0.35">
      <c r="A4" s="469">
        <v>2018</v>
      </c>
      <c r="B4" s="470"/>
      <c r="C4" s="471" t="s">
        <v>256</v>
      </c>
      <c r="D4" s="473" t="s">
        <v>115</v>
      </c>
      <c r="E4" s="473" t="s">
        <v>80</v>
      </c>
      <c r="F4" s="448" t="s">
        <v>68</v>
      </c>
      <c r="G4" s="463" t="s">
        <v>194</v>
      </c>
      <c r="H4" s="465" t="s">
        <v>198</v>
      </c>
      <c r="I4" s="465" t="s">
        <v>255</v>
      </c>
      <c r="J4" s="467" t="s">
        <v>195</v>
      </c>
      <c r="K4" s="445" t="s">
        <v>254</v>
      </c>
      <c r="L4" s="446"/>
      <c r="M4" s="446"/>
      <c r="N4" s="447"/>
      <c r="O4" s="448" t="s">
        <v>253</v>
      </c>
      <c r="P4" s="437" t="s">
        <v>252</v>
      </c>
      <c r="Q4" s="437" t="s">
        <v>205</v>
      </c>
      <c r="R4" s="439" t="s">
        <v>80</v>
      </c>
      <c r="S4" s="441" t="s">
        <v>204</v>
      </c>
    </row>
    <row r="5" spans="1:19" s="348" customFormat="1" ht="19.2" customHeight="1" x14ac:dyDescent="0.3">
      <c r="A5" s="443" t="s">
        <v>251</v>
      </c>
      <c r="B5" s="444"/>
      <c r="C5" s="472"/>
      <c r="D5" s="474"/>
      <c r="E5" s="474"/>
      <c r="F5" s="449"/>
      <c r="G5" s="464"/>
      <c r="H5" s="466"/>
      <c r="I5" s="466"/>
      <c r="J5" s="468"/>
      <c r="K5" s="351" t="s">
        <v>196</v>
      </c>
      <c r="L5" s="350" t="s">
        <v>197</v>
      </c>
      <c r="M5" s="350" t="s">
        <v>250</v>
      </c>
      <c r="N5" s="349" t="s">
        <v>3</v>
      </c>
      <c r="O5" s="449"/>
      <c r="P5" s="438"/>
      <c r="Q5" s="438"/>
      <c r="R5" s="440"/>
      <c r="S5" s="442"/>
    </row>
    <row r="6" spans="1:19" ht="15" thickBot="1" x14ac:dyDescent="0.35">
      <c r="A6" s="461" t="s">
        <v>191</v>
      </c>
      <c r="B6" s="462"/>
      <c r="C6" s="347">
        <f ca="1">SUM(Tabulka[01 uv_sk])/2</f>
        <v>107.1</v>
      </c>
      <c r="D6" s="345"/>
      <c r="E6" s="345"/>
      <c r="F6" s="344"/>
      <c r="G6" s="346">
        <f ca="1">SUM(Tabulka[05 h_vram])/2</f>
        <v>157388.88</v>
      </c>
      <c r="H6" s="345">
        <f ca="1">SUM(Tabulka[06 h_naduv])/2</f>
        <v>7351.5499999999993</v>
      </c>
      <c r="I6" s="345">
        <f ca="1">SUM(Tabulka[07 h_nadzk])/2</f>
        <v>1088.8000000000002</v>
      </c>
      <c r="J6" s="344">
        <f ca="1">SUM(Tabulka[08 h_oon])/2</f>
        <v>0</v>
      </c>
      <c r="K6" s="346">
        <f ca="1">SUM(Tabulka[09 m_kl])/2</f>
        <v>146994</v>
      </c>
      <c r="L6" s="345">
        <f ca="1">SUM(Tabulka[10 m_gr])/2</f>
        <v>0</v>
      </c>
      <c r="M6" s="345">
        <f ca="1">SUM(Tabulka[11 m_jo])/2</f>
        <v>2354683</v>
      </c>
      <c r="N6" s="345">
        <f ca="1">SUM(Tabulka[12 m_oc])/2</f>
        <v>2501677</v>
      </c>
      <c r="O6" s="344">
        <f ca="1">SUM(Tabulka[13 m_sk])/2</f>
        <v>53575153</v>
      </c>
      <c r="P6" s="343">
        <f ca="1">SUM(Tabulka[14_vzsk])/2</f>
        <v>78590</v>
      </c>
      <c r="Q6" s="343">
        <f ca="1">SUM(Tabulka[15_vzpl])/2</f>
        <v>105785.07595487429</v>
      </c>
      <c r="R6" s="342">
        <f ca="1">IF(Q6=0,0,P6/Q6)</f>
        <v>0.74292143093535101</v>
      </c>
      <c r="S6" s="341">
        <f ca="1">Q6-P6</f>
        <v>27195.075954874294</v>
      </c>
    </row>
    <row r="7" spans="1:19" hidden="1" x14ac:dyDescent="0.3">
      <c r="A7" s="340" t="s">
        <v>249</v>
      </c>
      <c r="B7" s="339" t="s">
        <v>248</v>
      </c>
      <c r="C7" s="338" t="s">
        <v>247</v>
      </c>
      <c r="D7" s="337" t="s">
        <v>246</v>
      </c>
      <c r="E7" s="336" t="s">
        <v>245</v>
      </c>
      <c r="F7" s="335" t="s">
        <v>244</v>
      </c>
      <c r="G7" s="334" t="s">
        <v>243</v>
      </c>
      <c r="H7" s="332" t="s">
        <v>242</v>
      </c>
      <c r="I7" s="332" t="s">
        <v>241</v>
      </c>
      <c r="J7" s="331" t="s">
        <v>240</v>
      </c>
      <c r="K7" s="333" t="s">
        <v>239</v>
      </c>
      <c r="L7" s="332" t="s">
        <v>238</v>
      </c>
      <c r="M7" s="332" t="s">
        <v>237</v>
      </c>
      <c r="N7" s="331" t="s">
        <v>236</v>
      </c>
      <c r="O7" s="330" t="s">
        <v>235</v>
      </c>
      <c r="P7" s="329" t="s">
        <v>234</v>
      </c>
      <c r="Q7" s="328" t="s">
        <v>233</v>
      </c>
      <c r="R7" s="327" t="s">
        <v>232</v>
      </c>
      <c r="S7" s="326" t="s">
        <v>231</v>
      </c>
    </row>
    <row r="8" spans="1:19" x14ac:dyDescent="0.3">
      <c r="A8" s="323" t="s">
        <v>230</v>
      </c>
      <c r="B8" s="322"/>
      <c r="C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28.1</v>
      </c>
      <c r="D8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42914.400000000001</v>
      </c>
      <c r="H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5635.7999999999993</v>
      </c>
      <c r="I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1088.8000000000002</v>
      </c>
      <c r="J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123294</v>
      </c>
      <c r="L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1235677</v>
      </c>
      <c r="N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1358971</v>
      </c>
      <c r="O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22511175</v>
      </c>
      <c r="P8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25480</v>
      </c>
      <c r="Q8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64118.409288207637</v>
      </c>
      <c r="R8" s="325">
        <f ca="1">IF(Tabulka[[#This Row],[15_vzpl]]=0,"",Tabulka[[#This Row],[14_vzsk]]/Tabulka[[#This Row],[15_vzpl]])</f>
        <v>0.3973897712507064</v>
      </c>
      <c r="S8" s="324">
        <f ca="1">IF(Tabulka[[#This Row],[15_vzpl]]-Tabulka[[#This Row],[14_vzsk]]=0,"",Tabulka[[#This Row],[15_vzpl]]-Tabulka[[#This Row],[14_vzsk]])</f>
        <v>38638.409288207637</v>
      </c>
    </row>
    <row r="9" spans="1:19" x14ac:dyDescent="0.3">
      <c r="A9" s="323">
        <v>99</v>
      </c>
      <c r="B9" s="322" t="s">
        <v>2468</v>
      </c>
      <c r="C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10.000000000000002</v>
      </c>
      <c r="D9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15486.4</v>
      </c>
      <c r="H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1876.8000000000002</v>
      </c>
      <c r="I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611.20000000000005</v>
      </c>
      <c r="J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168195</v>
      </c>
      <c r="N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168195</v>
      </c>
      <c r="O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5185461</v>
      </c>
      <c r="P9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25480</v>
      </c>
      <c r="Q9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64118.409288207637</v>
      </c>
      <c r="R9" s="325">
        <f ca="1">IF(Tabulka[[#This Row],[15_vzpl]]=0,"",Tabulka[[#This Row],[14_vzsk]]/Tabulka[[#This Row],[15_vzpl]])</f>
        <v>0.3973897712507064</v>
      </c>
      <c r="S9" s="324">
        <f ca="1">IF(Tabulka[[#This Row],[15_vzpl]]-Tabulka[[#This Row],[14_vzsk]]=0,"",Tabulka[[#This Row],[15_vzpl]]-Tabulka[[#This Row],[14_vzsk]])</f>
        <v>38638.409288207637</v>
      </c>
    </row>
    <row r="10" spans="1:19" x14ac:dyDescent="0.3">
      <c r="A10" s="323">
        <v>101</v>
      </c>
      <c r="B10" s="322" t="s">
        <v>2469</v>
      </c>
      <c r="C1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18.100000000000001</v>
      </c>
      <c r="D10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27428.000000000004</v>
      </c>
      <c r="H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3759</v>
      </c>
      <c r="I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477.6</v>
      </c>
      <c r="J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123294</v>
      </c>
      <c r="L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1067482</v>
      </c>
      <c r="N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1190776</v>
      </c>
      <c r="O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17325714</v>
      </c>
      <c r="P10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325" t="str">
        <f ca="1">IF(Tabulka[[#This Row],[15_vzpl]]=0,"",Tabulka[[#This Row],[14_vzsk]]/Tabulka[[#This Row],[15_vzpl]])</f>
        <v/>
      </c>
      <c r="S10" s="324" t="str">
        <f ca="1">IF(Tabulka[[#This Row],[15_vzpl]]-Tabulka[[#This Row],[14_vzsk]]=0,"",Tabulka[[#This Row],[15_vzpl]]-Tabulka[[#This Row],[14_vzsk]])</f>
        <v/>
      </c>
    </row>
    <row r="11" spans="1:19" x14ac:dyDescent="0.3">
      <c r="A11" s="323" t="s">
        <v>2455</v>
      </c>
      <c r="B11" s="322"/>
      <c r="C1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71</v>
      </c>
      <c r="D11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101990.48000000001</v>
      </c>
      <c r="H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1715.75</v>
      </c>
      <c r="I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23700</v>
      </c>
      <c r="L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1002608</v>
      </c>
      <c r="N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1026308</v>
      </c>
      <c r="O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28982547</v>
      </c>
      <c r="P11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53110</v>
      </c>
      <c r="Q11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41666.666666666664</v>
      </c>
      <c r="R11" s="325">
        <f ca="1">IF(Tabulka[[#This Row],[15_vzpl]]=0,"",Tabulka[[#This Row],[14_vzsk]]/Tabulka[[#This Row],[15_vzpl]])</f>
        <v>1.27464</v>
      </c>
      <c r="S11" s="324">
        <f ca="1">IF(Tabulka[[#This Row],[15_vzpl]]-Tabulka[[#This Row],[14_vzsk]]=0,"",Tabulka[[#This Row],[15_vzpl]]-Tabulka[[#This Row],[14_vzsk]])</f>
        <v>-11443.333333333336</v>
      </c>
    </row>
    <row r="12" spans="1:19" x14ac:dyDescent="0.3">
      <c r="A12" s="323">
        <v>303</v>
      </c>
      <c r="B12" s="322" t="s">
        <v>2470</v>
      </c>
      <c r="C1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3.75</v>
      </c>
      <c r="D12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4735.8999999999996</v>
      </c>
      <c r="H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69828</v>
      </c>
      <c r="N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69828</v>
      </c>
      <c r="O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1188981</v>
      </c>
      <c r="P12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53110</v>
      </c>
      <c r="Q12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41666.666666666664</v>
      </c>
      <c r="R12" s="325">
        <f ca="1">IF(Tabulka[[#This Row],[15_vzpl]]=0,"",Tabulka[[#This Row],[14_vzsk]]/Tabulka[[#This Row],[15_vzpl]])</f>
        <v>1.27464</v>
      </c>
      <c r="S12" s="324">
        <f ca="1">IF(Tabulka[[#This Row],[15_vzpl]]-Tabulka[[#This Row],[14_vzsk]]=0,"",Tabulka[[#This Row],[15_vzpl]]-Tabulka[[#This Row],[14_vzsk]])</f>
        <v>-11443.333333333336</v>
      </c>
    </row>
    <row r="13" spans="1:19" x14ac:dyDescent="0.3">
      <c r="A13" s="323">
        <v>304</v>
      </c>
      <c r="B13" s="322" t="s">
        <v>2471</v>
      </c>
      <c r="C1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3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6116.5</v>
      </c>
      <c r="H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399.5</v>
      </c>
      <c r="I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63038</v>
      </c>
      <c r="N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63038</v>
      </c>
      <c r="O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1945582</v>
      </c>
      <c r="P13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325" t="str">
        <f ca="1">IF(Tabulka[[#This Row],[15_vzpl]]=0,"",Tabulka[[#This Row],[14_vzsk]]/Tabulka[[#This Row],[15_vzpl]])</f>
        <v/>
      </c>
      <c r="S13" s="324" t="str">
        <f ca="1">IF(Tabulka[[#This Row],[15_vzpl]]-Tabulka[[#This Row],[14_vzsk]]=0,"",Tabulka[[#This Row],[15_vzpl]]-Tabulka[[#This Row],[14_vzsk]])</f>
        <v/>
      </c>
    </row>
    <row r="14" spans="1:19" x14ac:dyDescent="0.3">
      <c r="A14" s="323">
        <v>408</v>
      </c>
      <c r="B14" s="322" t="s">
        <v>2472</v>
      </c>
      <c r="C1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62.25</v>
      </c>
      <c r="D14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89830.080000000002</v>
      </c>
      <c r="H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1316.25</v>
      </c>
      <c r="I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23700</v>
      </c>
      <c r="L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862742</v>
      </c>
      <c r="N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886442</v>
      </c>
      <c r="O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25665071</v>
      </c>
      <c r="P14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325" t="str">
        <f ca="1">IF(Tabulka[[#This Row],[15_vzpl]]=0,"",Tabulka[[#This Row],[14_vzsk]]/Tabulka[[#This Row],[15_vzpl]])</f>
        <v/>
      </c>
      <c r="S14" s="324" t="str">
        <f ca="1">IF(Tabulka[[#This Row],[15_vzpl]]-Tabulka[[#This Row],[14_vzsk]]=0,"",Tabulka[[#This Row],[15_vzpl]]-Tabulka[[#This Row],[14_vzsk]])</f>
        <v/>
      </c>
    </row>
    <row r="15" spans="1:19" x14ac:dyDescent="0.3">
      <c r="A15" s="323">
        <v>642</v>
      </c>
      <c r="B15" s="322" t="s">
        <v>2473</v>
      </c>
      <c r="C1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1308</v>
      </c>
      <c r="H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N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O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182913</v>
      </c>
      <c r="P15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325" t="str">
        <f ca="1">IF(Tabulka[[#This Row],[15_vzpl]]=0,"",Tabulka[[#This Row],[14_vzsk]]/Tabulka[[#This Row],[15_vzpl]])</f>
        <v/>
      </c>
      <c r="S15" s="324" t="str">
        <f ca="1">IF(Tabulka[[#This Row],[15_vzpl]]-Tabulka[[#This Row],[14_vzsk]]=0,"",Tabulka[[#This Row],[15_vzpl]]-Tabulka[[#This Row],[14_vzsk]])</f>
        <v/>
      </c>
    </row>
    <row r="16" spans="1:19" x14ac:dyDescent="0.3">
      <c r="A16" s="323" t="s">
        <v>2456</v>
      </c>
      <c r="B16" s="322"/>
      <c r="C1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6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12484</v>
      </c>
      <c r="H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116398</v>
      </c>
      <c r="N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116398</v>
      </c>
      <c r="O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2081431</v>
      </c>
      <c r="P16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325" t="str">
        <f ca="1">IF(Tabulka[[#This Row],[15_vzpl]]=0,"",Tabulka[[#This Row],[14_vzsk]]/Tabulka[[#This Row],[15_vzpl]])</f>
        <v/>
      </c>
      <c r="S16" s="324" t="str">
        <f ca="1">IF(Tabulka[[#This Row],[15_vzpl]]-Tabulka[[#This Row],[14_vzsk]]=0,"",Tabulka[[#This Row],[15_vzpl]]-Tabulka[[#This Row],[14_vzsk]])</f>
        <v/>
      </c>
    </row>
    <row r="17" spans="1:19" x14ac:dyDescent="0.3">
      <c r="A17" s="323">
        <v>30</v>
      </c>
      <c r="B17" s="322" t="s">
        <v>2474</v>
      </c>
      <c r="C1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7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12484</v>
      </c>
      <c r="H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116398</v>
      </c>
      <c r="N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116398</v>
      </c>
      <c r="O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2081431</v>
      </c>
      <c r="P17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325" t="str">
        <f ca="1">IF(Tabulka[[#This Row],[15_vzpl]]=0,"",Tabulka[[#This Row],[14_vzsk]]/Tabulka[[#This Row],[15_vzpl]])</f>
        <v/>
      </c>
      <c r="S17" s="324" t="str">
        <f ca="1">IF(Tabulka[[#This Row],[15_vzpl]]-Tabulka[[#This Row],[14_vzsk]]=0,"",Tabulka[[#This Row],[15_vzpl]]-Tabulka[[#This Row],[14_vzsk]])</f>
        <v/>
      </c>
    </row>
    <row r="18" spans="1:19" x14ac:dyDescent="0.3">
      <c r="A18" t="s">
        <v>259</v>
      </c>
    </row>
    <row r="19" spans="1:19" x14ac:dyDescent="0.3">
      <c r="A19" s="144" t="s">
        <v>172</v>
      </c>
    </row>
    <row r="20" spans="1:19" x14ac:dyDescent="0.3">
      <c r="A20" s="145" t="s">
        <v>229</v>
      </c>
    </row>
    <row r="21" spans="1:19" x14ac:dyDescent="0.3">
      <c r="A21" s="315" t="s">
        <v>228</v>
      </c>
    </row>
    <row r="22" spans="1:19" x14ac:dyDescent="0.3">
      <c r="A22" s="272" t="s">
        <v>201</v>
      </c>
    </row>
    <row r="23" spans="1:19" x14ac:dyDescent="0.3">
      <c r="A23" s="274" t="s">
        <v>206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7">
    <cfRule type="cellIs" dxfId="7" priority="3" operator="lessThan">
      <formula>0</formula>
    </cfRule>
  </conditionalFormatting>
  <conditionalFormatting sqref="R6:R17">
    <cfRule type="cellIs" dxfId="6" priority="4" operator="greaterThan">
      <formula>1</formula>
    </cfRule>
  </conditionalFormatting>
  <conditionalFormatting sqref="A8:S17">
    <cfRule type="expression" dxfId="5" priority="2">
      <formula>$B8=""</formula>
    </cfRule>
  </conditionalFormatting>
  <conditionalFormatting sqref="P8:S17">
    <cfRule type="expression" dxfId="4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1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2467</v>
      </c>
    </row>
    <row r="2" spans="1:19" x14ac:dyDescent="0.3">
      <c r="A2" s="269" t="s">
        <v>282</v>
      </c>
    </row>
    <row r="3" spans="1:19" x14ac:dyDescent="0.3">
      <c r="A3" s="361" t="s">
        <v>178</v>
      </c>
      <c r="B3" s="360">
        <v>2018</v>
      </c>
      <c r="C3" t="s">
        <v>258</v>
      </c>
      <c r="D3" t="s">
        <v>249</v>
      </c>
      <c r="E3" t="s">
        <v>247</v>
      </c>
      <c r="F3" t="s">
        <v>246</v>
      </c>
      <c r="G3" t="s">
        <v>245</v>
      </c>
      <c r="H3" t="s">
        <v>244</v>
      </c>
      <c r="I3" t="s">
        <v>243</v>
      </c>
      <c r="J3" t="s">
        <v>242</v>
      </c>
      <c r="K3" t="s">
        <v>241</v>
      </c>
      <c r="L3" t="s">
        <v>240</v>
      </c>
      <c r="M3" t="s">
        <v>239</v>
      </c>
      <c r="N3" t="s">
        <v>238</v>
      </c>
      <c r="O3" t="s">
        <v>237</v>
      </c>
      <c r="P3" t="s">
        <v>236</v>
      </c>
      <c r="Q3" t="s">
        <v>235</v>
      </c>
      <c r="R3" t="s">
        <v>234</v>
      </c>
      <c r="S3" t="s">
        <v>233</v>
      </c>
    </row>
    <row r="4" spans="1:19" x14ac:dyDescent="0.3">
      <c r="A4" s="359" t="s">
        <v>179</v>
      </c>
      <c r="B4" s="358">
        <v>1</v>
      </c>
      <c r="C4" s="353">
        <v>1</v>
      </c>
      <c r="D4" s="353" t="s">
        <v>230</v>
      </c>
      <c r="E4" s="352">
        <v>27</v>
      </c>
      <c r="F4" s="352"/>
      <c r="G4" s="352"/>
      <c r="H4" s="352"/>
      <c r="I4" s="352">
        <v>4568.8</v>
      </c>
      <c r="J4" s="352">
        <v>552.4</v>
      </c>
      <c r="K4" s="352">
        <v>107.6</v>
      </c>
      <c r="L4" s="352"/>
      <c r="M4" s="352">
        <v>31034</v>
      </c>
      <c r="N4" s="352"/>
      <c r="O4" s="352">
        <v>55800</v>
      </c>
      <c r="P4" s="352">
        <v>86834</v>
      </c>
      <c r="Q4" s="352">
        <v>2151260</v>
      </c>
      <c r="R4" s="352">
        <v>1000</v>
      </c>
      <c r="S4" s="352">
        <v>6411.8409288207649</v>
      </c>
    </row>
    <row r="5" spans="1:19" x14ac:dyDescent="0.3">
      <c r="A5" s="357" t="s">
        <v>180</v>
      </c>
      <c r="B5" s="356">
        <v>2</v>
      </c>
      <c r="C5">
        <v>1</v>
      </c>
      <c r="D5">
        <v>99</v>
      </c>
      <c r="E5">
        <v>9.6</v>
      </c>
      <c r="I5">
        <v>1606.4</v>
      </c>
      <c r="J5">
        <v>189.4</v>
      </c>
      <c r="K5">
        <v>65.599999999999994</v>
      </c>
      <c r="O5">
        <v>9450</v>
      </c>
      <c r="P5">
        <v>9450</v>
      </c>
      <c r="Q5">
        <v>494017</v>
      </c>
      <c r="R5">
        <v>1000</v>
      </c>
      <c r="S5">
        <v>6411.8409288207649</v>
      </c>
    </row>
    <row r="6" spans="1:19" x14ac:dyDescent="0.3">
      <c r="A6" s="359" t="s">
        <v>181</v>
      </c>
      <c r="B6" s="358">
        <v>3</v>
      </c>
      <c r="C6">
        <v>1</v>
      </c>
      <c r="D6">
        <v>101</v>
      </c>
      <c r="E6">
        <v>17.399999999999999</v>
      </c>
      <c r="I6">
        <v>2962.4</v>
      </c>
      <c r="J6">
        <v>363</v>
      </c>
      <c r="K6">
        <v>42</v>
      </c>
      <c r="M6">
        <v>31034</v>
      </c>
      <c r="O6">
        <v>46350</v>
      </c>
      <c r="P6">
        <v>77384</v>
      </c>
      <c r="Q6">
        <v>1657243</v>
      </c>
    </row>
    <row r="7" spans="1:19" x14ac:dyDescent="0.3">
      <c r="A7" s="357" t="s">
        <v>182</v>
      </c>
      <c r="B7" s="356">
        <v>4</v>
      </c>
      <c r="C7">
        <v>1</v>
      </c>
      <c r="D7" t="s">
        <v>2455</v>
      </c>
      <c r="E7">
        <v>71</v>
      </c>
      <c r="I7">
        <v>11389.73</v>
      </c>
      <c r="J7">
        <v>155</v>
      </c>
      <c r="O7">
        <v>13512</v>
      </c>
      <c r="P7">
        <v>13512</v>
      </c>
      <c r="Q7">
        <v>2818478</v>
      </c>
      <c r="S7">
        <v>4166.666666666667</v>
      </c>
    </row>
    <row r="8" spans="1:19" x14ac:dyDescent="0.3">
      <c r="A8" s="359" t="s">
        <v>183</v>
      </c>
      <c r="B8" s="358">
        <v>5</v>
      </c>
      <c r="C8">
        <v>1</v>
      </c>
      <c r="D8">
        <v>303</v>
      </c>
      <c r="E8">
        <v>3.75</v>
      </c>
      <c r="I8">
        <v>676.4</v>
      </c>
      <c r="Q8">
        <v>128748</v>
      </c>
      <c r="S8">
        <v>4166.666666666667</v>
      </c>
    </row>
    <row r="9" spans="1:19" x14ac:dyDescent="0.3">
      <c r="A9" s="357" t="s">
        <v>184</v>
      </c>
      <c r="B9" s="356">
        <v>6</v>
      </c>
      <c r="C9">
        <v>1</v>
      </c>
      <c r="D9">
        <v>304</v>
      </c>
      <c r="E9">
        <v>4</v>
      </c>
      <c r="I9">
        <v>656</v>
      </c>
      <c r="J9">
        <v>32.75</v>
      </c>
      <c r="Q9">
        <v>184298</v>
      </c>
    </row>
    <row r="10" spans="1:19" x14ac:dyDescent="0.3">
      <c r="A10" s="359" t="s">
        <v>185</v>
      </c>
      <c r="B10" s="358">
        <v>7</v>
      </c>
      <c r="C10">
        <v>1</v>
      </c>
      <c r="D10">
        <v>408</v>
      </c>
      <c r="E10">
        <v>62.25</v>
      </c>
      <c r="I10">
        <v>9885.33</v>
      </c>
      <c r="J10">
        <v>122.25</v>
      </c>
      <c r="O10">
        <v>13512</v>
      </c>
      <c r="P10">
        <v>13512</v>
      </c>
      <c r="Q10">
        <v>2485091</v>
      </c>
    </row>
    <row r="11" spans="1:19" x14ac:dyDescent="0.3">
      <c r="A11" s="357" t="s">
        <v>186</v>
      </c>
      <c r="B11" s="356">
        <v>8</v>
      </c>
      <c r="C11">
        <v>1</v>
      </c>
      <c r="D11">
        <v>642</v>
      </c>
      <c r="E11">
        <v>1</v>
      </c>
      <c r="I11">
        <v>172</v>
      </c>
      <c r="Q11">
        <v>20341</v>
      </c>
    </row>
    <row r="12" spans="1:19" x14ac:dyDescent="0.3">
      <c r="A12" s="359" t="s">
        <v>187</v>
      </c>
      <c r="B12" s="358">
        <v>9</v>
      </c>
      <c r="C12">
        <v>1</v>
      </c>
      <c r="D12" t="s">
        <v>2456</v>
      </c>
      <c r="E12">
        <v>8</v>
      </c>
      <c r="I12">
        <v>1388</v>
      </c>
      <c r="O12">
        <v>3500</v>
      </c>
      <c r="P12">
        <v>3500</v>
      </c>
      <c r="Q12">
        <v>199750</v>
      </c>
    </row>
    <row r="13" spans="1:19" x14ac:dyDescent="0.3">
      <c r="A13" s="357" t="s">
        <v>188</v>
      </c>
      <c r="B13" s="356">
        <v>10</v>
      </c>
      <c r="C13">
        <v>1</v>
      </c>
      <c r="D13">
        <v>30</v>
      </c>
      <c r="E13">
        <v>8</v>
      </c>
      <c r="I13">
        <v>1388</v>
      </c>
      <c r="O13">
        <v>3500</v>
      </c>
      <c r="P13">
        <v>3500</v>
      </c>
      <c r="Q13">
        <v>199750</v>
      </c>
    </row>
    <row r="14" spans="1:19" x14ac:dyDescent="0.3">
      <c r="A14" s="359" t="s">
        <v>189</v>
      </c>
      <c r="B14" s="358">
        <v>11</v>
      </c>
      <c r="C14" t="s">
        <v>2457</v>
      </c>
      <c r="E14">
        <v>106</v>
      </c>
      <c r="I14">
        <v>17346.53</v>
      </c>
      <c r="J14">
        <v>707.4</v>
      </c>
      <c r="K14">
        <v>107.6</v>
      </c>
      <c r="M14">
        <v>31034</v>
      </c>
      <c r="O14">
        <v>72812</v>
      </c>
      <c r="P14">
        <v>103846</v>
      </c>
      <c r="Q14">
        <v>5169488</v>
      </c>
      <c r="R14">
        <v>1000</v>
      </c>
      <c r="S14">
        <v>10578.507595487432</v>
      </c>
    </row>
    <row r="15" spans="1:19" x14ac:dyDescent="0.3">
      <c r="A15" s="357" t="s">
        <v>190</v>
      </c>
      <c r="B15" s="356">
        <v>12</v>
      </c>
      <c r="C15">
        <v>2</v>
      </c>
      <c r="D15" t="s">
        <v>230</v>
      </c>
      <c r="E15">
        <v>27</v>
      </c>
      <c r="I15">
        <v>4065.6</v>
      </c>
      <c r="J15">
        <v>526.20000000000005</v>
      </c>
      <c r="K15">
        <v>98.6</v>
      </c>
      <c r="O15">
        <v>53760</v>
      </c>
      <c r="P15">
        <v>53760</v>
      </c>
      <c r="Q15">
        <v>2089591</v>
      </c>
      <c r="R15">
        <v>110</v>
      </c>
      <c r="S15">
        <v>6411.8409288207649</v>
      </c>
    </row>
    <row r="16" spans="1:19" x14ac:dyDescent="0.3">
      <c r="A16" s="355" t="s">
        <v>178</v>
      </c>
      <c r="B16" s="354">
        <v>2018</v>
      </c>
      <c r="C16">
        <v>2</v>
      </c>
      <c r="D16">
        <v>99</v>
      </c>
      <c r="E16">
        <v>9.6</v>
      </c>
      <c r="I16">
        <v>1466.4</v>
      </c>
      <c r="J16">
        <v>181.2</v>
      </c>
      <c r="K16">
        <v>61.6</v>
      </c>
      <c r="O16">
        <v>8410</v>
      </c>
      <c r="P16">
        <v>8410</v>
      </c>
      <c r="Q16">
        <v>481623</v>
      </c>
      <c r="R16">
        <v>110</v>
      </c>
      <c r="S16">
        <v>6411.8409288207649</v>
      </c>
    </row>
    <row r="17" spans="3:19" x14ac:dyDescent="0.3">
      <c r="C17">
        <v>2</v>
      </c>
      <c r="D17">
        <v>101</v>
      </c>
      <c r="E17">
        <v>17.399999999999999</v>
      </c>
      <c r="I17">
        <v>2599.1999999999998</v>
      </c>
      <c r="J17">
        <v>345</v>
      </c>
      <c r="K17">
        <v>37</v>
      </c>
      <c r="O17">
        <v>45350</v>
      </c>
      <c r="P17">
        <v>45350</v>
      </c>
      <c r="Q17">
        <v>1607968</v>
      </c>
    </row>
    <row r="18" spans="3:19" x14ac:dyDescent="0.3">
      <c r="C18">
        <v>2</v>
      </c>
      <c r="D18" t="s">
        <v>2455</v>
      </c>
      <c r="E18">
        <v>71</v>
      </c>
      <c r="I18">
        <v>10274.25</v>
      </c>
      <c r="J18">
        <v>164.5</v>
      </c>
      <c r="O18">
        <v>10500</v>
      </c>
      <c r="P18">
        <v>10500</v>
      </c>
      <c r="Q18">
        <v>2721774</v>
      </c>
      <c r="S18">
        <v>4166.666666666667</v>
      </c>
    </row>
    <row r="19" spans="3:19" x14ac:dyDescent="0.3">
      <c r="C19">
        <v>2</v>
      </c>
      <c r="D19">
        <v>303</v>
      </c>
      <c r="E19">
        <v>3.75</v>
      </c>
      <c r="I19">
        <v>531</v>
      </c>
      <c r="O19">
        <v>7500</v>
      </c>
      <c r="P19">
        <v>7500</v>
      </c>
      <c r="Q19">
        <v>118096</v>
      </c>
      <c r="S19">
        <v>4166.666666666667</v>
      </c>
    </row>
    <row r="20" spans="3:19" x14ac:dyDescent="0.3">
      <c r="C20">
        <v>2</v>
      </c>
      <c r="D20">
        <v>304</v>
      </c>
      <c r="E20">
        <v>4</v>
      </c>
      <c r="I20">
        <v>581.5</v>
      </c>
      <c r="J20">
        <v>46.75</v>
      </c>
      <c r="Q20">
        <v>184136</v>
      </c>
    </row>
    <row r="21" spans="3:19" x14ac:dyDescent="0.3">
      <c r="C21">
        <v>2</v>
      </c>
      <c r="D21">
        <v>408</v>
      </c>
      <c r="E21">
        <v>62.25</v>
      </c>
      <c r="I21">
        <v>9001.75</v>
      </c>
      <c r="J21">
        <v>117.75</v>
      </c>
      <c r="O21">
        <v>3000</v>
      </c>
      <c r="P21">
        <v>3000</v>
      </c>
      <c r="Q21">
        <v>2399252</v>
      </c>
    </row>
    <row r="22" spans="3:19" x14ac:dyDescent="0.3">
      <c r="C22">
        <v>2</v>
      </c>
      <c r="D22">
        <v>642</v>
      </c>
      <c r="E22">
        <v>1</v>
      </c>
      <c r="I22">
        <v>160</v>
      </c>
      <c r="Q22">
        <v>20290</v>
      </c>
    </row>
    <row r="23" spans="3:19" x14ac:dyDescent="0.3">
      <c r="C23">
        <v>2</v>
      </c>
      <c r="D23" t="s">
        <v>2456</v>
      </c>
      <c r="E23">
        <v>8</v>
      </c>
      <c r="I23">
        <v>1192</v>
      </c>
      <c r="O23">
        <v>3500</v>
      </c>
      <c r="P23">
        <v>3500</v>
      </c>
      <c r="Q23">
        <v>197159</v>
      </c>
    </row>
    <row r="24" spans="3:19" x14ac:dyDescent="0.3">
      <c r="C24">
        <v>2</v>
      </c>
      <c r="D24">
        <v>30</v>
      </c>
      <c r="E24">
        <v>8</v>
      </c>
      <c r="I24">
        <v>1192</v>
      </c>
      <c r="O24">
        <v>3500</v>
      </c>
      <c r="P24">
        <v>3500</v>
      </c>
      <c r="Q24">
        <v>197159</v>
      </c>
    </row>
    <row r="25" spans="3:19" x14ac:dyDescent="0.3">
      <c r="C25" t="s">
        <v>2458</v>
      </c>
      <c r="E25">
        <v>106</v>
      </c>
      <c r="I25">
        <v>15531.85</v>
      </c>
      <c r="J25">
        <v>690.7</v>
      </c>
      <c r="K25">
        <v>98.6</v>
      </c>
      <c r="O25">
        <v>67760</v>
      </c>
      <c r="P25">
        <v>67760</v>
      </c>
      <c r="Q25">
        <v>5008524</v>
      </c>
      <c r="R25">
        <v>110</v>
      </c>
      <c r="S25">
        <v>10578.507595487432</v>
      </c>
    </row>
    <row r="26" spans="3:19" x14ac:dyDescent="0.3">
      <c r="C26">
        <v>3</v>
      </c>
      <c r="D26" t="s">
        <v>230</v>
      </c>
      <c r="E26">
        <v>27</v>
      </c>
      <c r="I26">
        <v>4096</v>
      </c>
      <c r="J26">
        <v>583.6</v>
      </c>
      <c r="K26">
        <v>102.8</v>
      </c>
      <c r="M26">
        <v>83792</v>
      </c>
      <c r="O26">
        <v>56900</v>
      </c>
      <c r="P26">
        <v>140692</v>
      </c>
      <c r="Q26">
        <v>2115283</v>
      </c>
      <c r="R26">
        <v>10000</v>
      </c>
      <c r="S26">
        <v>6411.8409288207649</v>
      </c>
    </row>
    <row r="27" spans="3:19" x14ac:dyDescent="0.3">
      <c r="C27">
        <v>3</v>
      </c>
      <c r="D27">
        <v>99</v>
      </c>
      <c r="E27">
        <v>9.6</v>
      </c>
      <c r="I27">
        <v>1523.2</v>
      </c>
      <c r="J27">
        <v>210.6</v>
      </c>
      <c r="K27">
        <v>60.8</v>
      </c>
      <c r="O27">
        <v>10320</v>
      </c>
      <c r="P27">
        <v>10320</v>
      </c>
      <c r="Q27">
        <v>496557</v>
      </c>
      <c r="R27">
        <v>10000</v>
      </c>
      <c r="S27">
        <v>6411.8409288207649</v>
      </c>
    </row>
    <row r="28" spans="3:19" x14ac:dyDescent="0.3">
      <c r="C28">
        <v>3</v>
      </c>
      <c r="D28">
        <v>101</v>
      </c>
      <c r="E28">
        <v>17.399999999999999</v>
      </c>
      <c r="I28">
        <v>2572.8000000000002</v>
      </c>
      <c r="J28">
        <v>373</v>
      </c>
      <c r="K28">
        <v>42</v>
      </c>
      <c r="M28">
        <v>83792</v>
      </c>
      <c r="O28">
        <v>46580</v>
      </c>
      <c r="P28">
        <v>130372</v>
      </c>
      <c r="Q28">
        <v>1618726</v>
      </c>
    </row>
    <row r="29" spans="3:19" x14ac:dyDescent="0.3">
      <c r="C29">
        <v>3</v>
      </c>
      <c r="D29" t="s">
        <v>2455</v>
      </c>
      <c r="E29">
        <v>71</v>
      </c>
      <c r="I29">
        <v>10659.1</v>
      </c>
      <c r="J29">
        <v>175</v>
      </c>
      <c r="M29">
        <v>22000</v>
      </c>
      <c r="O29">
        <v>5750</v>
      </c>
      <c r="P29">
        <v>27750</v>
      </c>
      <c r="Q29">
        <v>2798241</v>
      </c>
      <c r="S29">
        <v>4166.666666666667</v>
      </c>
    </row>
    <row r="30" spans="3:19" x14ac:dyDescent="0.3">
      <c r="C30">
        <v>3</v>
      </c>
      <c r="D30">
        <v>303</v>
      </c>
      <c r="E30">
        <v>3.75</v>
      </c>
      <c r="I30">
        <v>533</v>
      </c>
      <c r="Q30">
        <v>119908</v>
      </c>
      <c r="S30">
        <v>4166.666666666667</v>
      </c>
    </row>
    <row r="31" spans="3:19" x14ac:dyDescent="0.3">
      <c r="C31">
        <v>3</v>
      </c>
      <c r="D31">
        <v>304</v>
      </c>
      <c r="E31">
        <v>4</v>
      </c>
      <c r="I31">
        <v>622.5</v>
      </c>
      <c r="J31">
        <v>37</v>
      </c>
      <c r="Q31">
        <v>188929</v>
      </c>
    </row>
    <row r="32" spans="3:19" x14ac:dyDescent="0.3">
      <c r="C32">
        <v>3</v>
      </c>
      <c r="D32">
        <v>408</v>
      </c>
      <c r="E32">
        <v>62.25</v>
      </c>
      <c r="I32">
        <v>9343.6</v>
      </c>
      <c r="J32">
        <v>138</v>
      </c>
      <c r="M32">
        <v>22000</v>
      </c>
      <c r="O32">
        <v>5750</v>
      </c>
      <c r="P32">
        <v>27750</v>
      </c>
      <c r="Q32">
        <v>2469127</v>
      </c>
    </row>
    <row r="33" spans="3:19" x14ac:dyDescent="0.3">
      <c r="C33">
        <v>3</v>
      </c>
      <c r="D33">
        <v>642</v>
      </c>
      <c r="E33">
        <v>1</v>
      </c>
      <c r="I33">
        <v>160</v>
      </c>
      <c r="Q33">
        <v>20277</v>
      </c>
    </row>
    <row r="34" spans="3:19" x14ac:dyDescent="0.3">
      <c r="C34">
        <v>3</v>
      </c>
      <c r="D34" t="s">
        <v>2456</v>
      </c>
      <c r="E34">
        <v>8</v>
      </c>
      <c r="I34">
        <v>1304</v>
      </c>
      <c r="O34">
        <v>3500</v>
      </c>
      <c r="P34">
        <v>3500</v>
      </c>
      <c r="Q34">
        <v>199144</v>
      </c>
    </row>
    <row r="35" spans="3:19" x14ac:dyDescent="0.3">
      <c r="C35">
        <v>3</v>
      </c>
      <c r="D35">
        <v>30</v>
      </c>
      <c r="E35">
        <v>8</v>
      </c>
      <c r="I35">
        <v>1304</v>
      </c>
      <c r="O35">
        <v>3500</v>
      </c>
      <c r="P35">
        <v>3500</v>
      </c>
      <c r="Q35">
        <v>199144</v>
      </c>
    </row>
    <row r="36" spans="3:19" x14ac:dyDescent="0.3">
      <c r="C36" t="s">
        <v>2459</v>
      </c>
      <c r="E36">
        <v>106</v>
      </c>
      <c r="I36">
        <v>16059.1</v>
      </c>
      <c r="J36">
        <v>758.6</v>
      </c>
      <c r="K36">
        <v>102.8</v>
      </c>
      <c r="M36">
        <v>105792</v>
      </c>
      <c r="O36">
        <v>66150</v>
      </c>
      <c r="P36">
        <v>171942</v>
      </c>
      <c r="Q36">
        <v>5112668</v>
      </c>
      <c r="R36">
        <v>10000</v>
      </c>
      <c r="S36">
        <v>10578.507595487432</v>
      </c>
    </row>
    <row r="37" spans="3:19" x14ac:dyDescent="0.3">
      <c r="C37">
        <v>4</v>
      </c>
      <c r="D37" t="s">
        <v>230</v>
      </c>
      <c r="E37">
        <v>28</v>
      </c>
      <c r="I37">
        <v>4602.3999999999996</v>
      </c>
      <c r="J37">
        <v>563.6</v>
      </c>
      <c r="K37">
        <v>118</v>
      </c>
      <c r="O37">
        <v>68770</v>
      </c>
      <c r="P37">
        <v>68770</v>
      </c>
      <c r="Q37">
        <v>2190599</v>
      </c>
      <c r="R37">
        <v>220</v>
      </c>
      <c r="S37">
        <v>6411.8409288207649</v>
      </c>
    </row>
    <row r="38" spans="3:19" x14ac:dyDescent="0.3">
      <c r="C38">
        <v>4</v>
      </c>
      <c r="D38">
        <v>99</v>
      </c>
      <c r="E38">
        <v>9.6</v>
      </c>
      <c r="I38">
        <v>1533.6</v>
      </c>
      <c r="J38">
        <v>174.6</v>
      </c>
      <c r="K38">
        <v>66.400000000000006</v>
      </c>
      <c r="O38">
        <v>12760</v>
      </c>
      <c r="P38">
        <v>12760</v>
      </c>
      <c r="Q38">
        <v>501261</v>
      </c>
      <c r="R38">
        <v>220</v>
      </c>
      <c r="S38">
        <v>6411.8409288207649</v>
      </c>
    </row>
    <row r="39" spans="3:19" x14ac:dyDescent="0.3">
      <c r="C39">
        <v>4</v>
      </c>
      <c r="D39">
        <v>101</v>
      </c>
      <c r="E39">
        <v>18.399999999999999</v>
      </c>
      <c r="I39">
        <v>3068.8</v>
      </c>
      <c r="J39">
        <v>389</v>
      </c>
      <c r="K39">
        <v>51.6</v>
      </c>
      <c r="O39">
        <v>56010</v>
      </c>
      <c r="P39">
        <v>56010</v>
      </c>
      <c r="Q39">
        <v>1689338</v>
      </c>
    </row>
    <row r="40" spans="3:19" x14ac:dyDescent="0.3">
      <c r="C40">
        <v>4</v>
      </c>
      <c r="D40" t="s">
        <v>2455</v>
      </c>
      <c r="E40">
        <v>71</v>
      </c>
      <c r="I40">
        <v>10462.299999999999</v>
      </c>
      <c r="J40">
        <v>180</v>
      </c>
      <c r="O40">
        <v>12654</v>
      </c>
      <c r="P40">
        <v>12654</v>
      </c>
      <c r="Q40">
        <v>2788631</v>
      </c>
      <c r="R40">
        <v>110</v>
      </c>
      <c r="S40">
        <v>4166.666666666667</v>
      </c>
    </row>
    <row r="41" spans="3:19" x14ac:dyDescent="0.3">
      <c r="C41">
        <v>4</v>
      </c>
      <c r="D41">
        <v>303</v>
      </c>
      <c r="E41">
        <v>3.75</v>
      </c>
      <c r="I41">
        <v>446</v>
      </c>
      <c r="O41">
        <v>6361</v>
      </c>
      <c r="P41">
        <v>6361</v>
      </c>
      <c r="Q41">
        <v>101915</v>
      </c>
      <c r="R41">
        <v>110</v>
      </c>
      <c r="S41">
        <v>4166.666666666667</v>
      </c>
    </row>
    <row r="42" spans="3:19" x14ac:dyDescent="0.3">
      <c r="C42">
        <v>4</v>
      </c>
      <c r="D42">
        <v>304</v>
      </c>
      <c r="E42">
        <v>4</v>
      </c>
      <c r="I42">
        <v>608.5</v>
      </c>
      <c r="J42">
        <v>44.5</v>
      </c>
      <c r="O42">
        <v>2644</v>
      </c>
      <c r="P42">
        <v>2644</v>
      </c>
      <c r="Q42">
        <v>190174</v>
      </c>
    </row>
    <row r="43" spans="3:19" x14ac:dyDescent="0.3">
      <c r="C43">
        <v>4</v>
      </c>
      <c r="D43">
        <v>408</v>
      </c>
      <c r="E43">
        <v>62.25</v>
      </c>
      <c r="I43">
        <v>9247.7999999999993</v>
      </c>
      <c r="J43">
        <v>135.5</v>
      </c>
      <c r="O43">
        <v>3649</v>
      </c>
      <c r="P43">
        <v>3649</v>
      </c>
      <c r="Q43">
        <v>2475669</v>
      </c>
    </row>
    <row r="44" spans="3:19" x14ac:dyDescent="0.3">
      <c r="C44">
        <v>4</v>
      </c>
      <c r="D44">
        <v>642</v>
      </c>
      <c r="E44">
        <v>1</v>
      </c>
      <c r="I44">
        <v>160</v>
      </c>
      <c r="Q44">
        <v>20873</v>
      </c>
    </row>
    <row r="45" spans="3:19" x14ac:dyDescent="0.3">
      <c r="C45">
        <v>4</v>
      </c>
      <c r="D45" t="s">
        <v>2456</v>
      </c>
      <c r="E45">
        <v>8</v>
      </c>
      <c r="I45">
        <v>1292</v>
      </c>
      <c r="O45">
        <v>3500</v>
      </c>
      <c r="P45">
        <v>3500</v>
      </c>
      <c r="Q45">
        <v>201118</v>
      </c>
    </row>
    <row r="46" spans="3:19" x14ac:dyDescent="0.3">
      <c r="C46">
        <v>4</v>
      </c>
      <c r="D46">
        <v>30</v>
      </c>
      <c r="E46">
        <v>8</v>
      </c>
      <c r="I46">
        <v>1292</v>
      </c>
      <c r="O46">
        <v>3500</v>
      </c>
      <c r="P46">
        <v>3500</v>
      </c>
      <c r="Q46">
        <v>201118</v>
      </c>
    </row>
    <row r="47" spans="3:19" x14ac:dyDescent="0.3">
      <c r="C47" t="s">
        <v>2460</v>
      </c>
      <c r="E47">
        <v>107</v>
      </c>
      <c r="I47">
        <v>16356.699999999999</v>
      </c>
      <c r="J47">
        <v>743.6</v>
      </c>
      <c r="K47">
        <v>118</v>
      </c>
      <c r="O47">
        <v>84924</v>
      </c>
      <c r="P47">
        <v>84924</v>
      </c>
      <c r="Q47">
        <v>5180348</v>
      </c>
      <c r="R47">
        <v>330</v>
      </c>
      <c r="S47">
        <v>10578.507595487432</v>
      </c>
    </row>
    <row r="48" spans="3:19" x14ac:dyDescent="0.3">
      <c r="C48">
        <v>5</v>
      </c>
      <c r="D48" t="s">
        <v>230</v>
      </c>
      <c r="E48">
        <v>28</v>
      </c>
      <c r="I48">
        <v>4975.2</v>
      </c>
      <c r="J48">
        <v>520.6</v>
      </c>
      <c r="K48">
        <v>122.8</v>
      </c>
      <c r="M48">
        <v>8468</v>
      </c>
      <c r="O48">
        <v>66320</v>
      </c>
      <c r="P48">
        <v>74788</v>
      </c>
      <c r="Q48">
        <v>2155021</v>
      </c>
      <c r="S48">
        <v>6411.8409288207649</v>
      </c>
    </row>
    <row r="49" spans="3:19" x14ac:dyDescent="0.3">
      <c r="C49">
        <v>5</v>
      </c>
      <c r="D49">
        <v>99</v>
      </c>
      <c r="E49">
        <v>9.6</v>
      </c>
      <c r="I49">
        <v>1635.2</v>
      </c>
      <c r="J49">
        <v>185.6</v>
      </c>
      <c r="K49">
        <v>68.8</v>
      </c>
      <c r="O49">
        <v>11020</v>
      </c>
      <c r="P49">
        <v>11020</v>
      </c>
      <c r="Q49">
        <v>502452</v>
      </c>
      <c r="S49">
        <v>6411.8409288207649</v>
      </c>
    </row>
    <row r="50" spans="3:19" x14ac:dyDescent="0.3">
      <c r="C50">
        <v>5</v>
      </c>
      <c r="D50">
        <v>101</v>
      </c>
      <c r="E50">
        <v>18.399999999999999</v>
      </c>
      <c r="I50">
        <v>3340</v>
      </c>
      <c r="J50">
        <v>335</v>
      </c>
      <c r="K50">
        <v>54</v>
      </c>
      <c r="M50">
        <v>8468</v>
      </c>
      <c r="O50">
        <v>55300</v>
      </c>
      <c r="P50">
        <v>63768</v>
      </c>
      <c r="Q50">
        <v>1652569</v>
      </c>
    </row>
    <row r="51" spans="3:19" x14ac:dyDescent="0.3">
      <c r="C51">
        <v>5</v>
      </c>
      <c r="D51" t="s">
        <v>2455</v>
      </c>
      <c r="E51">
        <v>70</v>
      </c>
      <c r="I51">
        <v>11114.5</v>
      </c>
      <c r="J51">
        <v>188.75</v>
      </c>
      <c r="M51">
        <v>1700</v>
      </c>
      <c r="O51">
        <v>15404</v>
      </c>
      <c r="P51">
        <v>17104</v>
      </c>
      <c r="Q51">
        <v>2836141</v>
      </c>
      <c r="S51">
        <v>4166.666666666667</v>
      </c>
    </row>
    <row r="52" spans="3:19" x14ac:dyDescent="0.3">
      <c r="C52">
        <v>5</v>
      </c>
      <c r="D52">
        <v>303</v>
      </c>
      <c r="E52">
        <v>3.75</v>
      </c>
      <c r="I52">
        <v>470.5</v>
      </c>
      <c r="O52">
        <v>7274</v>
      </c>
      <c r="P52">
        <v>7274</v>
      </c>
      <c r="Q52">
        <v>102680</v>
      </c>
      <c r="S52">
        <v>4166.666666666667</v>
      </c>
    </row>
    <row r="53" spans="3:19" x14ac:dyDescent="0.3">
      <c r="C53">
        <v>5</v>
      </c>
      <c r="D53">
        <v>304</v>
      </c>
      <c r="E53">
        <v>4</v>
      </c>
      <c r="I53">
        <v>683.5</v>
      </c>
      <c r="J53">
        <v>34.25</v>
      </c>
      <c r="O53">
        <v>4298</v>
      </c>
      <c r="P53">
        <v>4298</v>
      </c>
      <c r="Q53">
        <v>192205</v>
      </c>
    </row>
    <row r="54" spans="3:19" x14ac:dyDescent="0.3">
      <c r="C54">
        <v>5</v>
      </c>
      <c r="D54">
        <v>408</v>
      </c>
      <c r="E54">
        <v>61.25</v>
      </c>
      <c r="I54">
        <v>9776.5</v>
      </c>
      <c r="J54">
        <v>154.5</v>
      </c>
      <c r="M54">
        <v>1700</v>
      </c>
      <c r="O54">
        <v>3832</v>
      </c>
      <c r="P54">
        <v>5532</v>
      </c>
      <c r="Q54">
        <v>2520366</v>
      </c>
    </row>
    <row r="55" spans="3:19" x14ac:dyDescent="0.3">
      <c r="C55">
        <v>5</v>
      </c>
      <c r="D55">
        <v>642</v>
      </c>
      <c r="E55">
        <v>1</v>
      </c>
      <c r="I55">
        <v>184</v>
      </c>
      <c r="Q55">
        <v>20890</v>
      </c>
    </row>
    <row r="56" spans="3:19" x14ac:dyDescent="0.3">
      <c r="C56">
        <v>5</v>
      </c>
      <c r="D56" t="s">
        <v>2456</v>
      </c>
      <c r="E56">
        <v>8</v>
      </c>
      <c r="I56">
        <v>1364</v>
      </c>
      <c r="O56">
        <v>3500</v>
      </c>
      <c r="P56">
        <v>3500</v>
      </c>
      <c r="Q56">
        <v>195332</v>
      </c>
    </row>
    <row r="57" spans="3:19" x14ac:dyDescent="0.3">
      <c r="C57">
        <v>5</v>
      </c>
      <c r="D57">
        <v>30</v>
      </c>
      <c r="E57">
        <v>8</v>
      </c>
      <c r="I57">
        <v>1364</v>
      </c>
      <c r="O57">
        <v>3500</v>
      </c>
      <c r="P57">
        <v>3500</v>
      </c>
      <c r="Q57">
        <v>195332</v>
      </c>
    </row>
    <row r="58" spans="3:19" x14ac:dyDescent="0.3">
      <c r="C58" t="s">
        <v>2461</v>
      </c>
      <c r="E58">
        <v>106</v>
      </c>
      <c r="I58">
        <v>17453.7</v>
      </c>
      <c r="J58">
        <v>709.35</v>
      </c>
      <c r="K58">
        <v>122.8</v>
      </c>
      <c r="M58">
        <v>10168</v>
      </c>
      <c r="O58">
        <v>85224</v>
      </c>
      <c r="P58">
        <v>95392</v>
      </c>
      <c r="Q58">
        <v>5186494</v>
      </c>
      <c r="S58">
        <v>10578.507595487432</v>
      </c>
    </row>
    <row r="59" spans="3:19" x14ac:dyDescent="0.3">
      <c r="C59">
        <v>6</v>
      </c>
      <c r="D59" t="s">
        <v>230</v>
      </c>
      <c r="E59">
        <v>28</v>
      </c>
      <c r="I59">
        <v>4083.2</v>
      </c>
      <c r="J59">
        <v>601.79999999999995</v>
      </c>
      <c r="K59">
        <v>97.2</v>
      </c>
      <c r="O59">
        <v>50900</v>
      </c>
      <c r="P59">
        <v>50900</v>
      </c>
      <c r="Q59">
        <v>2196252</v>
      </c>
      <c r="R59">
        <v>8950</v>
      </c>
      <c r="S59">
        <v>6411.8409288207649</v>
      </c>
    </row>
    <row r="60" spans="3:19" x14ac:dyDescent="0.3">
      <c r="C60">
        <v>6</v>
      </c>
      <c r="D60">
        <v>99</v>
      </c>
      <c r="E60">
        <v>9.6</v>
      </c>
      <c r="I60">
        <v>1416.8</v>
      </c>
      <c r="J60">
        <v>187.8</v>
      </c>
      <c r="K60">
        <v>55.2</v>
      </c>
      <c r="O60">
        <v>8700</v>
      </c>
      <c r="P60">
        <v>8700</v>
      </c>
      <c r="Q60">
        <v>493697</v>
      </c>
      <c r="R60">
        <v>8950</v>
      </c>
      <c r="S60">
        <v>6411.8409288207649</v>
      </c>
    </row>
    <row r="61" spans="3:19" x14ac:dyDescent="0.3">
      <c r="C61">
        <v>6</v>
      </c>
      <c r="D61">
        <v>101</v>
      </c>
      <c r="E61">
        <v>18.399999999999999</v>
      </c>
      <c r="I61">
        <v>2666.4</v>
      </c>
      <c r="J61">
        <v>414</v>
      </c>
      <c r="K61">
        <v>42</v>
      </c>
      <c r="O61">
        <v>42200</v>
      </c>
      <c r="P61">
        <v>42200</v>
      </c>
      <c r="Q61">
        <v>1702555</v>
      </c>
    </row>
    <row r="62" spans="3:19" x14ac:dyDescent="0.3">
      <c r="C62">
        <v>6</v>
      </c>
      <c r="D62" t="s">
        <v>2455</v>
      </c>
      <c r="E62">
        <v>71</v>
      </c>
      <c r="I62">
        <v>10066.799999999999</v>
      </c>
      <c r="J62">
        <v>160.5</v>
      </c>
      <c r="O62">
        <v>58106</v>
      </c>
      <c r="P62">
        <v>58106</v>
      </c>
      <c r="Q62">
        <v>2806162</v>
      </c>
      <c r="R62">
        <v>17000</v>
      </c>
      <c r="S62">
        <v>4166.666666666667</v>
      </c>
    </row>
    <row r="63" spans="3:19" x14ac:dyDescent="0.3">
      <c r="C63">
        <v>6</v>
      </c>
      <c r="D63">
        <v>303</v>
      </c>
      <c r="E63">
        <v>3.75</v>
      </c>
      <c r="I63">
        <v>330</v>
      </c>
      <c r="O63">
        <v>5142</v>
      </c>
      <c r="P63">
        <v>5142</v>
      </c>
      <c r="Q63">
        <v>89493</v>
      </c>
      <c r="R63">
        <v>17000</v>
      </c>
      <c r="S63">
        <v>4166.666666666667</v>
      </c>
    </row>
    <row r="64" spans="3:19" x14ac:dyDescent="0.3">
      <c r="C64">
        <v>6</v>
      </c>
      <c r="D64">
        <v>304</v>
      </c>
      <c r="E64">
        <v>4</v>
      </c>
      <c r="I64">
        <v>622.5</v>
      </c>
      <c r="J64">
        <v>35.75</v>
      </c>
      <c r="O64">
        <v>3772</v>
      </c>
      <c r="P64">
        <v>3772</v>
      </c>
      <c r="Q64">
        <v>188900</v>
      </c>
    </row>
    <row r="65" spans="3:19" x14ac:dyDescent="0.3">
      <c r="C65">
        <v>6</v>
      </c>
      <c r="D65">
        <v>408</v>
      </c>
      <c r="E65">
        <v>62.25</v>
      </c>
      <c r="I65">
        <v>8946.2999999999993</v>
      </c>
      <c r="J65">
        <v>124.75</v>
      </c>
      <c r="O65">
        <v>49192</v>
      </c>
      <c r="P65">
        <v>49192</v>
      </c>
      <c r="Q65">
        <v>2506879</v>
      </c>
    </row>
    <row r="66" spans="3:19" x14ac:dyDescent="0.3">
      <c r="C66">
        <v>6</v>
      </c>
      <c r="D66">
        <v>642</v>
      </c>
      <c r="E66">
        <v>1</v>
      </c>
      <c r="I66">
        <v>168</v>
      </c>
      <c r="Q66">
        <v>20890</v>
      </c>
    </row>
    <row r="67" spans="3:19" x14ac:dyDescent="0.3">
      <c r="C67">
        <v>6</v>
      </c>
      <c r="D67" t="s">
        <v>2456</v>
      </c>
      <c r="E67">
        <v>9</v>
      </c>
      <c r="I67">
        <v>1192</v>
      </c>
      <c r="O67">
        <v>3500</v>
      </c>
      <c r="P67">
        <v>3500</v>
      </c>
      <c r="Q67">
        <v>219470</v>
      </c>
    </row>
    <row r="68" spans="3:19" x14ac:dyDescent="0.3">
      <c r="C68">
        <v>6</v>
      </c>
      <c r="D68">
        <v>30</v>
      </c>
      <c r="E68">
        <v>9</v>
      </c>
      <c r="I68">
        <v>1192</v>
      </c>
      <c r="O68">
        <v>3500</v>
      </c>
      <c r="P68">
        <v>3500</v>
      </c>
      <c r="Q68">
        <v>219470</v>
      </c>
    </row>
    <row r="69" spans="3:19" x14ac:dyDescent="0.3">
      <c r="C69" t="s">
        <v>2462</v>
      </c>
      <c r="E69">
        <v>108</v>
      </c>
      <c r="I69">
        <v>15342</v>
      </c>
      <c r="J69">
        <v>762.3</v>
      </c>
      <c r="K69">
        <v>97.2</v>
      </c>
      <c r="O69">
        <v>112506</v>
      </c>
      <c r="P69">
        <v>112506</v>
      </c>
      <c r="Q69">
        <v>5221884</v>
      </c>
      <c r="R69">
        <v>25950</v>
      </c>
      <c r="S69">
        <v>10578.507595487432</v>
      </c>
    </row>
    <row r="70" spans="3:19" x14ac:dyDescent="0.3">
      <c r="C70">
        <v>7</v>
      </c>
      <c r="D70" t="s">
        <v>230</v>
      </c>
      <c r="E70">
        <v>28</v>
      </c>
      <c r="I70">
        <v>3785.6</v>
      </c>
      <c r="J70">
        <v>593.79999999999995</v>
      </c>
      <c r="K70">
        <v>100.6</v>
      </c>
      <c r="O70">
        <v>738087</v>
      </c>
      <c r="P70">
        <v>738087</v>
      </c>
      <c r="Q70">
        <v>2913873</v>
      </c>
      <c r="R70">
        <v>1200</v>
      </c>
      <c r="S70">
        <v>6411.8409288207649</v>
      </c>
    </row>
    <row r="71" spans="3:19" x14ac:dyDescent="0.3">
      <c r="C71">
        <v>7</v>
      </c>
      <c r="D71">
        <v>99</v>
      </c>
      <c r="E71">
        <v>9.6</v>
      </c>
      <c r="I71">
        <v>1426.4</v>
      </c>
      <c r="J71">
        <v>196.8</v>
      </c>
      <c r="K71">
        <v>53.6</v>
      </c>
      <c r="O71">
        <v>90715</v>
      </c>
      <c r="P71">
        <v>90715</v>
      </c>
      <c r="Q71">
        <v>587021</v>
      </c>
      <c r="R71">
        <v>1200</v>
      </c>
      <c r="S71">
        <v>6411.8409288207649</v>
      </c>
    </row>
    <row r="72" spans="3:19" x14ac:dyDescent="0.3">
      <c r="C72">
        <v>7</v>
      </c>
      <c r="D72">
        <v>101</v>
      </c>
      <c r="E72">
        <v>18.399999999999999</v>
      </c>
      <c r="I72">
        <v>2359.1999999999998</v>
      </c>
      <c r="J72">
        <v>397</v>
      </c>
      <c r="K72">
        <v>47</v>
      </c>
      <c r="O72">
        <v>647372</v>
      </c>
      <c r="P72">
        <v>647372</v>
      </c>
      <c r="Q72">
        <v>2326852</v>
      </c>
    </row>
    <row r="73" spans="3:19" x14ac:dyDescent="0.3">
      <c r="C73">
        <v>7</v>
      </c>
      <c r="D73" t="s">
        <v>2455</v>
      </c>
      <c r="E73">
        <v>72</v>
      </c>
      <c r="I73">
        <v>8441.65</v>
      </c>
      <c r="J73">
        <v>188.25</v>
      </c>
      <c r="O73">
        <v>816425</v>
      </c>
      <c r="P73">
        <v>816425</v>
      </c>
      <c r="Q73">
        <v>3661598</v>
      </c>
      <c r="S73">
        <v>4166.666666666667</v>
      </c>
    </row>
    <row r="74" spans="3:19" x14ac:dyDescent="0.3">
      <c r="C74">
        <v>7</v>
      </c>
      <c r="D74">
        <v>303</v>
      </c>
      <c r="E74">
        <v>3.75</v>
      </c>
      <c r="I74">
        <v>288.5</v>
      </c>
      <c r="O74">
        <v>37675</v>
      </c>
      <c r="P74">
        <v>37675</v>
      </c>
      <c r="Q74">
        <v>116621</v>
      </c>
      <c r="S74">
        <v>4166.666666666667</v>
      </c>
    </row>
    <row r="75" spans="3:19" x14ac:dyDescent="0.3">
      <c r="C75">
        <v>7</v>
      </c>
      <c r="D75">
        <v>304</v>
      </c>
      <c r="E75">
        <v>4</v>
      </c>
      <c r="I75">
        <v>487.5</v>
      </c>
      <c r="J75">
        <v>44.5</v>
      </c>
      <c r="O75">
        <v>50324</v>
      </c>
      <c r="P75">
        <v>50324</v>
      </c>
      <c r="Q75">
        <v>249295</v>
      </c>
    </row>
    <row r="76" spans="3:19" x14ac:dyDescent="0.3">
      <c r="C76">
        <v>7</v>
      </c>
      <c r="D76">
        <v>408</v>
      </c>
      <c r="E76">
        <v>63.25</v>
      </c>
      <c r="I76">
        <v>7529.65</v>
      </c>
      <c r="J76">
        <v>143.75</v>
      </c>
      <c r="O76">
        <v>721426</v>
      </c>
      <c r="P76">
        <v>721426</v>
      </c>
      <c r="Q76">
        <v>3267721</v>
      </c>
    </row>
    <row r="77" spans="3:19" x14ac:dyDescent="0.3">
      <c r="C77">
        <v>7</v>
      </c>
      <c r="D77">
        <v>642</v>
      </c>
      <c r="E77">
        <v>1</v>
      </c>
      <c r="I77">
        <v>136</v>
      </c>
      <c r="O77">
        <v>7000</v>
      </c>
      <c r="P77">
        <v>7000</v>
      </c>
      <c r="Q77">
        <v>27961</v>
      </c>
    </row>
    <row r="78" spans="3:19" x14ac:dyDescent="0.3">
      <c r="C78">
        <v>7</v>
      </c>
      <c r="D78" t="s">
        <v>2456</v>
      </c>
      <c r="E78">
        <v>8</v>
      </c>
      <c r="I78">
        <v>1136</v>
      </c>
      <c r="O78">
        <v>63398</v>
      </c>
      <c r="P78">
        <v>63398</v>
      </c>
      <c r="Q78">
        <v>264030</v>
      </c>
    </row>
    <row r="79" spans="3:19" x14ac:dyDescent="0.3">
      <c r="C79">
        <v>7</v>
      </c>
      <c r="D79">
        <v>30</v>
      </c>
      <c r="E79">
        <v>8</v>
      </c>
      <c r="I79">
        <v>1136</v>
      </c>
      <c r="O79">
        <v>63398</v>
      </c>
      <c r="P79">
        <v>63398</v>
      </c>
      <c r="Q79">
        <v>264030</v>
      </c>
    </row>
    <row r="80" spans="3:19" x14ac:dyDescent="0.3">
      <c r="C80" t="s">
        <v>2463</v>
      </c>
      <c r="E80">
        <v>108</v>
      </c>
      <c r="I80">
        <v>13363.25</v>
      </c>
      <c r="J80">
        <v>782.05</v>
      </c>
      <c r="K80">
        <v>100.6</v>
      </c>
      <c r="O80">
        <v>1617910</v>
      </c>
      <c r="P80">
        <v>1617910</v>
      </c>
      <c r="Q80">
        <v>6839501</v>
      </c>
      <c r="R80">
        <v>1200</v>
      </c>
      <c r="S80">
        <v>10578.507595487432</v>
      </c>
    </row>
    <row r="81" spans="3:19" x14ac:dyDescent="0.3">
      <c r="C81">
        <v>8</v>
      </c>
      <c r="D81" t="s">
        <v>230</v>
      </c>
      <c r="E81">
        <v>28.799999999999997</v>
      </c>
      <c r="I81">
        <v>3831.2</v>
      </c>
      <c r="J81">
        <v>561.20000000000005</v>
      </c>
      <c r="K81">
        <v>101.2</v>
      </c>
      <c r="Q81">
        <v>2194635</v>
      </c>
      <c r="S81">
        <v>6411.8409288207649</v>
      </c>
    </row>
    <row r="82" spans="3:19" x14ac:dyDescent="0.3">
      <c r="C82">
        <v>8</v>
      </c>
      <c r="D82">
        <v>99</v>
      </c>
      <c r="E82">
        <v>10.4</v>
      </c>
      <c r="I82">
        <v>1364</v>
      </c>
      <c r="J82">
        <v>194.2</v>
      </c>
      <c r="K82">
        <v>47.2</v>
      </c>
      <c r="Q82">
        <v>526733</v>
      </c>
      <c r="S82">
        <v>6411.8409288207649</v>
      </c>
    </row>
    <row r="83" spans="3:19" x14ac:dyDescent="0.3">
      <c r="C83">
        <v>8</v>
      </c>
      <c r="D83">
        <v>101</v>
      </c>
      <c r="E83">
        <v>18.399999999999999</v>
      </c>
      <c r="I83">
        <v>2467.1999999999998</v>
      </c>
      <c r="J83">
        <v>367</v>
      </c>
      <c r="K83">
        <v>54</v>
      </c>
      <c r="Q83">
        <v>1667902</v>
      </c>
    </row>
    <row r="84" spans="3:19" x14ac:dyDescent="0.3">
      <c r="C84">
        <v>8</v>
      </c>
      <c r="D84" t="s">
        <v>2455</v>
      </c>
      <c r="E84">
        <v>71</v>
      </c>
      <c r="I84">
        <v>9299.2999999999993</v>
      </c>
      <c r="J84">
        <v>105.5</v>
      </c>
      <c r="O84">
        <v>14131</v>
      </c>
      <c r="P84">
        <v>14131</v>
      </c>
      <c r="Q84">
        <v>2852379</v>
      </c>
      <c r="R84">
        <v>30000</v>
      </c>
      <c r="S84">
        <v>4166.666666666667</v>
      </c>
    </row>
    <row r="85" spans="3:19" x14ac:dyDescent="0.3">
      <c r="C85">
        <v>8</v>
      </c>
      <c r="D85">
        <v>303</v>
      </c>
      <c r="E85">
        <v>3.75</v>
      </c>
      <c r="I85">
        <v>455</v>
      </c>
      <c r="Q85">
        <v>133005</v>
      </c>
      <c r="R85">
        <v>30000</v>
      </c>
      <c r="S85">
        <v>4166.666666666667</v>
      </c>
    </row>
    <row r="86" spans="3:19" x14ac:dyDescent="0.3">
      <c r="C86">
        <v>8</v>
      </c>
      <c r="D86">
        <v>304</v>
      </c>
      <c r="E86">
        <v>4</v>
      </c>
      <c r="I86">
        <v>605</v>
      </c>
      <c r="J86">
        <v>27.5</v>
      </c>
      <c r="Q86">
        <v>183862</v>
      </c>
    </row>
    <row r="87" spans="3:19" x14ac:dyDescent="0.3">
      <c r="C87">
        <v>8</v>
      </c>
      <c r="D87">
        <v>408</v>
      </c>
      <c r="E87">
        <v>62.25</v>
      </c>
      <c r="I87">
        <v>8135.3</v>
      </c>
      <c r="J87">
        <v>78</v>
      </c>
      <c r="O87">
        <v>14131</v>
      </c>
      <c r="P87">
        <v>14131</v>
      </c>
      <c r="Q87">
        <v>2515031</v>
      </c>
    </row>
    <row r="88" spans="3:19" x14ac:dyDescent="0.3">
      <c r="C88">
        <v>8</v>
      </c>
      <c r="D88">
        <v>642</v>
      </c>
      <c r="E88">
        <v>1</v>
      </c>
      <c r="I88">
        <v>104</v>
      </c>
      <c r="Q88">
        <v>20481</v>
      </c>
    </row>
    <row r="89" spans="3:19" x14ac:dyDescent="0.3">
      <c r="C89">
        <v>8</v>
      </c>
      <c r="D89" t="s">
        <v>2456</v>
      </c>
      <c r="E89">
        <v>7</v>
      </c>
      <c r="I89">
        <v>992</v>
      </c>
      <c r="Q89">
        <v>185987</v>
      </c>
    </row>
    <row r="90" spans="3:19" x14ac:dyDescent="0.3">
      <c r="C90">
        <v>8</v>
      </c>
      <c r="D90">
        <v>30</v>
      </c>
      <c r="E90">
        <v>7</v>
      </c>
      <c r="I90">
        <v>992</v>
      </c>
      <c r="Q90">
        <v>185987</v>
      </c>
    </row>
    <row r="91" spans="3:19" x14ac:dyDescent="0.3">
      <c r="C91" t="s">
        <v>2464</v>
      </c>
      <c r="E91">
        <v>106.8</v>
      </c>
      <c r="I91">
        <v>14122.5</v>
      </c>
      <c r="J91">
        <v>666.7</v>
      </c>
      <c r="K91">
        <v>101.2</v>
      </c>
      <c r="O91">
        <v>14131</v>
      </c>
      <c r="P91">
        <v>14131</v>
      </c>
      <c r="Q91">
        <v>5233001</v>
      </c>
      <c r="R91">
        <v>30000</v>
      </c>
      <c r="S91">
        <v>10578.507595487432</v>
      </c>
    </row>
    <row r="92" spans="3:19" x14ac:dyDescent="0.3">
      <c r="C92">
        <v>9</v>
      </c>
      <c r="D92" t="s">
        <v>230</v>
      </c>
      <c r="E92">
        <v>29.599999999999998</v>
      </c>
      <c r="I92">
        <v>3909.6</v>
      </c>
      <c r="J92">
        <v>596.4</v>
      </c>
      <c r="K92">
        <v>121</v>
      </c>
      <c r="O92">
        <v>81190</v>
      </c>
      <c r="P92">
        <v>81190</v>
      </c>
      <c r="Q92">
        <v>2260995</v>
      </c>
      <c r="S92">
        <v>6411.8409288207649</v>
      </c>
    </row>
    <row r="93" spans="3:19" x14ac:dyDescent="0.3">
      <c r="C93">
        <v>9</v>
      </c>
      <c r="D93">
        <v>99</v>
      </c>
      <c r="E93">
        <v>11.2</v>
      </c>
      <c r="I93">
        <v>1612</v>
      </c>
      <c r="J93">
        <v>208.4</v>
      </c>
      <c r="K93">
        <v>60</v>
      </c>
      <c r="O93">
        <v>8990</v>
      </c>
      <c r="P93">
        <v>8990</v>
      </c>
      <c r="Q93">
        <v>563068</v>
      </c>
      <c r="S93">
        <v>6411.8409288207649</v>
      </c>
    </row>
    <row r="94" spans="3:19" x14ac:dyDescent="0.3">
      <c r="C94">
        <v>9</v>
      </c>
      <c r="D94">
        <v>101</v>
      </c>
      <c r="E94">
        <v>18.399999999999999</v>
      </c>
      <c r="I94">
        <v>2297.6</v>
      </c>
      <c r="J94">
        <v>388</v>
      </c>
      <c r="K94">
        <v>61</v>
      </c>
      <c r="O94">
        <v>72200</v>
      </c>
      <c r="P94">
        <v>72200</v>
      </c>
      <c r="Q94">
        <v>1697927</v>
      </c>
    </row>
    <row r="95" spans="3:19" x14ac:dyDescent="0.3">
      <c r="C95">
        <v>9</v>
      </c>
      <c r="D95" t="s">
        <v>2455</v>
      </c>
      <c r="E95">
        <v>71</v>
      </c>
      <c r="I95">
        <v>9031.35</v>
      </c>
      <c r="J95">
        <v>223</v>
      </c>
      <c r="O95">
        <v>36876</v>
      </c>
      <c r="P95">
        <v>36876</v>
      </c>
      <c r="Q95">
        <v>2824984</v>
      </c>
      <c r="S95">
        <v>4166.666666666667</v>
      </c>
    </row>
    <row r="96" spans="3:19" x14ac:dyDescent="0.3">
      <c r="C96">
        <v>9</v>
      </c>
      <c r="D96">
        <v>303</v>
      </c>
      <c r="E96">
        <v>3.75</v>
      </c>
      <c r="I96">
        <v>466</v>
      </c>
      <c r="O96">
        <v>5876</v>
      </c>
      <c r="P96">
        <v>5876</v>
      </c>
      <c r="Q96">
        <v>141120</v>
      </c>
      <c r="S96">
        <v>4166.666666666667</v>
      </c>
    </row>
    <row r="97" spans="3:19" x14ac:dyDescent="0.3">
      <c r="C97">
        <v>9</v>
      </c>
      <c r="D97">
        <v>304</v>
      </c>
      <c r="E97">
        <v>4</v>
      </c>
      <c r="I97">
        <v>553</v>
      </c>
      <c r="J97">
        <v>54</v>
      </c>
      <c r="O97">
        <v>2000</v>
      </c>
      <c r="P97">
        <v>2000</v>
      </c>
      <c r="Q97">
        <v>195463</v>
      </c>
    </row>
    <row r="98" spans="3:19" x14ac:dyDescent="0.3">
      <c r="C98">
        <v>9</v>
      </c>
      <c r="D98">
        <v>408</v>
      </c>
      <c r="E98">
        <v>62.25</v>
      </c>
      <c r="I98">
        <v>8012.35</v>
      </c>
      <c r="J98">
        <v>169</v>
      </c>
      <c r="O98">
        <v>29000</v>
      </c>
      <c r="P98">
        <v>29000</v>
      </c>
      <c r="Q98">
        <v>2484758</v>
      </c>
    </row>
    <row r="99" spans="3:19" x14ac:dyDescent="0.3">
      <c r="C99">
        <v>9</v>
      </c>
      <c r="D99">
        <v>642</v>
      </c>
      <c r="E99">
        <v>1</v>
      </c>
      <c r="Q99">
        <v>3643</v>
      </c>
    </row>
    <row r="100" spans="3:19" x14ac:dyDescent="0.3">
      <c r="C100">
        <v>9</v>
      </c>
      <c r="D100" t="s">
        <v>2456</v>
      </c>
      <c r="E100">
        <v>7</v>
      </c>
      <c r="I100">
        <v>992</v>
      </c>
      <c r="O100">
        <v>3500</v>
      </c>
      <c r="P100">
        <v>3500</v>
      </c>
      <c r="Q100">
        <v>186290</v>
      </c>
    </row>
    <row r="101" spans="3:19" x14ac:dyDescent="0.3">
      <c r="C101">
        <v>9</v>
      </c>
      <c r="D101">
        <v>30</v>
      </c>
      <c r="E101">
        <v>7</v>
      </c>
      <c r="I101">
        <v>992</v>
      </c>
      <c r="O101">
        <v>3500</v>
      </c>
      <c r="P101">
        <v>3500</v>
      </c>
      <c r="Q101">
        <v>186290</v>
      </c>
    </row>
    <row r="102" spans="3:19" x14ac:dyDescent="0.3">
      <c r="C102" t="s">
        <v>2465</v>
      </c>
      <c r="E102">
        <v>107.6</v>
      </c>
      <c r="I102">
        <v>13932.95</v>
      </c>
      <c r="J102">
        <v>819.4</v>
      </c>
      <c r="K102">
        <v>121</v>
      </c>
      <c r="O102">
        <v>121566</v>
      </c>
      <c r="P102">
        <v>121566</v>
      </c>
      <c r="Q102">
        <v>5272269</v>
      </c>
      <c r="S102">
        <v>10578.507595487432</v>
      </c>
    </row>
    <row r="103" spans="3:19" x14ac:dyDescent="0.3">
      <c r="C103">
        <v>10</v>
      </c>
      <c r="D103" t="s">
        <v>230</v>
      </c>
      <c r="E103">
        <v>29.599999999999998</v>
      </c>
      <c r="I103">
        <v>4996.8</v>
      </c>
      <c r="J103">
        <v>536.20000000000005</v>
      </c>
      <c r="K103">
        <v>119</v>
      </c>
      <c r="O103">
        <v>63950</v>
      </c>
      <c r="P103">
        <v>63950</v>
      </c>
      <c r="Q103">
        <v>2243666</v>
      </c>
      <c r="R103">
        <v>4000</v>
      </c>
      <c r="S103">
        <v>6411.8409288207649</v>
      </c>
    </row>
    <row r="104" spans="3:19" x14ac:dyDescent="0.3">
      <c r="C104">
        <v>10</v>
      </c>
      <c r="D104">
        <v>99</v>
      </c>
      <c r="E104">
        <v>11.2</v>
      </c>
      <c r="I104">
        <v>1902.4</v>
      </c>
      <c r="J104">
        <v>148.19999999999999</v>
      </c>
      <c r="K104">
        <v>72</v>
      </c>
      <c r="O104">
        <v>7830</v>
      </c>
      <c r="P104">
        <v>7830</v>
      </c>
      <c r="Q104">
        <v>539032</v>
      </c>
      <c r="R104">
        <v>4000</v>
      </c>
      <c r="S104">
        <v>6411.8409288207649</v>
      </c>
    </row>
    <row r="105" spans="3:19" x14ac:dyDescent="0.3">
      <c r="C105">
        <v>10</v>
      </c>
      <c r="D105">
        <v>101</v>
      </c>
      <c r="E105">
        <v>18.399999999999999</v>
      </c>
      <c r="I105">
        <v>3094.4</v>
      </c>
      <c r="J105">
        <v>388</v>
      </c>
      <c r="K105">
        <v>47</v>
      </c>
      <c r="O105">
        <v>56120</v>
      </c>
      <c r="P105">
        <v>56120</v>
      </c>
      <c r="Q105">
        <v>1704634</v>
      </c>
    </row>
    <row r="106" spans="3:19" x14ac:dyDescent="0.3">
      <c r="C106">
        <v>10</v>
      </c>
      <c r="D106" t="s">
        <v>2455</v>
      </c>
      <c r="E106">
        <v>71</v>
      </c>
      <c r="I106">
        <v>11251.5</v>
      </c>
      <c r="J106">
        <v>175.25</v>
      </c>
      <c r="O106">
        <v>19250</v>
      </c>
      <c r="P106">
        <v>19250</v>
      </c>
      <c r="Q106">
        <v>2874159</v>
      </c>
      <c r="R106">
        <v>6000</v>
      </c>
      <c r="S106">
        <v>4166.666666666667</v>
      </c>
    </row>
    <row r="107" spans="3:19" x14ac:dyDescent="0.3">
      <c r="C107">
        <v>10</v>
      </c>
      <c r="D107">
        <v>303</v>
      </c>
      <c r="E107">
        <v>3.75</v>
      </c>
      <c r="I107">
        <v>539.5</v>
      </c>
      <c r="Q107">
        <v>137395</v>
      </c>
      <c r="R107">
        <v>6000</v>
      </c>
      <c r="S107">
        <v>4166.666666666667</v>
      </c>
    </row>
    <row r="108" spans="3:19" x14ac:dyDescent="0.3">
      <c r="C108">
        <v>10</v>
      </c>
      <c r="D108">
        <v>304</v>
      </c>
      <c r="E108">
        <v>4</v>
      </c>
      <c r="I108">
        <v>696.5</v>
      </c>
      <c r="J108">
        <v>42.5</v>
      </c>
      <c r="Q108">
        <v>188320</v>
      </c>
    </row>
    <row r="109" spans="3:19" x14ac:dyDescent="0.3">
      <c r="C109">
        <v>10</v>
      </c>
      <c r="D109">
        <v>408</v>
      </c>
      <c r="E109">
        <v>62.25</v>
      </c>
      <c r="I109">
        <v>9951.5</v>
      </c>
      <c r="J109">
        <v>132.75</v>
      </c>
      <c r="O109">
        <v>19250</v>
      </c>
      <c r="P109">
        <v>19250</v>
      </c>
      <c r="Q109">
        <v>2541177</v>
      </c>
    </row>
    <row r="110" spans="3:19" x14ac:dyDescent="0.3">
      <c r="C110">
        <v>10</v>
      </c>
      <c r="D110">
        <v>642</v>
      </c>
      <c r="E110">
        <v>1</v>
      </c>
      <c r="I110">
        <v>64</v>
      </c>
      <c r="Q110">
        <v>7267</v>
      </c>
    </row>
    <row r="111" spans="3:19" x14ac:dyDescent="0.3">
      <c r="C111">
        <v>10</v>
      </c>
      <c r="D111" t="s">
        <v>2456</v>
      </c>
      <c r="E111">
        <v>9</v>
      </c>
      <c r="I111">
        <v>1632</v>
      </c>
      <c r="O111">
        <v>28500</v>
      </c>
      <c r="P111">
        <v>28500</v>
      </c>
      <c r="Q111">
        <v>233151</v>
      </c>
    </row>
    <row r="112" spans="3:19" x14ac:dyDescent="0.3">
      <c r="C112">
        <v>10</v>
      </c>
      <c r="D112">
        <v>30</v>
      </c>
      <c r="E112">
        <v>9</v>
      </c>
      <c r="I112">
        <v>1632</v>
      </c>
      <c r="O112">
        <v>28500</v>
      </c>
      <c r="P112">
        <v>28500</v>
      </c>
      <c r="Q112">
        <v>233151</v>
      </c>
    </row>
    <row r="113" spans="3:19" x14ac:dyDescent="0.3">
      <c r="C113" t="s">
        <v>2466</v>
      </c>
      <c r="E113">
        <v>109.6</v>
      </c>
      <c r="I113">
        <v>17880.3</v>
      </c>
      <c r="J113">
        <v>711.45</v>
      </c>
      <c r="K113">
        <v>119</v>
      </c>
      <c r="O113">
        <v>111700</v>
      </c>
      <c r="P113">
        <v>111700</v>
      </c>
      <c r="Q113">
        <v>5350976</v>
      </c>
      <c r="R113">
        <v>10000</v>
      </c>
      <c r="S113">
        <v>10578.507595487432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60" customWidth="1" collapsed="1"/>
    <col min="2" max="2" width="7.77734375" style="137" hidden="1" customWidth="1" outlineLevel="1"/>
    <col min="3" max="4" width="5.44140625" style="160" hidden="1" customWidth="1"/>
    <col min="5" max="5" width="7.77734375" style="137" customWidth="1"/>
    <col min="6" max="6" width="7.77734375" style="137" hidden="1" customWidth="1"/>
    <col min="7" max="7" width="5.44140625" style="160" hidden="1" customWidth="1"/>
    <col min="8" max="8" width="7.77734375" style="137" customWidth="1" collapsed="1"/>
    <col min="9" max="9" width="7.77734375" style="243" hidden="1" customWidth="1" outlineLevel="1"/>
    <col min="10" max="10" width="7.77734375" style="243" customWidth="1" collapsed="1"/>
    <col min="11" max="12" width="7.77734375" style="137" hidden="1" customWidth="1"/>
    <col min="13" max="13" width="5.44140625" style="160" hidden="1" customWidth="1"/>
    <col min="14" max="14" width="7.77734375" style="137" customWidth="1"/>
    <col min="15" max="15" width="7.77734375" style="137" hidden="1" customWidth="1"/>
    <col min="16" max="16" width="5.44140625" style="160" hidden="1" customWidth="1"/>
    <col min="17" max="17" width="7.77734375" style="137" customWidth="1" collapsed="1"/>
    <col min="18" max="18" width="7.77734375" style="243" hidden="1" customWidth="1" outlineLevel="1"/>
    <col min="19" max="19" width="7.77734375" style="243" customWidth="1" collapsed="1"/>
    <col min="20" max="21" width="7.77734375" style="137" hidden="1" customWidth="1"/>
    <col min="22" max="22" width="5" style="160" hidden="1" customWidth="1"/>
    <col min="23" max="23" width="7.77734375" style="137" customWidth="1"/>
    <col min="24" max="24" width="7.77734375" style="137" hidden="1" customWidth="1"/>
    <col min="25" max="25" width="5" style="160" hidden="1" customWidth="1"/>
    <col min="26" max="26" width="7.77734375" style="137" customWidth="1" collapsed="1"/>
    <col min="27" max="27" width="7.77734375" style="243" hidden="1" customWidth="1" outlineLevel="1"/>
    <col min="28" max="28" width="7.77734375" style="243" customWidth="1" collapsed="1"/>
    <col min="29" max="16384" width="8.88671875" style="160"/>
  </cols>
  <sheetData>
    <row r="1" spans="1:28" ht="18.600000000000001" customHeight="1" thickBot="1" x14ac:dyDescent="0.4">
      <c r="A1" s="476" t="s">
        <v>2479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</row>
    <row r="2" spans="1:28" ht="14.4" customHeight="1" thickBot="1" x14ac:dyDescent="0.35">
      <c r="A2" s="269" t="s">
        <v>282</v>
      </c>
      <c r="B2" s="142"/>
      <c r="C2" s="142"/>
      <c r="D2" s="142"/>
      <c r="E2" s="142"/>
      <c r="F2" s="142"/>
      <c r="G2" s="142"/>
      <c r="H2" s="142"/>
      <c r="I2" s="260"/>
      <c r="J2" s="260"/>
      <c r="K2" s="142"/>
      <c r="L2" s="142"/>
      <c r="M2" s="142"/>
      <c r="N2" s="142"/>
      <c r="O2" s="142"/>
      <c r="P2" s="142"/>
      <c r="Q2" s="142"/>
      <c r="R2" s="260"/>
      <c r="S2" s="260"/>
      <c r="T2" s="142"/>
      <c r="U2" s="142"/>
      <c r="V2" s="142"/>
      <c r="W2" s="142"/>
      <c r="X2" s="142"/>
      <c r="Y2" s="142"/>
      <c r="Z2" s="142"/>
      <c r="AA2" s="260"/>
      <c r="AB2" s="260"/>
    </row>
    <row r="3" spans="1:28" ht="14.4" customHeight="1" thickBot="1" x14ac:dyDescent="0.35">
      <c r="A3" s="253" t="s">
        <v>139</v>
      </c>
      <c r="B3" s="254">
        <f>SUBTOTAL(9,B6:B1048576)/4</f>
        <v>118669380.78</v>
      </c>
      <c r="C3" s="255">
        <f t="shared" ref="C3:Z3" si="0">SUBTOTAL(9,C6:C1048576)</f>
        <v>13</v>
      </c>
      <c r="D3" s="255"/>
      <c r="E3" s="255">
        <f>SUBTOTAL(9,E6:E1048576)/4</f>
        <v>120048463.36000001</v>
      </c>
      <c r="F3" s="255"/>
      <c r="G3" s="255">
        <f t="shared" si="0"/>
        <v>12</v>
      </c>
      <c r="H3" s="255">
        <f>SUBTOTAL(9,H6:H1048576)/4</f>
        <v>118195460.23000002</v>
      </c>
      <c r="I3" s="258">
        <f>IF(B3&lt;&gt;0,H3/B3,"")</f>
        <v>0.99600637884107124</v>
      </c>
      <c r="J3" s="256">
        <f>IF(E3&lt;&gt;0,H3/E3,"")</f>
        <v>0.98456454103503821</v>
      </c>
      <c r="K3" s="257">
        <f t="shared" si="0"/>
        <v>17800983.880000006</v>
      </c>
      <c r="L3" s="257"/>
      <c r="M3" s="255">
        <f t="shared" si="0"/>
        <v>4.7881285061961059</v>
      </c>
      <c r="N3" s="255">
        <f t="shared" si="0"/>
        <v>17605181.579999909</v>
      </c>
      <c r="O3" s="255"/>
      <c r="P3" s="255">
        <f t="shared" si="0"/>
        <v>4</v>
      </c>
      <c r="Q3" s="255">
        <f t="shared" si="0"/>
        <v>13996511.339999981</v>
      </c>
      <c r="R3" s="258">
        <f>IF(K3&lt;&gt;0,Q3/K3,"")</f>
        <v>0.78627740097700582</v>
      </c>
      <c r="S3" s="258">
        <f>IF(N3&lt;&gt;0,Q3/N3,"")</f>
        <v>0.79502226525743414</v>
      </c>
      <c r="T3" s="254">
        <f t="shared" si="0"/>
        <v>0</v>
      </c>
      <c r="U3" s="257"/>
      <c r="V3" s="255">
        <f t="shared" si="0"/>
        <v>0</v>
      </c>
      <c r="W3" s="255">
        <f t="shared" si="0"/>
        <v>0</v>
      </c>
      <c r="X3" s="255"/>
      <c r="Y3" s="255">
        <f t="shared" si="0"/>
        <v>0</v>
      </c>
      <c r="Z3" s="255">
        <f t="shared" si="0"/>
        <v>0</v>
      </c>
      <c r="AA3" s="258" t="str">
        <f>IF(T3&lt;&gt;0,Z3/T3,"")</f>
        <v/>
      </c>
      <c r="AB3" s="256" t="str">
        <f>IF(W3&lt;&gt;0,Z3/W3,"")</f>
        <v/>
      </c>
    </row>
    <row r="4" spans="1:28" ht="14.4" customHeight="1" x14ac:dyDescent="0.3">
      <c r="A4" s="477" t="s">
        <v>222</v>
      </c>
      <c r="B4" s="478" t="s">
        <v>107</v>
      </c>
      <c r="C4" s="479"/>
      <c r="D4" s="480"/>
      <c r="E4" s="479"/>
      <c r="F4" s="480"/>
      <c r="G4" s="479"/>
      <c r="H4" s="479"/>
      <c r="I4" s="480"/>
      <c r="J4" s="481"/>
      <c r="K4" s="478" t="s">
        <v>108</v>
      </c>
      <c r="L4" s="480"/>
      <c r="M4" s="479"/>
      <c r="N4" s="479"/>
      <c r="O4" s="480"/>
      <c r="P4" s="479"/>
      <c r="Q4" s="479"/>
      <c r="R4" s="480"/>
      <c r="S4" s="481"/>
      <c r="T4" s="478" t="s">
        <v>109</v>
      </c>
      <c r="U4" s="480"/>
      <c r="V4" s="479"/>
      <c r="W4" s="479"/>
      <c r="X4" s="480"/>
      <c r="Y4" s="479"/>
      <c r="Z4" s="479"/>
      <c r="AA4" s="480"/>
      <c r="AB4" s="481"/>
    </row>
    <row r="5" spans="1:28" ht="14.4" customHeight="1" thickBot="1" x14ac:dyDescent="0.35">
      <c r="A5" s="665"/>
      <c r="B5" s="666">
        <v>2015</v>
      </c>
      <c r="C5" s="667"/>
      <c r="D5" s="667"/>
      <c r="E5" s="667">
        <v>2017</v>
      </c>
      <c r="F5" s="667"/>
      <c r="G5" s="667"/>
      <c r="H5" s="667">
        <v>2018</v>
      </c>
      <c r="I5" s="668" t="s">
        <v>223</v>
      </c>
      <c r="J5" s="669" t="s">
        <v>2</v>
      </c>
      <c r="K5" s="666">
        <v>2015</v>
      </c>
      <c r="L5" s="667"/>
      <c r="M5" s="667"/>
      <c r="N5" s="667">
        <v>2017</v>
      </c>
      <c r="O5" s="667"/>
      <c r="P5" s="667"/>
      <c r="Q5" s="667">
        <v>2018</v>
      </c>
      <c r="R5" s="668" t="s">
        <v>223</v>
      </c>
      <c r="S5" s="669" t="s">
        <v>2</v>
      </c>
      <c r="T5" s="666">
        <v>2015</v>
      </c>
      <c r="U5" s="667"/>
      <c r="V5" s="667"/>
      <c r="W5" s="667">
        <v>2017</v>
      </c>
      <c r="X5" s="667"/>
      <c r="Y5" s="667"/>
      <c r="Z5" s="667">
        <v>2018</v>
      </c>
      <c r="AA5" s="668" t="s">
        <v>223</v>
      </c>
      <c r="AB5" s="669" t="s">
        <v>2</v>
      </c>
    </row>
    <row r="6" spans="1:28" ht="14.4" customHeight="1" x14ac:dyDescent="0.3">
      <c r="A6" s="670" t="s">
        <v>2475</v>
      </c>
      <c r="B6" s="671">
        <v>4733296.67</v>
      </c>
      <c r="C6" s="672">
        <v>1</v>
      </c>
      <c r="D6" s="672">
        <v>1.1363089691486987</v>
      </c>
      <c r="E6" s="671">
        <v>4165501.4600000004</v>
      </c>
      <c r="F6" s="672">
        <v>0.88004233632792772</v>
      </c>
      <c r="G6" s="672">
        <v>1</v>
      </c>
      <c r="H6" s="671">
        <v>4330501.5600000005</v>
      </c>
      <c r="I6" s="672">
        <v>0.91490178239767939</v>
      </c>
      <c r="J6" s="672">
        <v>1.0396111012286142</v>
      </c>
      <c r="K6" s="671">
        <v>32874.100000000006</v>
      </c>
      <c r="L6" s="672">
        <v>1</v>
      </c>
      <c r="M6" s="672">
        <v>1.3839511993870452</v>
      </c>
      <c r="N6" s="671">
        <v>23753.800000000007</v>
      </c>
      <c r="O6" s="672">
        <v>0.72256883078167922</v>
      </c>
      <c r="P6" s="672">
        <v>1</v>
      </c>
      <c r="Q6" s="671">
        <v>29498.700000000008</v>
      </c>
      <c r="R6" s="672">
        <v>0.89732342482379757</v>
      </c>
      <c r="S6" s="672">
        <v>1.2418518300229857</v>
      </c>
      <c r="T6" s="671"/>
      <c r="U6" s="672"/>
      <c r="V6" s="672"/>
      <c r="W6" s="671"/>
      <c r="X6" s="672"/>
      <c r="Y6" s="672"/>
      <c r="Z6" s="671"/>
      <c r="AA6" s="672"/>
      <c r="AB6" s="673"/>
    </row>
    <row r="7" spans="1:28" ht="14.4" customHeight="1" x14ac:dyDescent="0.3">
      <c r="A7" s="684" t="s">
        <v>2476</v>
      </c>
      <c r="B7" s="674">
        <v>4733296.67</v>
      </c>
      <c r="C7" s="675">
        <v>1</v>
      </c>
      <c r="D7" s="675">
        <v>1.1363089691486987</v>
      </c>
      <c r="E7" s="674">
        <v>4165501.4600000004</v>
      </c>
      <c r="F7" s="675">
        <v>0.88004233632792772</v>
      </c>
      <c r="G7" s="675">
        <v>1</v>
      </c>
      <c r="H7" s="674">
        <v>4330501.5600000005</v>
      </c>
      <c r="I7" s="675">
        <v>0.91490178239767939</v>
      </c>
      <c r="J7" s="675">
        <v>1.0396111012286142</v>
      </c>
      <c r="K7" s="674">
        <v>32874.100000000006</v>
      </c>
      <c r="L7" s="675">
        <v>1</v>
      </c>
      <c r="M7" s="675">
        <v>1.3839511993870452</v>
      </c>
      <c r="N7" s="674">
        <v>23753.800000000007</v>
      </c>
      <c r="O7" s="675">
        <v>0.72256883078167922</v>
      </c>
      <c r="P7" s="675">
        <v>1</v>
      </c>
      <c r="Q7" s="674">
        <v>29498.700000000008</v>
      </c>
      <c r="R7" s="675">
        <v>0.89732342482379757</v>
      </c>
      <c r="S7" s="675">
        <v>1.2418518300229857</v>
      </c>
      <c r="T7" s="674"/>
      <c r="U7" s="675"/>
      <c r="V7" s="675"/>
      <c r="W7" s="674"/>
      <c r="X7" s="675"/>
      <c r="Y7" s="675"/>
      <c r="Z7" s="674"/>
      <c r="AA7" s="675"/>
      <c r="AB7" s="676"/>
    </row>
    <row r="8" spans="1:28" ht="14.4" customHeight="1" x14ac:dyDescent="0.3">
      <c r="A8" s="677" t="s">
        <v>2477</v>
      </c>
      <c r="B8" s="678">
        <v>113936084.11</v>
      </c>
      <c r="C8" s="679">
        <v>1</v>
      </c>
      <c r="D8" s="679">
        <v>0.98319962004699146</v>
      </c>
      <c r="E8" s="678">
        <v>115882961.90000001</v>
      </c>
      <c r="F8" s="679">
        <v>1.0170874557012193</v>
      </c>
      <c r="G8" s="679">
        <v>1</v>
      </c>
      <c r="H8" s="678">
        <v>113864958.67</v>
      </c>
      <c r="I8" s="679">
        <v>0.99937574263188356</v>
      </c>
      <c r="J8" s="679">
        <v>0.98258585043984792</v>
      </c>
      <c r="K8" s="678">
        <v>8867617.8400000036</v>
      </c>
      <c r="L8" s="679">
        <v>1</v>
      </c>
      <c r="M8" s="679">
        <v>1.0101130537110077</v>
      </c>
      <c r="N8" s="678">
        <v>8778836.9899999537</v>
      </c>
      <c r="O8" s="679">
        <v>0.98998819619858025</v>
      </c>
      <c r="P8" s="679">
        <v>1</v>
      </c>
      <c r="Q8" s="678">
        <v>6968756.9699999904</v>
      </c>
      <c r="R8" s="679">
        <v>0.78586573031658613</v>
      </c>
      <c r="S8" s="679">
        <v>0.79381323265691794</v>
      </c>
      <c r="T8" s="678"/>
      <c r="U8" s="679"/>
      <c r="V8" s="679"/>
      <c r="W8" s="678"/>
      <c r="X8" s="679"/>
      <c r="Y8" s="679"/>
      <c r="Z8" s="678"/>
      <c r="AA8" s="679"/>
      <c r="AB8" s="680"/>
    </row>
    <row r="9" spans="1:28" ht="14.4" customHeight="1" thickBot="1" x14ac:dyDescent="0.35">
      <c r="A9" s="685" t="s">
        <v>2478</v>
      </c>
      <c r="B9" s="681">
        <v>113936084.11</v>
      </c>
      <c r="C9" s="682">
        <v>1</v>
      </c>
      <c r="D9" s="682">
        <v>0.98319962004699146</v>
      </c>
      <c r="E9" s="681">
        <v>115882961.90000001</v>
      </c>
      <c r="F9" s="682">
        <v>1.0170874557012193</v>
      </c>
      <c r="G9" s="682">
        <v>1</v>
      </c>
      <c r="H9" s="681">
        <v>113864958.67</v>
      </c>
      <c r="I9" s="682">
        <v>0.99937574263188356</v>
      </c>
      <c r="J9" s="682">
        <v>0.98258585043984792</v>
      </c>
      <c r="K9" s="681">
        <v>8867617.8400000036</v>
      </c>
      <c r="L9" s="682">
        <v>1</v>
      </c>
      <c r="M9" s="682">
        <v>1.0101130537110077</v>
      </c>
      <c r="N9" s="681">
        <v>8778836.9899999537</v>
      </c>
      <c r="O9" s="682">
        <v>0.98998819619858025</v>
      </c>
      <c r="P9" s="682">
        <v>1</v>
      </c>
      <c r="Q9" s="681">
        <v>6968756.9699999904</v>
      </c>
      <c r="R9" s="682">
        <v>0.78586573031658613</v>
      </c>
      <c r="S9" s="682">
        <v>0.79381323265691794</v>
      </c>
      <c r="T9" s="681"/>
      <c r="U9" s="682"/>
      <c r="V9" s="682"/>
      <c r="W9" s="681"/>
      <c r="X9" s="682"/>
      <c r="Y9" s="682"/>
      <c r="Z9" s="681"/>
      <c r="AA9" s="682"/>
      <c r="AB9" s="683"/>
    </row>
    <row r="10" spans="1:28" ht="14.4" customHeight="1" thickBot="1" x14ac:dyDescent="0.35"/>
    <row r="11" spans="1:28" ht="14.4" customHeight="1" x14ac:dyDescent="0.3">
      <c r="A11" s="670" t="s">
        <v>529</v>
      </c>
      <c r="B11" s="671">
        <v>102393472</v>
      </c>
      <c r="C11" s="672">
        <v>1</v>
      </c>
      <c r="D11" s="672">
        <v>0.98187866709873362</v>
      </c>
      <c r="E11" s="671">
        <v>104283223</v>
      </c>
      <c r="F11" s="672">
        <v>1.0184557761651056</v>
      </c>
      <c r="G11" s="672">
        <v>1</v>
      </c>
      <c r="H11" s="671">
        <v>102090740</v>
      </c>
      <c r="I11" s="672">
        <v>0.99704344433207615</v>
      </c>
      <c r="J11" s="673">
        <v>0.97897568816030933</v>
      </c>
    </row>
    <row r="12" spans="1:28" ht="14.4" customHeight="1" x14ac:dyDescent="0.3">
      <c r="A12" s="684" t="s">
        <v>2480</v>
      </c>
      <c r="B12" s="674">
        <v>17505409</v>
      </c>
      <c r="C12" s="675">
        <v>1</v>
      </c>
      <c r="D12" s="675">
        <v>1.1533679302684969</v>
      </c>
      <c r="E12" s="674">
        <v>15177645</v>
      </c>
      <c r="F12" s="675">
        <v>0.86702601464495921</v>
      </c>
      <c r="G12" s="675">
        <v>1</v>
      </c>
      <c r="H12" s="674">
        <v>12103735</v>
      </c>
      <c r="I12" s="675">
        <v>0.69142828939329548</v>
      </c>
      <c r="J12" s="676">
        <v>0.79747121506663254</v>
      </c>
    </row>
    <row r="13" spans="1:28" ht="14.4" customHeight="1" x14ac:dyDescent="0.3">
      <c r="A13" s="684" t="s">
        <v>2481</v>
      </c>
      <c r="B13" s="674">
        <v>84888063</v>
      </c>
      <c r="C13" s="675">
        <v>1</v>
      </c>
      <c r="D13" s="675">
        <v>0.95266833912462812</v>
      </c>
      <c r="E13" s="674">
        <v>89105578</v>
      </c>
      <c r="F13" s="675">
        <v>1.0496832516958243</v>
      </c>
      <c r="G13" s="675">
        <v>1</v>
      </c>
      <c r="H13" s="674">
        <v>89987005</v>
      </c>
      <c r="I13" s="675">
        <v>1.0600666550725748</v>
      </c>
      <c r="J13" s="676">
        <v>1.0098919396493899</v>
      </c>
    </row>
    <row r="14" spans="1:28" ht="14.4" customHeight="1" x14ac:dyDescent="0.3">
      <c r="A14" s="677" t="s">
        <v>1267</v>
      </c>
      <c r="B14" s="678">
        <v>13738804.780000001</v>
      </c>
      <c r="C14" s="679">
        <v>1</v>
      </c>
      <c r="D14" s="679">
        <v>1.0361076794327575</v>
      </c>
      <c r="E14" s="678">
        <v>13260016.360000001</v>
      </c>
      <c r="F14" s="679">
        <v>0.96515064973504927</v>
      </c>
      <c r="G14" s="679">
        <v>1</v>
      </c>
      <c r="H14" s="678">
        <v>13650651.229999999</v>
      </c>
      <c r="I14" s="679">
        <v>0.99358360851532512</v>
      </c>
      <c r="J14" s="680">
        <v>1.0294596069412389</v>
      </c>
    </row>
    <row r="15" spans="1:28" ht="14.4" customHeight="1" x14ac:dyDescent="0.3">
      <c r="A15" s="684" t="s">
        <v>2480</v>
      </c>
      <c r="B15" s="674">
        <v>6224202.7800000003</v>
      </c>
      <c r="C15" s="675">
        <v>1</v>
      </c>
      <c r="D15" s="675">
        <v>1.3770466366407563</v>
      </c>
      <c r="E15" s="674">
        <v>4519965.1300000008</v>
      </c>
      <c r="F15" s="675">
        <v>0.72619181761298601</v>
      </c>
      <c r="G15" s="675">
        <v>1</v>
      </c>
      <c r="H15" s="674">
        <v>3974315.56</v>
      </c>
      <c r="I15" s="675">
        <v>0.63852604108120015</v>
      </c>
      <c r="J15" s="676">
        <v>0.87928013727840404</v>
      </c>
    </row>
    <row r="16" spans="1:28" ht="14.4" customHeight="1" x14ac:dyDescent="0.3">
      <c r="A16" s="684" t="s">
        <v>2481</v>
      </c>
      <c r="B16" s="674">
        <v>7514602</v>
      </c>
      <c r="C16" s="675">
        <v>1</v>
      </c>
      <c r="D16" s="675">
        <v>0.85978923947337083</v>
      </c>
      <c r="E16" s="674">
        <v>8740051.2300000004</v>
      </c>
      <c r="F16" s="675">
        <v>1.1630757330860637</v>
      </c>
      <c r="G16" s="675">
        <v>1</v>
      </c>
      <c r="H16" s="674">
        <v>9676335.6699999981</v>
      </c>
      <c r="I16" s="675">
        <v>1.2876710795861175</v>
      </c>
      <c r="J16" s="676">
        <v>1.1071257382092023</v>
      </c>
    </row>
    <row r="17" spans="1:10" ht="14.4" customHeight="1" x14ac:dyDescent="0.3">
      <c r="A17" s="677" t="s">
        <v>532</v>
      </c>
      <c r="B17" s="678">
        <v>2537104</v>
      </c>
      <c r="C17" s="679">
        <v>1</v>
      </c>
      <c r="D17" s="679">
        <v>1.0127254089853841</v>
      </c>
      <c r="E17" s="678">
        <v>2505224</v>
      </c>
      <c r="F17" s="679">
        <v>0.98743449223997126</v>
      </c>
      <c r="G17" s="679">
        <v>1</v>
      </c>
      <c r="H17" s="678">
        <v>2454069</v>
      </c>
      <c r="I17" s="679">
        <v>0.96727173974736547</v>
      </c>
      <c r="J17" s="680">
        <v>0.97958066823565482</v>
      </c>
    </row>
    <row r="18" spans="1:10" ht="14.4" customHeight="1" x14ac:dyDescent="0.3">
      <c r="A18" s="684" t="s">
        <v>2480</v>
      </c>
      <c r="B18" s="674">
        <v>64</v>
      </c>
      <c r="C18" s="675">
        <v>1</v>
      </c>
      <c r="D18" s="675"/>
      <c r="E18" s="674"/>
      <c r="F18" s="675"/>
      <c r="G18" s="675"/>
      <c r="H18" s="674"/>
      <c r="I18" s="675"/>
      <c r="J18" s="676"/>
    </row>
    <row r="19" spans="1:10" ht="14.4" customHeight="1" thickBot="1" x14ac:dyDescent="0.35">
      <c r="A19" s="685" t="s">
        <v>2481</v>
      </c>
      <c r="B19" s="681">
        <v>2537040</v>
      </c>
      <c r="C19" s="682">
        <v>1</v>
      </c>
      <c r="D19" s="682">
        <v>1.0126998623675967</v>
      </c>
      <c r="E19" s="681">
        <v>2505224</v>
      </c>
      <c r="F19" s="682">
        <v>0.9874594015072683</v>
      </c>
      <c r="G19" s="682">
        <v>1</v>
      </c>
      <c r="H19" s="681">
        <v>2454069</v>
      </c>
      <c r="I19" s="682">
        <v>0.96729614038406964</v>
      </c>
      <c r="J19" s="683">
        <v>0.97958066823565482</v>
      </c>
    </row>
    <row r="20" spans="1:10" ht="14.4" customHeight="1" x14ac:dyDescent="0.3">
      <c r="A20" s="604" t="s">
        <v>259</v>
      </c>
    </row>
    <row r="21" spans="1:10" ht="14.4" customHeight="1" x14ac:dyDescent="0.3">
      <c r="A21" s="605" t="s">
        <v>768</v>
      </c>
    </row>
    <row r="22" spans="1:10" ht="14.4" customHeight="1" x14ac:dyDescent="0.3">
      <c r="A22" s="604" t="s">
        <v>2482</v>
      </c>
    </row>
    <row r="23" spans="1:10" ht="14.4" customHeight="1" x14ac:dyDescent="0.3">
      <c r="A23" s="604" t="s">
        <v>2483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3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60" bestFit="1" customWidth="1"/>
    <col min="2" max="2" width="7.77734375" style="240" hidden="1" customWidth="1" outlineLevel="1"/>
    <col min="3" max="3" width="7.77734375" style="240" customWidth="1" collapsed="1"/>
    <col min="4" max="4" width="7.77734375" style="240" customWidth="1"/>
    <col min="5" max="5" width="7.77734375" style="137" hidden="1" customWidth="1" outlineLevel="1"/>
    <col min="6" max="6" width="7.77734375" style="137" customWidth="1" collapsed="1"/>
    <col min="7" max="7" width="7.77734375" style="137" customWidth="1"/>
    <col min="8" max="16384" width="8.88671875" style="160"/>
  </cols>
  <sheetData>
    <row r="1" spans="1:7" ht="18.600000000000001" customHeight="1" thickBot="1" x14ac:dyDescent="0.4">
      <c r="A1" s="476" t="s">
        <v>2496</v>
      </c>
      <c r="B1" s="366"/>
      <c r="C1" s="366"/>
      <c r="D1" s="366"/>
      <c r="E1" s="366"/>
      <c r="F1" s="366"/>
      <c r="G1" s="366"/>
    </row>
    <row r="2" spans="1:7" ht="14.4" customHeight="1" thickBot="1" x14ac:dyDescent="0.35">
      <c r="A2" s="269" t="s">
        <v>282</v>
      </c>
      <c r="B2" s="142"/>
      <c r="C2" s="142"/>
      <c r="D2" s="142"/>
      <c r="E2" s="142"/>
      <c r="F2" s="142"/>
      <c r="G2" s="142"/>
    </row>
    <row r="3" spans="1:7" ht="14.4" customHeight="1" thickBot="1" x14ac:dyDescent="0.35">
      <c r="A3" s="310" t="s">
        <v>139</v>
      </c>
      <c r="B3" s="296">
        <f t="shared" ref="B3:G3" si="0">SUBTOTAL(9,B6:B1048576)</f>
        <v>145449</v>
      </c>
      <c r="C3" s="297">
        <f t="shared" si="0"/>
        <v>147013</v>
      </c>
      <c r="D3" s="309">
        <f t="shared" si="0"/>
        <v>145605</v>
      </c>
      <c r="E3" s="257">
        <f t="shared" si="0"/>
        <v>118669380.78</v>
      </c>
      <c r="F3" s="255">
        <f t="shared" si="0"/>
        <v>120048463.36</v>
      </c>
      <c r="G3" s="298">
        <f t="shared" si="0"/>
        <v>118195460.23</v>
      </c>
    </row>
    <row r="4" spans="1:7" ht="14.4" customHeight="1" x14ac:dyDescent="0.3">
      <c r="A4" s="477" t="s">
        <v>147</v>
      </c>
      <c r="B4" s="482" t="s">
        <v>220</v>
      </c>
      <c r="C4" s="480"/>
      <c r="D4" s="483"/>
      <c r="E4" s="482" t="s">
        <v>107</v>
      </c>
      <c r="F4" s="480"/>
      <c r="G4" s="483"/>
    </row>
    <row r="5" spans="1:7" ht="14.4" customHeight="1" thickBot="1" x14ac:dyDescent="0.35">
      <c r="A5" s="665"/>
      <c r="B5" s="666">
        <v>2015</v>
      </c>
      <c r="C5" s="667">
        <v>2017</v>
      </c>
      <c r="D5" s="686">
        <v>2018</v>
      </c>
      <c r="E5" s="666">
        <v>2015</v>
      </c>
      <c r="F5" s="667">
        <v>2017</v>
      </c>
      <c r="G5" s="686">
        <v>2018</v>
      </c>
    </row>
    <row r="6" spans="1:7" ht="14.4" customHeight="1" x14ac:dyDescent="0.3">
      <c r="A6" s="656" t="s">
        <v>2484</v>
      </c>
      <c r="B6" s="147">
        <v>207</v>
      </c>
      <c r="C6" s="147"/>
      <c r="D6" s="147"/>
      <c r="E6" s="687">
        <v>39529</v>
      </c>
      <c r="F6" s="687"/>
      <c r="G6" s="688"/>
    </row>
    <row r="7" spans="1:7" ht="14.4" customHeight="1" x14ac:dyDescent="0.3">
      <c r="A7" s="657" t="s">
        <v>770</v>
      </c>
      <c r="B7" s="649">
        <v>3186</v>
      </c>
      <c r="C7" s="649">
        <v>3465</v>
      </c>
      <c r="D7" s="649">
        <v>2797</v>
      </c>
      <c r="E7" s="689">
        <v>2187374</v>
      </c>
      <c r="F7" s="689">
        <v>2403773.56</v>
      </c>
      <c r="G7" s="690">
        <v>2062232</v>
      </c>
    </row>
    <row r="8" spans="1:7" ht="14.4" customHeight="1" x14ac:dyDescent="0.3">
      <c r="A8" s="657" t="s">
        <v>2480</v>
      </c>
      <c r="B8" s="649">
        <v>37797</v>
      </c>
      <c r="C8" s="649">
        <v>25730</v>
      </c>
      <c r="D8" s="649">
        <v>19850</v>
      </c>
      <c r="E8" s="689">
        <v>23729675.780000001</v>
      </c>
      <c r="F8" s="689">
        <v>19697610.129999999</v>
      </c>
      <c r="G8" s="690">
        <v>16078050.560000001</v>
      </c>
    </row>
    <row r="9" spans="1:7" ht="14.4" customHeight="1" x14ac:dyDescent="0.3">
      <c r="A9" s="657" t="s">
        <v>773</v>
      </c>
      <c r="B9" s="649">
        <v>10</v>
      </c>
      <c r="C9" s="649">
        <v>1</v>
      </c>
      <c r="D9" s="649">
        <v>2</v>
      </c>
      <c r="E9" s="689">
        <v>1770</v>
      </c>
      <c r="F9" s="689">
        <v>177</v>
      </c>
      <c r="G9" s="690">
        <v>402</v>
      </c>
    </row>
    <row r="10" spans="1:7" ht="14.4" customHeight="1" x14ac:dyDescent="0.3">
      <c r="A10" s="657" t="s">
        <v>774</v>
      </c>
      <c r="B10" s="649"/>
      <c r="C10" s="649">
        <v>152</v>
      </c>
      <c r="D10" s="649">
        <v>56</v>
      </c>
      <c r="E10" s="689"/>
      <c r="F10" s="689">
        <v>81404</v>
      </c>
      <c r="G10" s="690">
        <v>30588</v>
      </c>
    </row>
    <row r="11" spans="1:7" ht="14.4" customHeight="1" x14ac:dyDescent="0.3">
      <c r="A11" s="657" t="s">
        <v>2485</v>
      </c>
      <c r="B11" s="649"/>
      <c r="C11" s="649"/>
      <c r="D11" s="649">
        <v>826</v>
      </c>
      <c r="E11" s="689"/>
      <c r="F11" s="689"/>
      <c r="G11" s="690">
        <v>333980</v>
      </c>
    </row>
    <row r="12" spans="1:7" ht="14.4" customHeight="1" x14ac:dyDescent="0.3">
      <c r="A12" s="657" t="s">
        <v>2486</v>
      </c>
      <c r="B12" s="649">
        <v>2341</v>
      </c>
      <c r="C12" s="649">
        <v>469</v>
      </c>
      <c r="D12" s="649"/>
      <c r="E12" s="689">
        <v>1784962</v>
      </c>
      <c r="F12" s="689">
        <v>328910</v>
      </c>
      <c r="G12" s="690"/>
    </row>
    <row r="13" spans="1:7" ht="14.4" customHeight="1" x14ac:dyDescent="0.3">
      <c r="A13" s="657" t="s">
        <v>778</v>
      </c>
      <c r="B13" s="649">
        <v>173</v>
      </c>
      <c r="C13" s="649">
        <v>1643</v>
      </c>
      <c r="D13" s="649">
        <v>2192</v>
      </c>
      <c r="E13" s="689">
        <v>36348</v>
      </c>
      <c r="F13" s="689">
        <v>437653</v>
      </c>
      <c r="G13" s="690">
        <v>866982</v>
      </c>
    </row>
    <row r="14" spans="1:7" ht="14.4" customHeight="1" x14ac:dyDescent="0.3">
      <c r="A14" s="657" t="s">
        <v>2487</v>
      </c>
      <c r="B14" s="649"/>
      <c r="C14" s="649"/>
      <c r="D14" s="649">
        <v>1</v>
      </c>
      <c r="E14" s="689"/>
      <c r="F14" s="689"/>
      <c r="G14" s="690">
        <v>226</v>
      </c>
    </row>
    <row r="15" spans="1:7" ht="14.4" customHeight="1" x14ac:dyDescent="0.3">
      <c r="A15" s="657" t="s">
        <v>2488</v>
      </c>
      <c r="B15" s="649">
        <v>255</v>
      </c>
      <c r="C15" s="649">
        <v>1277</v>
      </c>
      <c r="D15" s="649">
        <v>1546</v>
      </c>
      <c r="E15" s="689">
        <v>96400</v>
      </c>
      <c r="F15" s="689">
        <v>292023</v>
      </c>
      <c r="G15" s="690">
        <v>637549</v>
      </c>
    </row>
    <row r="16" spans="1:7" ht="14.4" customHeight="1" x14ac:dyDescent="0.3">
      <c r="A16" s="657" t="s">
        <v>780</v>
      </c>
      <c r="B16" s="649">
        <v>19</v>
      </c>
      <c r="C16" s="649">
        <v>1476</v>
      </c>
      <c r="D16" s="649">
        <v>1928</v>
      </c>
      <c r="E16" s="689">
        <v>5533</v>
      </c>
      <c r="F16" s="689">
        <v>456344</v>
      </c>
      <c r="G16" s="690">
        <v>881724</v>
      </c>
    </row>
    <row r="17" spans="1:7" ht="14.4" customHeight="1" x14ac:dyDescent="0.3">
      <c r="A17" s="657" t="s">
        <v>2489</v>
      </c>
      <c r="B17" s="649"/>
      <c r="C17" s="649">
        <v>167</v>
      </c>
      <c r="D17" s="649">
        <v>1434</v>
      </c>
      <c r="E17" s="689"/>
      <c r="F17" s="689">
        <v>212362</v>
      </c>
      <c r="G17" s="690">
        <v>1169266</v>
      </c>
    </row>
    <row r="18" spans="1:7" ht="14.4" customHeight="1" x14ac:dyDescent="0.3">
      <c r="A18" s="657" t="s">
        <v>782</v>
      </c>
      <c r="B18" s="649"/>
      <c r="C18" s="649"/>
      <c r="D18" s="649">
        <v>4</v>
      </c>
      <c r="E18" s="689"/>
      <c r="F18" s="689"/>
      <c r="G18" s="690">
        <v>1384</v>
      </c>
    </row>
    <row r="19" spans="1:7" ht="14.4" customHeight="1" x14ac:dyDescent="0.3">
      <c r="A19" s="657" t="s">
        <v>783</v>
      </c>
      <c r="B19" s="649">
        <v>1795</v>
      </c>
      <c r="C19" s="649">
        <v>3544</v>
      </c>
      <c r="D19" s="649">
        <v>5246</v>
      </c>
      <c r="E19" s="689">
        <v>351163</v>
      </c>
      <c r="F19" s="689">
        <v>2293621.67</v>
      </c>
      <c r="G19" s="690">
        <v>2957255.67</v>
      </c>
    </row>
    <row r="20" spans="1:7" ht="14.4" customHeight="1" x14ac:dyDescent="0.3">
      <c r="A20" s="657" t="s">
        <v>2490</v>
      </c>
      <c r="B20" s="649">
        <v>706</v>
      </c>
      <c r="C20" s="649">
        <v>1176</v>
      </c>
      <c r="D20" s="649">
        <v>1898</v>
      </c>
      <c r="E20" s="689">
        <v>174776</v>
      </c>
      <c r="F20" s="689">
        <v>294319</v>
      </c>
      <c r="G20" s="690">
        <v>792975</v>
      </c>
    </row>
    <row r="21" spans="1:7" ht="14.4" customHeight="1" x14ac:dyDescent="0.3">
      <c r="A21" s="657" t="s">
        <v>2491</v>
      </c>
      <c r="B21" s="649">
        <v>840</v>
      </c>
      <c r="C21" s="649">
        <v>1316</v>
      </c>
      <c r="D21" s="649">
        <v>1732</v>
      </c>
      <c r="E21" s="689">
        <v>259006</v>
      </c>
      <c r="F21" s="689">
        <v>363384</v>
      </c>
      <c r="G21" s="690">
        <v>790516</v>
      </c>
    </row>
    <row r="22" spans="1:7" ht="14.4" customHeight="1" x14ac:dyDescent="0.3">
      <c r="A22" s="657" t="s">
        <v>2492</v>
      </c>
      <c r="B22" s="649">
        <v>791</v>
      </c>
      <c r="C22" s="649"/>
      <c r="D22" s="649"/>
      <c r="E22" s="689">
        <v>401408</v>
      </c>
      <c r="F22" s="689"/>
      <c r="G22" s="690"/>
    </row>
    <row r="23" spans="1:7" ht="14.4" customHeight="1" x14ac:dyDescent="0.3">
      <c r="A23" s="657" t="s">
        <v>785</v>
      </c>
      <c r="B23" s="649">
        <v>94543</v>
      </c>
      <c r="C23" s="649">
        <v>103405</v>
      </c>
      <c r="D23" s="649">
        <v>101733</v>
      </c>
      <c r="E23" s="689">
        <v>87400854</v>
      </c>
      <c r="F23" s="689">
        <v>90415361</v>
      </c>
      <c r="G23" s="690">
        <v>88075719</v>
      </c>
    </row>
    <row r="24" spans="1:7" ht="14.4" customHeight="1" x14ac:dyDescent="0.3">
      <c r="A24" s="657" t="s">
        <v>2493</v>
      </c>
      <c r="B24" s="649">
        <v>2</v>
      </c>
      <c r="C24" s="649"/>
      <c r="D24" s="649"/>
      <c r="E24" s="689">
        <v>222</v>
      </c>
      <c r="F24" s="689"/>
      <c r="G24" s="690"/>
    </row>
    <row r="25" spans="1:7" ht="14.4" customHeight="1" x14ac:dyDescent="0.3">
      <c r="A25" s="657" t="s">
        <v>787</v>
      </c>
      <c r="B25" s="649">
        <v>2784</v>
      </c>
      <c r="C25" s="649">
        <v>2405</v>
      </c>
      <c r="D25" s="649">
        <v>2113</v>
      </c>
      <c r="E25" s="689">
        <v>2200360</v>
      </c>
      <c r="F25" s="689">
        <v>2325839</v>
      </c>
      <c r="G25" s="690">
        <v>1795039</v>
      </c>
    </row>
    <row r="26" spans="1:7" ht="14.4" customHeight="1" x14ac:dyDescent="0.3">
      <c r="A26" s="657" t="s">
        <v>2494</v>
      </c>
      <c r="B26" s="649"/>
      <c r="C26" s="649"/>
      <c r="D26" s="649">
        <v>218</v>
      </c>
      <c r="E26" s="689"/>
      <c r="F26" s="689"/>
      <c r="G26" s="690">
        <v>121301</v>
      </c>
    </row>
    <row r="27" spans="1:7" ht="14.4" customHeight="1" thickBot="1" x14ac:dyDescent="0.35">
      <c r="A27" s="693" t="s">
        <v>2495</v>
      </c>
      <c r="B27" s="651"/>
      <c r="C27" s="651">
        <v>787</v>
      </c>
      <c r="D27" s="651">
        <v>2029</v>
      </c>
      <c r="E27" s="691"/>
      <c r="F27" s="691">
        <v>445682</v>
      </c>
      <c r="G27" s="692">
        <v>1600271</v>
      </c>
    </row>
    <row r="28" spans="1:7" ht="14.4" customHeight="1" x14ac:dyDescent="0.3">
      <c r="A28" s="604" t="s">
        <v>259</v>
      </c>
    </row>
    <row r="29" spans="1:7" ht="14.4" customHeight="1" x14ac:dyDescent="0.3">
      <c r="A29" s="605" t="s">
        <v>768</v>
      </c>
    </row>
    <row r="30" spans="1:7" ht="14.4" customHeight="1" x14ac:dyDescent="0.3">
      <c r="A30" s="604" t="s">
        <v>2482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8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60" customWidth="1"/>
    <col min="2" max="2" width="8.6640625" style="160" bestFit="1" customWidth="1"/>
    <col min="3" max="3" width="6.109375" style="160" customWidth="1"/>
    <col min="4" max="4" width="2.109375" style="160" bestFit="1" customWidth="1"/>
    <col min="5" max="5" width="8" style="160" customWidth="1"/>
    <col min="6" max="6" width="50.88671875" style="160" bestFit="1" customWidth="1" collapsed="1"/>
    <col min="7" max="8" width="11.109375" style="240" hidden="1" customWidth="1" outlineLevel="1"/>
    <col min="9" max="10" width="9.33203125" style="160" hidden="1" customWidth="1"/>
    <col min="11" max="12" width="11.109375" style="240" customWidth="1"/>
    <col min="13" max="14" width="9.33203125" style="160" hidden="1" customWidth="1"/>
    <col min="15" max="16" width="11.109375" style="240" customWidth="1"/>
    <col min="17" max="17" width="11.109375" style="243" customWidth="1"/>
    <col min="18" max="18" width="11.109375" style="240" customWidth="1"/>
    <col min="19" max="16384" width="8.88671875" style="160"/>
  </cols>
  <sheetData>
    <row r="1" spans="1:18" ht="18.600000000000001" customHeight="1" thickBot="1" x14ac:dyDescent="0.4">
      <c r="A1" s="366" t="s">
        <v>2930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</row>
    <row r="2" spans="1:18" ht="14.4" customHeight="1" thickBot="1" x14ac:dyDescent="0.35">
      <c r="A2" s="269" t="s">
        <v>282</v>
      </c>
      <c r="B2" s="230"/>
      <c r="C2" s="230"/>
      <c r="D2" s="142"/>
      <c r="E2" s="142"/>
      <c r="F2" s="142"/>
      <c r="G2" s="263"/>
      <c r="H2" s="263"/>
      <c r="I2" s="142"/>
      <c r="J2" s="142"/>
      <c r="K2" s="263"/>
      <c r="L2" s="263"/>
      <c r="M2" s="142"/>
      <c r="N2" s="142"/>
      <c r="O2" s="263"/>
      <c r="P2" s="263"/>
      <c r="Q2" s="260"/>
      <c r="R2" s="263"/>
    </row>
    <row r="3" spans="1:18" ht="14.4" customHeight="1" thickBot="1" x14ac:dyDescent="0.35">
      <c r="F3" s="100" t="s">
        <v>139</v>
      </c>
      <c r="G3" s="131">
        <f t="shared" ref="G3:P3" si="0">SUBTOTAL(9,G6:G1048576)</f>
        <v>148991.78000000003</v>
      </c>
      <c r="H3" s="132">
        <f t="shared" si="0"/>
        <v>127569872.72000001</v>
      </c>
      <c r="I3" s="74"/>
      <c r="J3" s="74"/>
      <c r="K3" s="132">
        <f t="shared" si="0"/>
        <v>150292.06000000006</v>
      </c>
      <c r="L3" s="132">
        <f t="shared" si="0"/>
        <v>128851054.15000004</v>
      </c>
      <c r="M3" s="74"/>
      <c r="N3" s="74"/>
      <c r="O3" s="132">
        <f t="shared" si="0"/>
        <v>148811.45000000001</v>
      </c>
      <c r="P3" s="132">
        <f t="shared" si="0"/>
        <v>125193715.90000007</v>
      </c>
      <c r="Q3" s="75">
        <f>IF(L3=0,0,P3/L3)</f>
        <v>0.97161576772400837</v>
      </c>
      <c r="R3" s="133">
        <f>IF(O3=0,0,P3/O3)</f>
        <v>841.29088117883441</v>
      </c>
    </row>
    <row r="4" spans="1:18" ht="14.4" customHeight="1" x14ac:dyDescent="0.3">
      <c r="A4" s="484" t="s">
        <v>224</v>
      </c>
      <c r="B4" s="484" t="s">
        <v>103</v>
      </c>
      <c r="C4" s="492" t="s">
        <v>0</v>
      </c>
      <c r="D4" s="486" t="s">
        <v>104</v>
      </c>
      <c r="E4" s="491" t="s">
        <v>76</v>
      </c>
      <c r="F4" s="487" t="s">
        <v>70</v>
      </c>
      <c r="G4" s="488">
        <v>2015</v>
      </c>
      <c r="H4" s="489"/>
      <c r="I4" s="130"/>
      <c r="J4" s="130"/>
      <c r="K4" s="488">
        <v>2017</v>
      </c>
      <c r="L4" s="489"/>
      <c r="M4" s="130"/>
      <c r="N4" s="130"/>
      <c r="O4" s="488">
        <v>2018</v>
      </c>
      <c r="P4" s="489"/>
      <c r="Q4" s="490" t="s">
        <v>2</v>
      </c>
      <c r="R4" s="485" t="s">
        <v>106</v>
      </c>
    </row>
    <row r="5" spans="1:18" ht="14.4" customHeight="1" thickBot="1" x14ac:dyDescent="0.35">
      <c r="A5" s="694"/>
      <c r="B5" s="694"/>
      <c r="C5" s="695"/>
      <c r="D5" s="696"/>
      <c r="E5" s="697"/>
      <c r="F5" s="698"/>
      <c r="G5" s="699" t="s">
        <v>77</v>
      </c>
      <c r="H5" s="700" t="s">
        <v>14</v>
      </c>
      <c r="I5" s="701"/>
      <c r="J5" s="701"/>
      <c r="K5" s="699" t="s">
        <v>77</v>
      </c>
      <c r="L5" s="700" t="s">
        <v>14</v>
      </c>
      <c r="M5" s="701"/>
      <c r="N5" s="701"/>
      <c r="O5" s="699" t="s">
        <v>77</v>
      </c>
      <c r="P5" s="700" t="s">
        <v>14</v>
      </c>
      <c r="Q5" s="702"/>
      <c r="R5" s="703"/>
    </row>
    <row r="6" spans="1:18" ht="14.4" customHeight="1" x14ac:dyDescent="0.3">
      <c r="A6" s="624" t="s">
        <v>2497</v>
      </c>
      <c r="B6" s="625" t="s">
        <v>2498</v>
      </c>
      <c r="C6" s="625" t="s">
        <v>1267</v>
      </c>
      <c r="D6" s="625" t="s">
        <v>2499</v>
      </c>
      <c r="E6" s="625" t="s">
        <v>2500</v>
      </c>
      <c r="F6" s="625" t="s">
        <v>629</v>
      </c>
      <c r="G6" s="147"/>
      <c r="H6" s="147"/>
      <c r="I6" s="625"/>
      <c r="J6" s="625"/>
      <c r="K6" s="147">
        <v>0</v>
      </c>
      <c r="L6" s="147">
        <v>0</v>
      </c>
      <c r="M6" s="625"/>
      <c r="N6" s="625"/>
      <c r="O6" s="147"/>
      <c r="P6" s="147"/>
      <c r="Q6" s="630"/>
      <c r="R6" s="648"/>
    </row>
    <row r="7" spans="1:18" ht="14.4" customHeight="1" x14ac:dyDescent="0.3">
      <c r="A7" s="631" t="s">
        <v>2497</v>
      </c>
      <c r="B7" s="632" t="s">
        <v>2498</v>
      </c>
      <c r="C7" s="632" t="s">
        <v>1267</v>
      </c>
      <c r="D7" s="632" t="s">
        <v>2501</v>
      </c>
      <c r="E7" s="632" t="s">
        <v>2502</v>
      </c>
      <c r="F7" s="632" t="s">
        <v>2503</v>
      </c>
      <c r="G7" s="649">
        <v>2</v>
      </c>
      <c r="H7" s="649">
        <v>1787.8</v>
      </c>
      <c r="I7" s="632">
        <v>2</v>
      </c>
      <c r="J7" s="632">
        <v>893.9</v>
      </c>
      <c r="K7" s="649">
        <v>1</v>
      </c>
      <c r="L7" s="649">
        <v>893.9</v>
      </c>
      <c r="M7" s="632">
        <v>1</v>
      </c>
      <c r="N7" s="632">
        <v>893.9</v>
      </c>
      <c r="O7" s="649"/>
      <c r="P7" s="649"/>
      <c r="Q7" s="637"/>
      <c r="R7" s="650"/>
    </row>
    <row r="8" spans="1:18" ht="14.4" customHeight="1" x14ac:dyDescent="0.3">
      <c r="A8" s="631" t="s">
        <v>2497</v>
      </c>
      <c r="B8" s="632" t="s">
        <v>2498</v>
      </c>
      <c r="C8" s="632" t="s">
        <v>1267</v>
      </c>
      <c r="D8" s="632" t="s">
        <v>2501</v>
      </c>
      <c r="E8" s="632" t="s">
        <v>2504</v>
      </c>
      <c r="F8" s="632" t="s">
        <v>2505</v>
      </c>
      <c r="G8" s="649">
        <v>17</v>
      </c>
      <c r="H8" s="649">
        <v>15196.3</v>
      </c>
      <c r="I8" s="632">
        <v>0.80952380952380942</v>
      </c>
      <c r="J8" s="632">
        <v>893.9</v>
      </c>
      <c r="K8" s="649">
        <v>21</v>
      </c>
      <c r="L8" s="649">
        <v>18771.900000000001</v>
      </c>
      <c r="M8" s="632">
        <v>1</v>
      </c>
      <c r="N8" s="632">
        <v>893.90000000000009</v>
      </c>
      <c r="O8" s="649">
        <v>33</v>
      </c>
      <c r="P8" s="649">
        <v>29498.700000000008</v>
      </c>
      <c r="Q8" s="637">
        <v>1.5714285714285718</v>
      </c>
      <c r="R8" s="650">
        <v>893.9000000000002</v>
      </c>
    </row>
    <row r="9" spans="1:18" ht="14.4" customHeight="1" x14ac:dyDescent="0.3">
      <c r="A9" s="631" t="s">
        <v>2497</v>
      </c>
      <c r="B9" s="632" t="s">
        <v>2498</v>
      </c>
      <c r="C9" s="632" t="s">
        <v>1267</v>
      </c>
      <c r="D9" s="632" t="s">
        <v>2501</v>
      </c>
      <c r="E9" s="632" t="s">
        <v>2506</v>
      </c>
      <c r="F9" s="632" t="s">
        <v>2507</v>
      </c>
      <c r="G9" s="649">
        <v>27</v>
      </c>
      <c r="H9" s="649">
        <v>13797</v>
      </c>
      <c r="I9" s="632">
        <v>3.375</v>
      </c>
      <c r="J9" s="632">
        <v>511</v>
      </c>
      <c r="K9" s="649">
        <v>8</v>
      </c>
      <c r="L9" s="649">
        <v>4088</v>
      </c>
      <c r="M9" s="632">
        <v>1</v>
      </c>
      <c r="N9" s="632">
        <v>511</v>
      </c>
      <c r="O9" s="649"/>
      <c r="P9" s="649"/>
      <c r="Q9" s="637"/>
      <c r="R9" s="650"/>
    </row>
    <row r="10" spans="1:18" ht="14.4" customHeight="1" x14ac:dyDescent="0.3">
      <c r="A10" s="631" t="s">
        <v>2497</v>
      </c>
      <c r="B10" s="632" t="s">
        <v>2498</v>
      </c>
      <c r="C10" s="632" t="s">
        <v>1267</v>
      </c>
      <c r="D10" s="632" t="s">
        <v>2501</v>
      </c>
      <c r="E10" s="632" t="s">
        <v>2508</v>
      </c>
      <c r="F10" s="632" t="s">
        <v>2509</v>
      </c>
      <c r="G10" s="649">
        <v>1</v>
      </c>
      <c r="H10" s="649">
        <v>2093</v>
      </c>
      <c r="I10" s="632"/>
      <c r="J10" s="632">
        <v>2093</v>
      </c>
      <c r="K10" s="649"/>
      <c r="L10" s="649"/>
      <c r="M10" s="632"/>
      <c r="N10" s="632"/>
      <c r="O10" s="649"/>
      <c r="P10" s="649"/>
      <c r="Q10" s="637"/>
      <c r="R10" s="650"/>
    </row>
    <row r="11" spans="1:18" ht="14.4" customHeight="1" x14ac:dyDescent="0.3">
      <c r="A11" s="631" t="s">
        <v>2497</v>
      </c>
      <c r="B11" s="632" t="s">
        <v>2498</v>
      </c>
      <c r="C11" s="632" t="s">
        <v>1267</v>
      </c>
      <c r="D11" s="632" t="s">
        <v>634</v>
      </c>
      <c r="E11" s="632" t="s">
        <v>2510</v>
      </c>
      <c r="F11" s="632" t="s">
        <v>2511</v>
      </c>
      <c r="G11" s="649">
        <v>1</v>
      </c>
      <c r="H11" s="649">
        <v>37</v>
      </c>
      <c r="I11" s="632"/>
      <c r="J11" s="632">
        <v>37</v>
      </c>
      <c r="K11" s="649"/>
      <c r="L11" s="649"/>
      <c r="M11" s="632"/>
      <c r="N11" s="632"/>
      <c r="O11" s="649"/>
      <c r="P11" s="649"/>
      <c r="Q11" s="637"/>
      <c r="R11" s="650"/>
    </row>
    <row r="12" spans="1:18" ht="14.4" customHeight="1" x14ac:dyDescent="0.3">
      <c r="A12" s="631" t="s">
        <v>2497</v>
      </c>
      <c r="B12" s="632" t="s">
        <v>2498</v>
      </c>
      <c r="C12" s="632" t="s">
        <v>1267</v>
      </c>
      <c r="D12" s="632" t="s">
        <v>634</v>
      </c>
      <c r="E12" s="632" t="s">
        <v>2512</v>
      </c>
      <c r="F12" s="632" t="s">
        <v>2513</v>
      </c>
      <c r="G12" s="649"/>
      <c r="H12" s="649"/>
      <c r="I12" s="632"/>
      <c r="J12" s="632"/>
      <c r="K12" s="649">
        <v>2</v>
      </c>
      <c r="L12" s="649">
        <v>222.22</v>
      </c>
      <c r="M12" s="632">
        <v>1</v>
      </c>
      <c r="N12" s="632">
        <v>111.11</v>
      </c>
      <c r="O12" s="649"/>
      <c r="P12" s="649"/>
      <c r="Q12" s="637"/>
      <c r="R12" s="650"/>
    </row>
    <row r="13" spans="1:18" ht="14.4" customHeight="1" x14ac:dyDescent="0.3">
      <c r="A13" s="631" t="s">
        <v>2497</v>
      </c>
      <c r="B13" s="632" t="s">
        <v>2498</v>
      </c>
      <c r="C13" s="632" t="s">
        <v>1267</v>
      </c>
      <c r="D13" s="632" t="s">
        <v>634</v>
      </c>
      <c r="E13" s="632" t="s">
        <v>2512</v>
      </c>
      <c r="F13" s="632" t="s">
        <v>2514</v>
      </c>
      <c r="G13" s="649">
        <v>3</v>
      </c>
      <c r="H13" s="649">
        <v>333.33</v>
      </c>
      <c r="I13" s="632"/>
      <c r="J13" s="632">
        <v>111.11</v>
      </c>
      <c r="K13" s="649">
        <v>0</v>
      </c>
      <c r="L13" s="649">
        <v>0</v>
      </c>
      <c r="M13" s="632"/>
      <c r="N13" s="632"/>
      <c r="O13" s="649">
        <v>0</v>
      </c>
      <c r="P13" s="649">
        <v>0</v>
      </c>
      <c r="Q13" s="637"/>
      <c r="R13" s="650"/>
    </row>
    <row r="14" spans="1:18" ht="14.4" customHeight="1" x14ac:dyDescent="0.3">
      <c r="A14" s="631" t="s">
        <v>2497</v>
      </c>
      <c r="B14" s="632" t="s">
        <v>2498</v>
      </c>
      <c r="C14" s="632" t="s">
        <v>1267</v>
      </c>
      <c r="D14" s="632" t="s">
        <v>634</v>
      </c>
      <c r="E14" s="632" t="s">
        <v>2515</v>
      </c>
      <c r="F14" s="632" t="s">
        <v>2516</v>
      </c>
      <c r="G14" s="649">
        <v>29</v>
      </c>
      <c r="H14" s="649">
        <v>21518</v>
      </c>
      <c r="I14" s="632">
        <v>1.0357142857142858</v>
      </c>
      <c r="J14" s="632">
        <v>742</v>
      </c>
      <c r="K14" s="649">
        <v>28</v>
      </c>
      <c r="L14" s="649">
        <v>20776</v>
      </c>
      <c r="M14" s="632">
        <v>1</v>
      </c>
      <c r="N14" s="632">
        <v>742</v>
      </c>
      <c r="O14" s="649">
        <v>31</v>
      </c>
      <c r="P14" s="649">
        <v>23033</v>
      </c>
      <c r="Q14" s="637">
        <v>1.10863496341933</v>
      </c>
      <c r="R14" s="650">
        <v>743</v>
      </c>
    </row>
    <row r="15" spans="1:18" ht="14.4" customHeight="1" x14ac:dyDescent="0.3">
      <c r="A15" s="631" t="s">
        <v>2497</v>
      </c>
      <c r="B15" s="632" t="s">
        <v>2498</v>
      </c>
      <c r="C15" s="632" t="s">
        <v>1267</v>
      </c>
      <c r="D15" s="632" t="s">
        <v>634</v>
      </c>
      <c r="E15" s="632" t="s">
        <v>2517</v>
      </c>
      <c r="F15" s="632" t="s">
        <v>2518</v>
      </c>
      <c r="G15" s="649">
        <v>4394</v>
      </c>
      <c r="H15" s="649">
        <v>575614</v>
      </c>
      <c r="I15" s="632">
        <v>1.3222991272946134</v>
      </c>
      <c r="J15" s="632">
        <v>131</v>
      </c>
      <c r="K15" s="649">
        <v>3323</v>
      </c>
      <c r="L15" s="649">
        <v>435313</v>
      </c>
      <c r="M15" s="632">
        <v>1</v>
      </c>
      <c r="N15" s="632">
        <v>131</v>
      </c>
      <c r="O15" s="649">
        <v>3738</v>
      </c>
      <c r="P15" s="649">
        <v>492650</v>
      </c>
      <c r="Q15" s="637">
        <v>1.131714421577118</v>
      </c>
      <c r="R15" s="650">
        <v>131.79507758159443</v>
      </c>
    </row>
    <row r="16" spans="1:18" ht="14.4" customHeight="1" x14ac:dyDescent="0.3">
      <c r="A16" s="631" t="s">
        <v>2497</v>
      </c>
      <c r="B16" s="632" t="s">
        <v>2498</v>
      </c>
      <c r="C16" s="632" t="s">
        <v>1267</v>
      </c>
      <c r="D16" s="632" t="s">
        <v>634</v>
      </c>
      <c r="E16" s="632" t="s">
        <v>2517</v>
      </c>
      <c r="F16" s="632" t="s">
        <v>2519</v>
      </c>
      <c r="G16" s="649">
        <v>519</v>
      </c>
      <c r="H16" s="649">
        <v>67989</v>
      </c>
      <c r="I16" s="632">
        <v>0.51082677165354329</v>
      </c>
      <c r="J16" s="632">
        <v>131</v>
      </c>
      <c r="K16" s="649">
        <v>1016</v>
      </c>
      <c r="L16" s="649">
        <v>133096</v>
      </c>
      <c r="M16" s="632">
        <v>1</v>
      </c>
      <c r="N16" s="632">
        <v>131</v>
      </c>
      <c r="O16" s="649">
        <v>832</v>
      </c>
      <c r="P16" s="649">
        <v>109545</v>
      </c>
      <c r="Q16" s="637">
        <v>0.82305253350964713</v>
      </c>
      <c r="R16" s="650">
        <v>131.66466346153845</v>
      </c>
    </row>
    <row r="17" spans="1:18" ht="14.4" customHeight="1" x14ac:dyDescent="0.3">
      <c r="A17" s="631" t="s">
        <v>2497</v>
      </c>
      <c r="B17" s="632" t="s">
        <v>2498</v>
      </c>
      <c r="C17" s="632" t="s">
        <v>1267</v>
      </c>
      <c r="D17" s="632" t="s">
        <v>634</v>
      </c>
      <c r="E17" s="632" t="s">
        <v>2520</v>
      </c>
      <c r="F17" s="632" t="s">
        <v>2521</v>
      </c>
      <c r="G17" s="649">
        <v>970</v>
      </c>
      <c r="H17" s="649">
        <v>272570</v>
      </c>
      <c r="I17" s="632">
        <v>1.1123853211009174</v>
      </c>
      <c r="J17" s="632">
        <v>281</v>
      </c>
      <c r="K17" s="649">
        <v>872</v>
      </c>
      <c r="L17" s="649">
        <v>245032</v>
      </c>
      <c r="M17" s="632">
        <v>1</v>
      </c>
      <c r="N17" s="632">
        <v>281</v>
      </c>
      <c r="O17" s="649">
        <v>798</v>
      </c>
      <c r="P17" s="649">
        <v>225036</v>
      </c>
      <c r="Q17" s="637">
        <v>0.91839433216885957</v>
      </c>
      <c r="R17" s="650">
        <v>282</v>
      </c>
    </row>
    <row r="18" spans="1:18" ht="14.4" customHeight="1" x14ac:dyDescent="0.3">
      <c r="A18" s="631" t="s">
        <v>2497</v>
      </c>
      <c r="B18" s="632" t="s">
        <v>2498</v>
      </c>
      <c r="C18" s="632" t="s">
        <v>1267</v>
      </c>
      <c r="D18" s="632" t="s">
        <v>634</v>
      </c>
      <c r="E18" s="632" t="s">
        <v>2522</v>
      </c>
      <c r="F18" s="632" t="s">
        <v>2523</v>
      </c>
      <c r="G18" s="649">
        <v>58</v>
      </c>
      <c r="H18" s="649">
        <v>28478</v>
      </c>
      <c r="I18" s="632">
        <v>1.4871794871794872</v>
      </c>
      <c r="J18" s="632">
        <v>491</v>
      </c>
      <c r="K18" s="649">
        <v>39</v>
      </c>
      <c r="L18" s="649">
        <v>19149</v>
      </c>
      <c r="M18" s="632">
        <v>1</v>
      </c>
      <c r="N18" s="632">
        <v>491</v>
      </c>
      <c r="O18" s="649">
        <v>41</v>
      </c>
      <c r="P18" s="649">
        <v>20172</v>
      </c>
      <c r="Q18" s="637">
        <v>1.053423155256149</v>
      </c>
      <c r="R18" s="650">
        <v>492</v>
      </c>
    </row>
    <row r="19" spans="1:18" ht="14.4" customHeight="1" x14ac:dyDescent="0.3">
      <c r="A19" s="631" t="s">
        <v>2497</v>
      </c>
      <c r="B19" s="632" t="s">
        <v>2498</v>
      </c>
      <c r="C19" s="632" t="s">
        <v>1267</v>
      </c>
      <c r="D19" s="632" t="s">
        <v>634</v>
      </c>
      <c r="E19" s="632" t="s">
        <v>2524</v>
      </c>
      <c r="F19" s="632" t="s">
        <v>2525</v>
      </c>
      <c r="G19" s="649">
        <v>5</v>
      </c>
      <c r="H19" s="649">
        <v>2777.7799999999997</v>
      </c>
      <c r="I19" s="632"/>
      <c r="J19" s="632">
        <v>555.55599999999993</v>
      </c>
      <c r="K19" s="649">
        <v>0</v>
      </c>
      <c r="L19" s="649">
        <v>0</v>
      </c>
      <c r="M19" s="632"/>
      <c r="N19" s="632"/>
      <c r="O19" s="649">
        <v>0</v>
      </c>
      <c r="P19" s="649">
        <v>0</v>
      </c>
      <c r="Q19" s="637"/>
      <c r="R19" s="650"/>
    </row>
    <row r="20" spans="1:18" ht="14.4" customHeight="1" x14ac:dyDescent="0.3">
      <c r="A20" s="631" t="s">
        <v>2497</v>
      </c>
      <c r="B20" s="632" t="s">
        <v>2498</v>
      </c>
      <c r="C20" s="632" t="s">
        <v>1267</v>
      </c>
      <c r="D20" s="632" t="s">
        <v>634</v>
      </c>
      <c r="E20" s="632" t="s">
        <v>2524</v>
      </c>
      <c r="F20" s="632" t="s">
        <v>2526</v>
      </c>
      <c r="G20" s="649">
        <v>1</v>
      </c>
      <c r="H20" s="649">
        <v>555.55999999999995</v>
      </c>
      <c r="I20" s="632">
        <v>0.25</v>
      </c>
      <c r="J20" s="632">
        <v>555.55999999999995</v>
      </c>
      <c r="K20" s="649">
        <v>4</v>
      </c>
      <c r="L20" s="649">
        <v>2222.2399999999998</v>
      </c>
      <c r="M20" s="632">
        <v>1</v>
      </c>
      <c r="N20" s="632">
        <v>555.55999999999995</v>
      </c>
      <c r="O20" s="649">
        <v>1</v>
      </c>
      <c r="P20" s="649">
        <v>555.55999999999995</v>
      </c>
      <c r="Q20" s="637">
        <v>0.25</v>
      </c>
      <c r="R20" s="650">
        <v>555.55999999999995</v>
      </c>
    </row>
    <row r="21" spans="1:18" ht="14.4" customHeight="1" x14ac:dyDescent="0.3">
      <c r="A21" s="631" t="s">
        <v>2497</v>
      </c>
      <c r="B21" s="632" t="s">
        <v>2498</v>
      </c>
      <c r="C21" s="632" t="s">
        <v>1267</v>
      </c>
      <c r="D21" s="632" t="s">
        <v>634</v>
      </c>
      <c r="E21" s="632" t="s">
        <v>2527</v>
      </c>
      <c r="F21" s="632" t="s">
        <v>2528</v>
      </c>
      <c r="G21" s="649">
        <v>4915</v>
      </c>
      <c r="H21" s="649">
        <v>3646930</v>
      </c>
      <c r="I21" s="632">
        <v>1.1335332103321034</v>
      </c>
      <c r="J21" s="632">
        <v>742</v>
      </c>
      <c r="K21" s="649">
        <v>4336</v>
      </c>
      <c r="L21" s="649">
        <v>3217312</v>
      </c>
      <c r="M21" s="632">
        <v>1</v>
      </c>
      <c r="N21" s="632">
        <v>742</v>
      </c>
      <c r="O21" s="649">
        <v>4554</v>
      </c>
      <c r="P21" s="649">
        <v>3383622</v>
      </c>
      <c r="Q21" s="637">
        <v>1.0516922200893168</v>
      </c>
      <c r="R21" s="650">
        <v>743</v>
      </c>
    </row>
    <row r="22" spans="1:18" ht="14.4" customHeight="1" x14ac:dyDescent="0.3">
      <c r="A22" s="631" t="s">
        <v>2497</v>
      </c>
      <c r="B22" s="632" t="s">
        <v>2498</v>
      </c>
      <c r="C22" s="632" t="s">
        <v>1267</v>
      </c>
      <c r="D22" s="632" t="s">
        <v>634</v>
      </c>
      <c r="E22" s="632" t="s">
        <v>2529</v>
      </c>
      <c r="F22" s="632" t="s">
        <v>2530</v>
      </c>
      <c r="G22" s="649">
        <v>314</v>
      </c>
      <c r="H22" s="649">
        <v>116494</v>
      </c>
      <c r="I22" s="632">
        <v>1.2610441767068272</v>
      </c>
      <c r="J22" s="632">
        <v>371</v>
      </c>
      <c r="K22" s="649">
        <v>249</v>
      </c>
      <c r="L22" s="649">
        <v>92379</v>
      </c>
      <c r="M22" s="632">
        <v>1</v>
      </c>
      <c r="N22" s="632">
        <v>371</v>
      </c>
      <c r="O22" s="649">
        <v>204</v>
      </c>
      <c r="P22" s="649">
        <v>75888</v>
      </c>
      <c r="Q22" s="637">
        <v>0.82148540252654823</v>
      </c>
      <c r="R22" s="650">
        <v>372</v>
      </c>
    </row>
    <row r="23" spans="1:18" ht="14.4" customHeight="1" x14ac:dyDescent="0.3">
      <c r="A23" s="631" t="s">
        <v>2497</v>
      </c>
      <c r="B23" s="632" t="s">
        <v>2531</v>
      </c>
      <c r="C23" s="632" t="s">
        <v>529</v>
      </c>
      <c r="D23" s="632" t="s">
        <v>2499</v>
      </c>
      <c r="E23" s="632" t="s">
        <v>2500</v>
      </c>
      <c r="F23" s="632" t="s">
        <v>629</v>
      </c>
      <c r="G23" s="649">
        <v>4</v>
      </c>
      <c r="H23" s="649">
        <v>3422.56</v>
      </c>
      <c r="I23" s="632">
        <v>0.53333333333333333</v>
      </c>
      <c r="J23" s="632">
        <v>855.64</v>
      </c>
      <c r="K23" s="649">
        <v>7.5</v>
      </c>
      <c r="L23" s="649">
        <v>6417.3</v>
      </c>
      <c r="M23" s="632">
        <v>1</v>
      </c>
      <c r="N23" s="632">
        <v>855.64</v>
      </c>
      <c r="O23" s="649">
        <v>0.5</v>
      </c>
      <c r="P23" s="649">
        <v>444.09</v>
      </c>
      <c r="Q23" s="637">
        <v>6.9202000841475375E-2</v>
      </c>
      <c r="R23" s="650">
        <v>888.18</v>
      </c>
    </row>
    <row r="24" spans="1:18" ht="14.4" customHeight="1" x14ac:dyDescent="0.3">
      <c r="A24" s="631" t="s">
        <v>2497</v>
      </c>
      <c r="B24" s="632" t="s">
        <v>2531</v>
      </c>
      <c r="C24" s="632" t="s">
        <v>529</v>
      </c>
      <c r="D24" s="632" t="s">
        <v>2499</v>
      </c>
      <c r="E24" s="632" t="s">
        <v>2532</v>
      </c>
      <c r="F24" s="632" t="s">
        <v>629</v>
      </c>
      <c r="G24" s="649">
        <v>153.25</v>
      </c>
      <c r="H24" s="649">
        <v>262251.00000000017</v>
      </c>
      <c r="I24" s="632">
        <v>0.95931116855616405</v>
      </c>
      <c r="J24" s="632">
        <v>1711.262642740621</v>
      </c>
      <c r="K24" s="649">
        <v>159.75</v>
      </c>
      <c r="L24" s="649">
        <v>273374.2800000002</v>
      </c>
      <c r="M24" s="632">
        <v>1</v>
      </c>
      <c r="N24" s="632">
        <v>1711.2630985915505</v>
      </c>
      <c r="O24" s="649">
        <v>29.5</v>
      </c>
      <c r="P24" s="649">
        <v>50752.14</v>
      </c>
      <c r="Q24" s="637">
        <v>0.18565074958770797</v>
      </c>
      <c r="R24" s="650">
        <v>1720.4115254237288</v>
      </c>
    </row>
    <row r="25" spans="1:18" ht="14.4" customHeight="1" x14ac:dyDescent="0.3">
      <c r="A25" s="631" t="s">
        <v>2497</v>
      </c>
      <c r="B25" s="632" t="s">
        <v>2531</v>
      </c>
      <c r="C25" s="632" t="s">
        <v>529</v>
      </c>
      <c r="D25" s="632" t="s">
        <v>2499</v>
      </c>
      <c r="E25" s="632" t="s">
        <v>2533</v>
      </c>
      <c r="F25" s="632" t="s">
        <v>618</v>
      </c>
      <c r="G25" s="649">
        <v>360.93999999999988</v>
      </c>
      <c r="H25" s="649">
        <v>977591.03000000096</v>
      </c>
      <c r="I25" s="632">
        <v>1.0862357182470699</v>
      </c>
      <c r="J25" s="632">
        <v>2708.4585526680371</v>
      </c>
      <c r="K25" s="649">
        <v>333.85000000000014</v>
      </c>
      <c r="L25" s="649">
        <v>899980.56000000064</v>
      </c>
      <c r="M25" s="632">
        <v>1</v>
      </c>
      <c r="N25" s="632">
        <v>2695.7632469672017</v>
      </c>
      <c r="O25" s="649">
        <v>457.03999999999991</v>
      </c>
      <c r="P25" s="649">
        <v>1108603.790000001</v>
      </c>
      <c r="Q25" s="637">
        <v>1.2318085959545617</v>
      </c>
      <c r="R25" s="650">
        <v>2425.6165543497314</v>
      </c>
    </row>
    <row r="26" spans="1:18" ht="14.4" customHeight="1" x14ac:dyDescent="0.3">
      <c r="A26" s="631" t="s">
        <v>2497</v>
      </c>
      <c r="B26" s="632" t="s">
        <v>2531</v>
      </c>
      <c r="C26" s="632" t="s">
        <v>529</v>
      </c>
      <c r="D26" s="632" t="s">
        <v>2499</v>
      </c>
      <c r="E26" s="632" t="s">
        <v>2534</v>
      </c>
      <c r="F26" s="632" t="s">
        <v>618</v>
      </c>
      <c r="G26" s="649">
        <v>45.900000000000034</v>
      </c>
      <c r="H26" s="649">
        <v>310747.58999999997</v>
      </c>
      <c r="I26" s="632">
        <v>1.1185548066229609</v>
      </c>
      <c r="J26" s="632">
        <v>6770.099999999994</v>
      </c>
      <c r="K26" s="649">
        <v>41.200000000000024</v>
      </c>
      <c r="L26" s="649">
        <v>277811.68000000005</v>
      </c>
      <c r="M26" s="632">
        <v>1</v>
      </c>
      <c r="N26" s="632">
        <v>6743.0019417475705</v>
      </c>
      <c r="O26" s="649">
        <v>36.64</v>
      </c>
      <c r="P26" s="649">
        <v>237291.66999999998</v>
      </c>
      <c r="Q26" s="637">
        <v>0.85414576521764651</v>
      </c>
      <c r="R26" s="650">
        <v>6476.3010371179034</v>
      </c>
    </row>
    <row r="27" spans="1:18" ht="14.4" customHeight="1" x14ac:dyDescent="0.3">
      <c r="A27" s="631" t="s">
        <v>2497</v>
      </c>
      <c r="B27" s="632" t="s">
        <v>2531</v>
      </c>
      <c r="C27" s="632" t="s">
        <v>529</v>
      </c>
      <c r="D27" s="632" t="s">
        <v>2499</v>
      </c>
      <c r="E27" s="632" t="s">
        <v>2535</v>
      </c>
      <c r="F27" s="632" t="s">
        <v>754</v>
      </c>
      <c r="G27" s="649">
        <v>0.1</v>
      </c>
      <c r="H27" s="649">
        <v>494.39</v>
      </c>
      <c r="I27" s="632"/>
      <c r="J27" s="632">
        <v>4943.8999999999996</v>
      </c>
      <c r="K27" s="649"/>
      <c r="L27" s="649"/>
      <c r="M27" s="632"/>
      <c r="N27" s="632"/>
      <c r="O27" s="649">
        <v>0.14000000000000001</v>
      </c>
      <c r="P27" s="649">
        <v>680.84</v>
      </c>
      <c r="Q27" s="637"/>
      <c r="R27" s="650">
        <v>4863.1428571428569</v>
      </c>
    </row>
    <row r="28" spans="1:18" ht="14.4" customHeight="1" x14ac:dyDescent="0.3">
      <c r="A28" s="631" t="s">
        <v>2497</v>
      </c>
      <c r="B28" s="632" t="s">
        <v>2531</v>
      </c>
      <c r="C28" s="632" t="s">
        <v>529</v>
      </c>
      <c r="D28" s="632" t="s">
        <v>2499</v>
      </c>
      <c r="E28" s="632" t="s">
        <v>2536</v>
      </c>
      <c r="F28" s="632" t="s">
        <v>2537</v>
      </c>
      <c r="G28" s="649">
        <v>361.5</v>
      </c>
      <c r="H28" s="649">
        <v>362463.69000000012</v>
      </c>
      <c r="I28" s="632">
        <v>1.3643844771169982</v>
      </c>
      <c r="J28" s="632">
        <v>1002.6658091286311</v>
      </c>
      <c r="K28" s="649">
        <v>264.38999999999982</v>
      </c>
      <c r="L28" s="649">
        <v>265660.96000000025</v>
      </c>
      <c r="M28" s="632">
        <v>1</v>
      </c>
      <c r="N28" s="632">
        <v>1004.8071409659989</v>
      </c>
      <c r="O28" s="649"/>
      <c r="P28" s="649"/>
      <c r="Q28" s="637"/>
      <c r="R28" s="650"/>
    </row>
    <row r="29" spans="1:18" ht="14.4" customHeight="1" x14ac:dyDescent="0.3">
      <c r="A29" s="631" t="s">
        <v>2497</v>
      </c>
      <c r="B29" s="632" t="s">
        <v>2531</v>
      </c>
      <c r="C29" s="632" t="s">
        <v>529</v>
      </c>
      <c r="D29" s="632" t="s">
        <v>2499</v>
      </c>
      <c r="E29" s="632" t="s">
        <v>2538</v>
      </c>
      <c r="F29" s="632" t="s">
        <v>675</v>
      </c>
      <c r="G29" s="649">
        <v>9.4100000000000019</v>
      </c>
      <c r="H29" s="649">
        <v>92995.26999999996</v>
      </c>
      <c r="I29" s="632">
        <v>0.76798522948896197</v>
      </c>
      <c r="J29" s="632">
        <v>9882.6004250796959</v>
      </c>
      <c r="K29" s="649">
        <v>12.330000000000005</v>
      </c>
      <c r="L29" s="649">
        <v>121089.91999999988</v>
      </c>
      <c r="M29" s="632">
        <v>1</v>
      </c>
      <c r="N29" s="632">
        <v>9820.7558799675444</v>
      </c>
      <c r="O29" s="649">
        <v>5.9599999999999991</v>
      </c>
      <c r="P29" s="649">
        <v>56973.110000000008</v>
      </c>
      <c r="Q29" s="637">
        <v>0.47050249929969451</v>
      </c>
      <c r="R29" s="650">
        <v>9559.2466442953046</v>
      </c>
    </row>
    <row r="30" spans="1:18" ht="14.4" customHeight="1" x14ac:dyDescent="0.3">
      <c r="A30" s="631" t="s">
        <v>2497</v>
      </c>
      <c r="B30" s="632" t="s">
        <v>2531</v>
      </c>
      <c r="C30" s="632" t="s">
        <v>529</v>
      </c>
      <c r="D30" s="632" t="s">
        <v>2499</v>
      </c>
      <c r="E30" s="632" t="s">
        <v>2538</v>
      </c>
      <c r="F30" s="632" t="s">
        <v>754</v>
      </c>
      <c r="G30" s="649">
        <v>1.8400000000000007</v>
      </c>
      <c r="H30" s="649">
        <v>18193.64</v>
      </c>
      <c r="I30" s="632">
        <v>0.39956550728737222</v>
      </c>
      <c r="J30" s="632">
        <v>9887.8478260869524</v>
      </c>
      <c r="K30" s="649">
        <v>4.6099999999999977</v>
      </c>
      <c r="L30" s="649">
        <v>45533.56</v>
      </c>
      <c r="M30" s="632">
        <v>1</v>
      </c>
      <c r="N30" s="632">
        <v>9877.1279826464252</v>
      </c>
      <c r="O30" s="649">
        <v>4.1199999999999992</v>
      </c>
      <c r="P30" s="649">
        <v>36046.57</v>
      </c>
      <c r="Q30" s="637">
        <v>0.79164840175026951</v>
      </c>
      <c r="R30" s="650">
        <v>8749.1674757281562</v>
      </c>
    </row>
    <row r="31" spans="1:18" ht="14.4" customHeight="1" x14ac:dyDescent="0.3">
      <c r="A31" s="631" t="s">
        <v>2497</v>
      </c>
      <c r="B31" s="632" t="s">
        <v>2531</v>
      </c>
      <c r="C31" s="632" t="s">
        <v>529</v>
      </c>
      <c r="D31" s="632" t="s">
        <v>2499</v>
      </c>
      <c r="E31" s="632" t="s">
        <v>2539</v>
      </c>
      <c r="F31" s="632" t="s">
        <v>754</v>
      </c>
      <c r="G31" s="649"/>
      <c r="H31" s="649"/>
      <c r="I31" s="632"/>
      <c r="J31" s="632"/>
      <c r="K31" s="649">
        <v>0.05</v>
      </c>
      <c r="L31" s="649">
        <v>979.41</v>
      </c>
      <c r="M31" s="632">
        <v>1</v>
      </c>
      <c r="N31" s="632">
        <v>19588.199999999997</v>
      </c>
      <c r="O31" s="649"/>
      <c r="P31" s="649"/>
      <c r="Q31" s="637"/>
      <c r="R31" s="650"/>
    </row>
    <row r="32" spans="1:18" ht="14.4" customHeight="1" x14ac:dyDescent="0.3">
      <c r="A32" s="631" t="s">
        <v>2497</v>
      </c>
      <c r="B32" s="632" t="s">
        <v>2531</v>
      </c>
      <c r="C32" s="632" t="s">
        <v>529</v>
      </c>
      <c r="D32" s="632" t="s">
        <v>2499</v>
      </c>
      <c r="E32" s="632" t="s">
        <v>2540</v>
      </c>
      <c r="F32" s="632" t="s">
        <v>2541</v>
      </c>
      <c r="G32" s="649">
        <v>0.05</v>
      </c>
      <c r="H32" s="649">
        <v>233.77</v>
      </c>
      <c r="I32" s="632">
        <v>2.423491602736886</v>
      </c>
      <c r="J32" s="632">
        <v>4675.3999999999996</v>
      </c>
      <c r="K32" s="649">
        <v>0.02</v>
      </c>
      <c r="L32" s="649">
        <v>96.46</v>
      </c>
      <c r="M32" s="632">
        <v>1</v>
      </c>
      <c r="N32" s="632">
        <v>4823</v>
      </c>
      <c r="O32" s="649"/>
      <c r="P32" s="649"/>
      <c r="Q32" s="637"/>
      <c r="R32" s="650"/>
    </row>
    <row r="33" spans="1:18" ht="14.4" customHeight="1" x14ac:dyDescent="0.3">
      <c r="A33" s="631" t="s">
        <v>2497</v>
      </c>
      <c r="B33" s="632" t="s">
        <v>2531</v>
      </c>
      <c r="C33" s="632" t="s">
        <v>529</v>
      </c>
      <c r="D33" s="632" t="s">
        <v>2499</v>
      </c>
      <c r="E33" s="632" t="s">
        <v>2540</v>
      </c>
      <c r="F33" s="632" t="s">
        <v>754</v>
      </c>
      <c r="G33" s="649">
        <v>0.2</v>
      </c>
      <c r="H33" s="649">
        <v>935.08</v>
      </c>
      <c r="I33" s="632"/>
      <c r="J33" s="632">
        <v>4675.3999999999996</v>
      </c>
      <c r="K33" s="649"/>
      <c r="L33" s="649"/>
      <c r="M33" s="632"/>
      <c r="N33" s="632"/>
      <c r="O33" s="649"/>
      <c r="P33" s="649"/>
      <c r="Q33" s="637"/>
      <c r="R33" s="650"/>
    </row>
    <row r="34" spans="1:18" ht="14.4" customHeight="1" x14ac:dyDescent="0.3">
      <c r="A34" s="631" t="s">
        <v>2497</v>
      </c>
      <c r="B34" s="632" t="s">
        <v>2531</v>
      </c>
      <c r="C34" s="632" t="s">
        <v>529</v>
      </c>
      <c r="D34" s="632" t="s">
        <v>2499</v>
      </c>
      <c r="E34" s="632" t="s">
        <v>2542</v>
      </c>
      <c r="F34" s="632" t="s">
        <v>616</v>
      </c>
      <c r="G34" s="649">
        <v>1106.4399999999998</v>
      </c>
      <c r="H34" s="649">
        <v>1008699.5499999973</v>
      </c>
      <c r="I34" s="632">
        <v>1.1080704186919568</v>
      </c>
      <c r="J34" s="632">
        <v>911.66222298542846</v>
      </c>
      <c r="K34" s="649">
        <v>1079.2700000000002</v>
      </c>
      <c r="L34" s="649">
        <v>910320.80000000028</v>
      </c>
      <c r="M34" s="632">
        <v>1</v>
      </c>
      <c r="N34" s="632">
        <v>843.45974593938502</v>
      </c>
      <c r="O34" s="649">
        <v>1144.5000000000002</v>
      </c>
      <c r="P34" s="649">
        <v>888971.71999999916</v>
      </c>
      <c r="Q34" s="637">
        <v>0.97654774009338119</v>
      </c>
      <c r="R34" s="650">
        <v>776.73370030580952</v>
      </c>
    </row>
    <row r="35" spans="1:18" ht="14.4" customHeight="1" x14ac:dyDescent="0.3">
      <c r="A35" s="631" t="s">
        <v>2497</v>
      </c>
      <c r="B35" s="632" t="s">
        <v>2531</v>
      </c>
      <c r="C35" s="632" t="s">
        <v>529</v>
      </c>
      <c r="D35" s="632" t="s">
        <v>2499</v>
      </c>
      <c r="E35" s="632" t="s">
        <v>2543</v>
      </c>
      <c r="F35" s="632" t="s">
        <v>616</v>
      </c>
      <c r="G35" s="649">
        <v>11</v>
      </c>
      <c r="H35" s="649">
        <v>18556.12</v>
      </c>
      <c r="I35" s="632">
        <v>2.5882352941176467</v>
      </c>
      <c r="J35" s="632">
        <v>1686.9199999999998</v>
      </c>
      <c r="K35" s="649">
        <v>4.25</v>
      </c>
      <c r="L35" s="649">
        <v>7169.4100000000008</v>
      </c>
      <c r="M35" s="632">
        <v>1</v>
      </c>
      <c r="N35" s="632">
        <v>1686.92</v>
      </c>
      <c r="O35" s="649"/>
      <c r="P35" s="649"/>
      <c r="Q35" s="637"/>
      <c r="R35" s="650"/>
    </row>
    <row r="36" spans="1:18" ht="14.4" customHeight="1" x14ac:dyDescent="0.3">
      <c r="A36" s="631" t="s">
        <v>2497</v>
      </c>
      <c r="B36" s="632" t="s">
        <v>2531</v>
      </c>
      <c r="C36" s="632" t="s">
        <v>529</v>
      </c>
      <c r="D36" s="632" t="s">
        <v>2499</v>
      </c>
      <c r="E36" s="632" t="s">
        <v>2544</v>
      </c>
      <c r="F36" s="632" t="s">
        <v>716</v>
      </c>
      <c r="G36" s="649">
        <v>5.1599999999999993</v>
      </c>
      <c r="H36" s="649">
        <v>23178.100000000009</v>
      </c>
      <c r="I36" s="632">
        <v>1.0317422516170704</v>
      </c>
      <c r="J36" s="632">
        <v>4491.8798449612432</v>
      </c>
      <c r="K36" s="649">
        <v>4.9399999999999995</v>
      </c>
      <c r="L36" s="649">
        <v>22465.010000000006</v>
      </c>
      <c r="M36" s="632">
        <v>1</v>
      </c>
      <c r="N36" s="632">
        <v>4547.5728744939288</v>
      </c>
      <c r="O36" s="649">
        <v>4.9199999999999982</v>
      </c>
      <c r="P36" s="649">
        <v>13533.390000000001</v>
      </c>
      <c r="Q36" s="637">
        <v>0.60242083132836344</v>
      </c>
      <c r="R36" s="650">
        <v>2750.6890243902453</v>
      </c>
    </row>
    <row r="37" spans="1:18" ht="14.4" customHeight="1" x14ac:dyDescent="0.3">
      <c r="A37" s="631" t="s">
        <v>2497</v>
      </c>
      <c r="B37" s="632" t="s">
        <v>2531</v>
      </c>
      <c r="C37" s="632" t="s">
        <v>529</v>
      </c>
      <c r="D37" s="632" t="s">
        <v>2499</v>
      </c>
      <c r="E37" s="632" t="s">
        <v>2545</v>
      </c>
      <c r="F37" s="632" t="s">
        <v>716</v>
      </c>
      <c r="G37" s="649">
        <v>11.690000000000007</v>
      </c>
      <c r="H37" s="649">
        <v>103867.09</v>
      </c>
      <c r="I37" s="632">
        <v>0.95605247786253478</v>
      </c>
      <c r="J37" s="632">
        <v>8885.1231822070094</v>
      </c>
      <c r="K37" s="649">
        <v>11.950000000000005</v>
      </c>
      <c r="L37" s="649">
        <v>108641.62000000008</v>
      </c>
      <c r="M37" s="632">
        <v>1</v>
      </c>
      <c r="N37" s="632">
        <v>9091.3489539748989</v>
      </c>
      <c r="O37" s="649">
        <v>1.3900000000000003</v>
      </c>
      <c r="P37" s="649">
        <v>12098.480000000001</v>
      </c>
      <c r="Q37" s="637">
        <v>0.11136137329321849</v>
      </c>
      <c r="R37" s="650">
        <v>8703.9424460431637</v>
      </c>
    </row>
    <row r="38" spans="1:18" ht="14.4" customHeight="1" x14ac:dyDescent="0.3">
      <c r="A38" s="631" t="s">
        <v>2497</v>
      </c>
      <c r="B38" s="632" t="s">
        <v>2531</v>
      </c>
      <c r="C38" s="632" t="s">
        <v>529</v>
      </c>
      <c r="D38" s="632" t="s">
        <v>2499</v>
      </c>
      <c r="E38" s="632" t="s">
        <v>2546</v>
      </c>
      <c r="F38" s="632" t="s">
        <v>723</v>
      </c>
      <c r="G38" s="649">
        <v>5.29</v>
      </c>
      <c r="H38" s="649">
        <v>10292.280000000002</v>
      </c>
      <c r="I38" s="632">
        <v>1.1057586628118725</v>
      </c>
      <c r="J38" s="632">
        <v>1945.6105860113425</v>
      </c>
      <c r="K38" s="649">
        <v>4.78</v>
      </c>
      <c r="L38" s="649">
        <v>9307.8900000000031</v>
      </c>
      <c r="M38" s="632">
        <v>1</v>
      </c>
      <c r="N38" s="632">
        <v>1947.2573221757327</v>
      </c>
      <c r="O38" s="649">
        <v>2.5000000000000004</v>
      </c>
      <c r="P38" s="649">
        <v>4589.8500000000004</v>
      </c>
      <c r="Q38" s="637">
        <v>0.49311390658892607</v>
      </c>
      <c r="R38" s="650">
        <v>1835.9399999999998</v>
      </c>
    </row>
    <row r="39" spans="1:18" ht="14.4" customHeight="1" x14ac:dyDescent="0.3">
      <c r="A39" s="631" t="s">
        <v>2497</v>
      </c>
      <c r="B39" s="632" t="s">
        <v>2531</v>
      </c>
      <c r="C39" s="632" t="s">
        <v>529</v>
      </c>
      <c r="D39" s="632" t="s">
        <v>2499</v>
      </c>
      <c r="E39" s="632" t="s">
        <v>2547</v>
      </c>
      <c r="F39" s="632" t="s">
        <v>716</v>
      </c>
      <c r="G39" s="649">
        <v>440.9300000000004</v>
      </c>
      <c r="H39" s="649">
        <v>790339.29000000027</v>
      </c>
      <c r="I39" s="632">
        <v>1.2119710131432899</v>
      </c>
      <c r="J39" s="632">
        <v>1792.4370988592284</v>
      </c>
      <c r="K39" s="649">
        <v>358.54000000000025</v>
      </c>
      <c r="L39" s="649">
        <v>652110.72</v>
      </c>
      <c r="M39" s="632">
        <v>1</v>
      </c>
      <c r="N39" s="632">
        <v>1818.7948903887977</v>
      </c>
      <c r="O39" s="649">
        <v>496.64000000000101</v>
      </c>
      <c r="P39" s="649">
        <v>708053.13000000035</v>
      </c>
      <c r="Q39" s="637">
        <v>1.0857866743856019</v>
      </c>
      <c r="R39" s="650">
        <v>1425.6868758054102</v>
      </c>
    </row>
    <row r="40" spans="1:18" ht="14.4" customHeight="1" x14ac:dyDescent="0.3">
      <c r="A40" s="631" t="s">
        <v>2497</v>
      </c>
      <c r="B40" s="632" t="s">
        <v>2531</v>
      </c>
      <c r="C40" s="632" t="s">
        <v>529</v>
      </c>
      <c r="D40" s="632" t="s">
        <v>2499</v>
      </c>
      <c r="E40" s="632" t="s">
        <v>2548</v>
      </c>
      <c r="F40" s="632" t="s">
        <v>625</v>
      </c>
      <c r="G40" s="649">
        <v>50.19999999999991</v>
      </c>
      <c r="H40" s="649">
        <v>25968.019999999971</v>
      </c>
      <c r="I40" s="632">
        <v>1.215063443594204</v>
      </c>
      <c r="J40" s="632">
        <v>517.29123505976133</v>
      </c>
      <c r="K40" s="649">
        <v>41.309999999999967</v>
      </c>
      <c r="L40" s="649">
        <v>21371.73999999998</v>
      </c>
      <c r="M40" s="632">
        <v>1</v>
      </c>
      <c r="N40" s="632">
        <v>517.35027838295809</v>
      </c>
      <c r="O40" s="649">
        <v>43.689999999999955</v>
      </c>
      <c r="P40" s="649">
        <v>20198.099999999973</v>
      </c>
      <c r="Q40" s="637">
        <v>0.94508449007895434</v>
      </c>
      <c r="R40" s="650">
        <v>462.30487525749584</v>
      </c>
    </row>
    <row r="41" spans="1:18" ht="14.4" customHeight="1" x14ac:dyDescent="0.3">
      <c r="A41" s="631" t="s">
        <v>2497</v>
      </c>
      <c r="B41" s="632" t="s">
        <v>2531</v>
      </c>
      <c r="C41" s="632" t="s">
        <v>529</v>
      </c>
      <c r="D41" s="632" t="s">
        <v>2499</v>
      </c>
      <c r="E41" s="632" t="s">
        <v>2549</v>
      </c>
      <c r="F41" s="632" t="s">
        <v>627</v>
      </c>
      <c r="G41" s="649">
        <v>92.549999999999827</v>
      </c>
      <c r="H41" s="649">
        <v>83650.320000000109</v>
      </c>
      <c r="I41" s="632">
        <v>0.92531021832812865</v>
      </c>
      <c r="J41" s="632">
        <v>903.8392220421423</v>
      </c>
      <c r="K41" s="649">
        <v>100.0299999999998</v>
      </c>
      <c r="L41" s="649">
        <v>90402.46000000021</v>
      </c>
      <c r="M41" s="632">
        <v>1</v>
      </c>
      <c r="N41" s="632">
        <v>903.7534739578166</v>
      </c>
      <c r="O41" s="649">
        <v>105.23999999999987</v>
      </c>
      <c r="P41" s="649">
        <v>86031.760000000111</v>
      </c>
      <c r="Q41" s="637">
        <v>0.95165286431364715</v>
      </c>
      <c r="R41" s="650">
        <v>817.48156594450984</v>
      </c>
    </row>
    <row r="42" spans="1:18" ht="14.4" customHeight="1" x14ac:dyDescent="0.3">
      <c r="A42" s="631" t="s">
        <v>2497</v>
      </c>
      <c r="B42" s="632" t="s">
        <v>2531</v>
      </c>
      <c r="C42" s="632" t="s">
        <v>529</v>
      </c>
      <c r="D42" s="632" t="s">
        <v>2499</v>
      </c>
      <c r="E42" s="632" t="s">
        <v>2550</v>
      </c>
      <c r="F42" s="632" t="s">
        <v>716</v>
      </c>
      <c r="G42" s="649">
        <v>55.820000000000107</v>
      </c>
      <c r="H42" s="649">
        <v>1838864.6900000009</v>
      </c>
      <c r="I42" s="632">
        <v>0.85857580908433273</v>
      </c>
      <c r="J42" s="632">
        <v>32942.756897169427</v>
      </c>
      <c r="K42" s="649">
        <v>64.560000000000201</v>
      </c>
      <c r="L42" s="649">
        <v>2141761.5900000045</v>
      </c>
      <c r="M42" s="632">
        <v>1</v>
      </c>
      <c r="N42" s="632">
        <v>33174.745817843832</v>
      </c>
      <c r="O42" s="649">
        <v>53.800000000000097</v>
      </c>
      <c r="P42" s="649">
        <v>1510430.2800000007</v>
      </c>
      <c r="Q42" s="637">
        <v>0.70522801746575237</v>
      </c>
      <c r="R42" s="650">
        <v>28074.912267657957</v>
      </c>
    </row>
    <row r="43" spans="1:18" ht="14.4" customHeight="1" x14ac:dyDescent="0.3">
      <c r="A43" s="631" t="s">
        <v>2497</v>
      </c>
      <c r="B43" s="632" t="s">
        <v>2531</v>
      </c>
      <c r="C43" s="632" t="s">
        <v>529</v>
      </c>
      <c r="D43" s="632" t="s">
        <v>2499</v>
      </c>
      <c r="E43" s="632" t="s">
        <v>2551</v>
      </c>
      <c r="F43" s="632" t="s">
        <v>716</v>
      </c>
      <c r="G43" s="649"/>
      <c r="H43" s="649"/>
      <c r="I43" s="632"/>
      <c r="J43" s="632"/>
      <c r="K43" s="649"/>
      <c r="L43" s="649"/>
      <c r="M43" s="632"/>
      <c r="N43" s="632"/>
      <c r="O43" s="649">
        <v>128.66999999999993</v>
      </c>
      <c r="P43" s="649">
        <v>84348.2</v>
      </c>
      <c r="Q43" s="637"/>
      <c r="R43" s="650">
        <v>655.53897567420563</v>
      </c>
    </row>
    <row r="44" spans="1:18" ht="14.4" customHeight="1" x14ac:dyDescent="0.3">
      <c r="A44" s="631" t="s">
        <v>2497</v>
      </c>
      <c r="B44" s="632" t="s">
        <v>2531</v>
      </c>
      <c r="C44" s="632" t="s">
        <v>529</v>
      </c>
      <c r="D44" s="632" t="s">
        <v>2499</v>
      </c>
      <c r="E44" s="632" t="s">
        <v>2552</v>
      </c>
      <c r="F44" s="632" t="s">
        <v>716</v>
      </c>
      <c r="G44" s="649"/>
      <c r="H44" s="649"/>
      <c r="I44" s="632"/>
      <c r="J44" s="632"/>
      <c r="K44" s="649"/>
      <c r="L44" s="649"/>
      <c r="M44" s="632"/>
      <c r="N44" s="632"/>
      <c r="O44" s="649">
        <v>12.719999999999976</v>
      </c>
      <c r="P44" s="649">
        <v>151963.87999999983</v>
      </c>
      <c r="Q44" s="637"/>
      <c r="R44" s="650">
        <v>11946.845911949695</v>
      </c>
    </row>
    <row r="45" spans="1:18" ht="14.4" customHeight="1" x14ac:dyDescent="0.3">
      <c r="A45" s="631" t="s">
        <v>2497</v>
      </c>
      <c r="B45" s="632" t="s">
        <v>2531</v>
      </c>
      <c r="C45" s="632" t="s">
        <v>529</v>
      </c>
      <c r="D45" s="632" t="s">
        <v>2501</v>
      </c>
      <c r="E45" s="632" t="s">
        <v>2553</v>
      </c>
      <c r="F45" s="632" t="s">
        <v>2554</v>
      </c>
      <c r="G45" s="649">
        <v>1</v>
      </c>
      <c r="H45" s="649">
        <v>1707.1</v>
      </c>
      <c r="I45" s="632"/>
      <c r="J45" s="632">
        <v>1707.1</v>
      </c>
      <c r="K45" s="649"/>
      <c r="L45" s="649"/>
      <c r="M45" s="632"/>
      <c r="N45" s="632"/>
      <c r="O45" s="649"/>
      <c r="P45" s="649"/>
      <c r="Q45" s="637"/>
      <c r="R45" s="650"/>
    </row>
    <row r="46" spans="1:18" ht="14.4" customHeight="1" x14ac:dyDescent="0.3">
      <c r="A46" s="631" t="s">
        <v>2497</v>
      </c>
      <c r="B46" s="632" t="s">
        <v>2531</v>
      </c>
      <c r="C46" s="632" t="s">
        <v>529</v>
      </c>
      <c r="D46" s="632" t="s">
        <v>2501</v>
      </c>
      <c r="E46" s="632" t="s">
        <v>2555</v>
      </c>
      <c r="F46" s="632" t="s">
        <v>2556</v>
      </c>
      <c r="G46" s="649"/>
      <c r="H46" s="649"/>
      <c r="I46" s="632"/>
      <c r="J46" s="632"/>
      <c r="K46" s="649">
        <v>1</v>
      </c>
      <c r="L46" s="649">
        <v>1074.71</v>
      </c>
      <c r="M46" s="632">
        <v>1</v>
      </c>
      <c r="N46" s="632">
        <v>1074.71</v>
      </c>
      <c r="O46" s="649"/>
      <c r="P46" s="649"/>
      <c r="Q46" s="637"/>
      <c r="R46" s="650"/>
    </row>
    <row r="47" spans="1:18" ht="14.4" customHeight="1" x14ac:dyDescent="0.3">
      <c r="A47" s="631" t="s">
        <v>2497</v>
      </c>
      <c r="B47" s="632" t="s">
        <v>2531</v>
      </c>
      <c r="C47" s="632" t="s">
        <v>529</v>
      </c>
      <c r="D47" s="632" t="s">
        <v>2501</v>
      </c>
      <c r="E47" s="632" t="s">
        <v>2557</v>
      </c>
      <c r="F47" s="632" t="s">
        <v>2558</v>
      </c>
      <c r="G47" s="649">
        <v>1</v>
      </c>
      <c r="H47" s="649">
        <v>2050.3000000000002</v>
      </c>
      <c r="I47" s="632"/>
      <c r="J47" s="632">
        <v>2050.3000000000002</v>
      </c>
      <c r="K47" s="649"/>
      <c r="L47" s="649"/>
      <c r="M47" s="632"/>
      <c r="N47" s="632"/>
      <c r="O47" s="649"/>
      <c r="P47" s="649"/>
      <c r="Q47" s="637"/>
      <c r="R47" s="650"/>
    </row>
    <row r="48" spans="1:18" ht="14.4" customHeight="1" x14ac:dyDescent="0.3">
      <c r="A48" s="631" t="s">
        <v>2497</v>
      </c>
      <c r="B48" s="632" t="s">
        <v>2531</v>
      </c>
      <c r="C48" s="632" t="s">
        <v>529</v>
      </c>
      <c r="D48" s="632" t="s">
        <v>2501</v>
      </c>
      <c r="E48" s="632" t="s">
        <v>2559</v>
      </c>
      <c r="F48" s="632" t="s">
        <v>2560</v>
      </c>
      <c r="G48" s="649">
        <v>1</v>
      </c>
      <c r="H48" s="649">
        <v>129.19999999999999</v>
      </c>
      <c r="I48" s="632"/>
      <c r="J48" s="632">
        <v>129.19999999999999</v>
      </c>
      <c r="K48" s="649"/>
      <c r="L48" s="649"/>
      <c r="M48" s="632"/>
      <c r="N48" s="632"/>
      <c r="O48" s="649"/>
      <c r="P48" s="649"/>
      <c r="Q48" s="637"/>
      <c r="R48" s="650"/>
    </row>
    <row r="49" spans="1:18" ht="14.4" customHeight="1" x14ac:dyDescent="0.3">
      <c r="A49" s="631" t="s">
        <v>2497</v>
      </c>
      <c r="B49" s="632" t="s">
        <v>2531</v>
      </c>
      <c r="C49" s="632" t="s">
        <v>529</v>
      </c>
      <c r="D49" s="632" t="s">
        <v>2501</v>
      </c>
      <c r="E49" s="632" t="s">
        <v>2561</v>
      </c>
      <c r="F49" s="632" t="s">
        <v>2562</v>
      </c>
      <c r="G49" s="649">
        <v>1</v>
      </c>
      <c r="H49" s="649">
        <v>131</v>
      </c>
      <c r="I49" s="632"/>
      <c r="J49" s="632">
        <v>131</v>
      </c>
      <c r="K49" s="649"/>
      <c r="L49" s="649"/>
      <c r="M49" s="632"/>
      <c r="N49" s="632"/>
      <c r="O49" s="649"/>
      <c r="P49" s="649"/>
      <c r="Q49" s="637"/>
      <c r="R49" s="650"/>
    </row>
    <row r="50" spans="1:18" ht="14.4" customHeight="1" x14ac:dyDescent="0.3">
      <c r="A50" s="631" t="s">
        <v>2497</v>
      </c>
      <c r="B50" s="632" t="s">
        <v>2531</v>
      </c>
      <c r="C50" s="632" t="s">
        <v>529</v>
      </c>
      <c r="D50" s="632" t="s">
        <v>2501</v>
      </c>
      <c r="E50" s="632" t="s">
        <v>2563</v>
      </c>
      <c r="F50" s="632" t="s">
        <v>2564</v>
      </c>
      <c r="G50" s="649">
        <v>1</v>
      </c>
      <c r="H50" s="649">
        <v>136.69999999999999</v>
      </c>
      <c r="I50" s="632"/>
      <c r="J50" s="632">
        <v>136.69999999999999</v>
      </c>
      <c r="K50" s="649"/>
      <c r="L50" s="649"/>
      <c r="M50" s="632"/>
      <c r="N50" s="632"/>
      <c r="O50" s="649"/>
      <c r="P50" s="649"/>
      <c r="Q50" s="637"/>
      <c r="R50" s="650"/>
    </row>
    <row r="51" spans="1:18" ht="14.4" customHeight="1" x14ac:dyDescent="0.3">
      <c r="A51" s="631" t="s">
        <v>2497</v>
      </c>
      <c r="B51" s="632" t="s">
        <v>2531</v>
      </c>
      <c r="C51" s="632" t="s">
        <v>529</v>
      </c>
      <c r="D51" s="632" t="s">
        <v>2501</v>
      </c>
      <c r="E51" s="632" t="s">
        <v>2502</v>
      </c>
      <c r="F51" s="632" t="s">
        <v>2503</v>
      </c>
      <c r="G51" s="649">
        <v>10</v>
      </c>
      <c r="H51" s="649">
        <v>8939</v>
      </c>
      <c r="I51" s="632">
        <v>0.58823529411764719</v>
      </c>
      <c r="J51" s="632">
        <v>893.9</v>
      </c>
      <c r="K51" s="649">
        <v>17</v>
      </c>
      <c r="L51" s="649">
        <v>15196.299999999997</v>
      </c>
      <c r="M51" s="632">
        <v>1</v>
      </c>
      <c r="N51" s="632">
        <v>893.89999999999986</v>
      </c>
      <c r="O51" s="649">
        <v>8</v>
      </c>
      <c r="P51" s="649">
        <v>7151.1999999999989</v>
      </c>
      <c r="Q51" s="637">
        <v>0.47058823529411764</v>
      </c>
      <c r="R51" s="650">
        <v>893.89999999999986</v>
      </c>
    </row>
    <row r="52" spans="1:18" ht="14.4" customHeight="1" x14ac:dyDescent="0.3">
      <c r="A52" s="631" t="s">
        <v>2497</v>
      </c>
      <c r="B52" s="632" t="s">
        <v>2531</v>
      </c>
      <c r="C52" s="632" t="s">
        <v>529</v>
      </c>
      <c r="D52" s="632" t="s">
        <v>2501</v>
      </c>
      <c r="E52" s="632" t="s">
        <v>2565</v>
      </c>
      <c r="F52" s="632" t="s">
        <v>2566</v>
      </c>
      <c r="G52" s="649">
        <v>1</v>
      </c>
      <c r="H52" s="649">
        <v>893.9</v>
      </c>
      <c r="I52" s="632">
        <v>0.33333333333333337</v>
      </c>
      <c r="J52" s="632">
        <v>893.9</v>
      </c>
      <c r="K52" s="649">
        <v>3</v>
      </c>
      <c r="L52" s="649">
        <v>2681.7</v>
      </c>
      <c r="M52" s="632">
        <v>1</v>
      </c>
      <c r="N52" s="632">
        <v>893.9</v>
      </c>
      <c r="O52" s="649">
        <v>1</v>
      </c>
      <c r="P52" s="649">
        <v>838.48</v>
      </c>
      <c r="Q52" s="637">
        <v>0.31266733788268636</v>
      </c>
      <c r="R52" s="650">
        <v>838.48</v>
      </c>
    </row>
    <row r="53" spans="1:18" ht="14.4" customHeight="1" x14ac:dyDescent="0.3">
      <c r="A53" s="631" t="s">
        <v>2497</v>
      </c>
      <c r="B53" s="632" t="s">
        <v>2531</v>
      </c>
      <c r="C53" s="632" t="s">
        <v>529</v>
      </c>
      <c r="D53" s="632" t="s">
        <v>2501</v>
      </c>
      <c r="E53" s="632" t="s">
        <v>2504</v>
      </c>
      <c r="F53" s="632" t="s">
        <v>2505</v>
      </c>
      <c r="G53" s="649">
        <v>1</v>
      </c>
      <c r="H53" s="649">
        <v>893.9</v>
      </c>
      <c r="I53" s="632">
        <v>0.25</v>
      </c>
      <c r="J53" s="632">
        <v>893.9</v>
      </c>
      <c r="K53" s="649">
        <v>4</v>
      </c>
      <c r="L53" s="649">
        <v>3575.6</v>
      </c>
      <c r="M53" s="632">
        <v>1</v>
      </c>
      <c r="N53" s="632">
        <v>893.9</v>
      </c>
      <c r="O53" s="649"/>
      <c r="P53" s="649"/>
      <c r="Q53" s="637"/>
      <c r="R53" s="650"/>
    </row>
    <row r="54" spans="1:18" ht="14.4" customHeight="1" x14ac:dyDescent="0.3">
      <c r="A54" s="631" t="s">
        <v>2497</v>
      </c>
      <c r="B54" s="632" t="s">
        <v>2531</v>
      </c>
      <c r="C54" s="632" t="s">
        <v>529</v>
      </c>
      <c r="D54" s="632" t="s">
        <v>2501</v>
      </c>
      <c r="E54" s="632" t="s">
        <v>2567</v>
      </c>
      <c r="F54" s="632" t="s">
        <v>2568</v>
      </c>
      <c r="G54" s="649">
        <v>7</v>
      </c>
      <c r="H54" s="649">
        <v>12891.339999999998</v>
      </c>
      <c r="I54" s="632">
        <v>2.333333333333333</v>
      </c>
      <c r="J54" s="632">
        <v>1841.6199999999997</v>
      </c>
      <c r="K54" s="649">
        <v>3</v>
      </c>
      <c r="L54" s="649">
        <v>5524.86</v>
      </c>
      <c r="M54" s="632">
        <v>1</v>
      </c>
      <c r="N54" s="632">
        <v>1841.62</v>
      </c>
      <c r="O54" s="649"/>
      <c r="P54" s="649"/>
      <c r="Q54" s="637"/>
      <c r="R54" s="650"/>
    </row>
    <row r="55" spans="1:18" ht="14.4" customHeight="1" x14ac:dyDescent="0.3">
      <c r="A55" s="631" t="s">
        <v>2497</v>
      </c>
      <c r="B55" s="632" t="s">
        <v>2531</v>
      </c>
      <c r="C55" s="632" t="s">
        <v>529</v>
      </c>
      <c r="D55" s="632" t="s">
        <v>2501</v>
      </c>
      <c r="E55" s="632" t="s">
        <v>2506</v>
      </c>
      <c r="F55" s="632" t="s">
        <v>2507</v>
      </c>
      <c r="G55" s="649"/>
      <c r="H55" s="649"/>
      <c r="I55" s="632"/>
      <c r="J55" s="632"/>
      <c r="K55" s="649"/>
      <c r="L55" s="649"/>
      <c r="M55" s="632"/>
      <c r="N55" s="632"/>
      <c r="O55" s="649">
        <v>1</v>
      </c>
      <c r="P55" s="649">
        <v>511</v>
      </c>
      <c r="Q55" s="637"/>
      <c r="R55" s="650">
        <v>511</v>
      </c>
    </row>
    <row r="56" spans="1:18" ht="14.4" customHeight="1" x14ac:dyDescent="0.3">
      <c r="A56" s="631" t="s">
        <v>2497</v>
      </c>
      <c r="B56" s="632" t="s">
        <v>2531</v>
      </c>
      <c r="C56" s="632" t="s">
        <v>529</v>
      </c>
      <c r="D56" s="632" t="s">
        <v>2501</v>
      </c>
      <c r="E56" s="632" t="s">
        <v>2569</v>
      </c>
      <c r="F56" s="632" t="s">
        <v>2570</v>
      </c>
      <c r="G56" s="649">
        <v>0</v>
      </c>
      <c r="H56" s="649">
        <v>0</v>
      </c>
      <c r="I56" s="632"/>
      <c r="J56" s="632"/>
      <c r="K56" s="649"/>
      <c r="L56" s="649"/>
      <c r="M56" s="632"/>
      <c r="N56" s="632"/>
      <c r="O56" s="649"/>
      <c r="P56" s="649"/>
      <c r="Q56" s="637"/>
      <c r="R56" s="650"/>
    </row>
    <row r="57" spans="1:18" ht="14.4" customHeight="1" x14ac:dyDescent="0.3">
      <c r="A57" s="631" t="s">
        <v>2497</v>
      </c>
      <c r="B57" s="632" t="s">
        <v>2531</v>
      </c>
      <c r="C57" s="632" t="s">
        <v>529</v>
      </c>
      <c r="D57" s="632" t="s">
        <v>2501</v>
      </c>
      <c r="E57" s="632" t="s">
        <v>2571</v>
      </c>
      <c r="F57" s="632" t="s">
        <v>2572</v>
      </c>
      <c r="G57" s="649">
        <v>2</v>
      </c>
      <c r="H57" s="649">
        <v>2170.4</v>
      </c>
      <c r="I57" s="632">
        <v>2</v>
      </c>
      <c r="J57" s="632">
        <v>1085.2</v>
      </c>
      <c r="K57" s="649">
        <v>1</v>
      </c>
      <c r="L57" s="649">
        <v>1085.2</v>
      </c>
      <c r="M57" s="632">
        <v>1</v>
      </c>
      <c r="N57" s="632">
        <v>1085.2</v>
      </c>
      <c r="O57" s="649">
        <v>2</v>
      </c>
      <c r="P57" s="649">
        <v>2170.4</v>
      </c>
      <c r="Q57" s="637">
        <v>2</v>
      </c>
      <c r="R57" s="650">
        <v>1085.2</v>
      </c>
    </row>
    <row r="58" spans="1:18" ht="14.4" customHeight="1" x14ac:dyDescent="0.3">
      <c r="A58" s="631" t="s">
        <v>2497</v>
      </c>
      <c r="B58" s="632" t="s">
        <v>2531</v>
      </c>
      <c r="C58" s="632" t="s">
        <v>529</v>
      </c>
      <c r="D58" s="632" t="s">
        <v>2501</v>
      </c>
      <c r="E58" s="632" t="s">
        <v>2573</v>
      </c>
      <c r="F58" s="632" t="s">
        <v>2574</v>
      </c>
      <c r="G58" s="649">
        <v>1</v>
      </c>
      <c r="H58" s="649">
        <v>6267.9</v>
      </c>
      <c r="I58" s="632"/>
      <c r="J58" s="632">
        <v>6267.9</v>
      </c>
      <c r="K58" s="649"/>
      <c r="L58" s="649"/>
      <c r="M58" s="632"/>
      <c r="N58" s="632"/>
      <c r="O58" s="649"/>
      <c r="P58" s="649"/>
      <c r="Q58" s="637"/>
      <c r="R58" s="650"/>
    </row>
    <row r="59" spans="1:18" ht="14.4" customHeight="1" x14ac:dyDescent="0.3">
      <c r="A59" s="631" t="s">
        <v>2497</v>
      </c>
      <c r="B59" s="632" t="s">
        <v>2531</v>
      </c>
      <c r="C59" s="632" t="s">
        <v>529</v>
      </c>
      <c r="D59" s="632" t="s">
        <v>2501</v>
      </c>
      <c r="E59" s="632" t="s">
        <v>2575</v>
      </c>
      <c r="F59" s="632" t="s">
        <v>2576</v>
      </c>
      <c r="G59" s="649"/>
      <c r="H59" s="649"/>
      <c r="I59" s="632"/>
      <c r="J59" s="632"/>
      <c r="K59" s="649">
        <v>1</v>
      </c>
      <c r="L59" s="649">
        <v>1190.93</v>
      </c>
      <c r="M59" s="632">
        <v>1</v>
      </c>
      <c r="N59" s="632">
        <v>1190.93</v>
      </c>
      <c r="O59" s="649"/>
      <c r="P59" s="649"/>
      <c r="Q59" s="637"/>
      <c r="R59" s="650"/>
    </row>
    <row r="60" spans="1:18" ht="14.4" customHeight="1" x14ac:dyDescent="0.3">
      <c r="A60" s="631" t="s">
        <v>2497</v>
      </c>
      <c r="B60" s="632" t="s">
        <v>2531</v>
      </c>
      <c r="C60" s="632" t="s">
        <v>529</v>
      </c>
      <c r="D60" s="632" t="s">
        <v>2501</v>
      </c>
      <c r="E60" s="632" t="s">
        <v>2577</v>
      </c>
      <c r="F60" s="632" t="s">
        <v>2578</v>
      </c>
      <c r="G60" s="649"/>
      <c r="H60" s="649"/>
      <c r="I60" s="632"/>
      <c r="J60" s="632"/>
      <c r="K60" s="649">
        <v>1</v>
      </c>
      <c r="L60" s="649">
        <v>9327.6</v>
      </c>
      <c r="M60" s="632">
        <v>1</v>
      </c>
      <c r="N60" s="632">
        <v>9327.6</v>
      </c>
      <c r="O60" s="649"/>
      <c r="P60" s="649"/>
      <c r="Q60" s="637"/>
      <c r="R60" s="650"/>
    </row>
    <row r="61" spans="1:18" ht="14.4" customHeight="1" x14ac:dyDescent="0.3">
      <c r="A61" s="631" t="s">
        <v>2497</v>
      </c>
      <c r="B61" s="632" t="s">
        <v>2531</v>
      </c>
      <c r="C61" s="632" t="s">
        <v>529</v>
      </c>
      <c r="D61" s="632" t="s">
        <v>2501</v>
      </c>
      <c r="E61" s="632" t="s">
        <v>2579</v>
      </c>
      <c r="F61" s="632" t="s">
        <v>2580</v>
      </c>
      <c r="G61" s="649"/>
      <c r="H61" s="649"/>
      <c r="I61" s="632"/>
      <c r="J61" s="632"/>
      <c r="K61" s="649">
        <v>1</v>
      </c>
      <c r="L61" s="649">
        <v>1244.4000000000001</v>
      </c>
      <c r="M61" s="632">
        <v>1</v>
      </c>
      <c r="N61" s="632">
        <v>1244.4000000000001</v>
      </c>
      <c r="O61" s="649"/>
      <c r="P61" s="649"/>
      <c r="Q61" s="637"/>
      <c r="R61" s="650"/>
    </row>
    <row r="62" spans="1:18" ht="14.4" customHeight="1" x14ac:dyDescent="0.3">
      <c r="A62" s="631" t="s">
        <v>2497</v>
      </c>
      <c r="B62" s="632" t="s">
        <v>2531</v>
      </c>
      <c r="C62" s="632" t="s">
        <v>529</v>
      </c>
      <c r="D62" s="632" t="s">
        <v>634</v>
      </c>
      <c r="E62" s="632" t="s">
        <v>2581</v>
      </c>
      <c r="F62" s="632" t="s">
        <v>2582</v>
      </c>
      <c r="G62" s="649">
        <v>39</v>
      </c>
      <c r="H62" s="649">
        <v>7995</v>
      </c>
      <c r="I62" s="632">
        <v>0.90697674418604646</v>
      </c>
      <c r="J62" s="632">
        <v>205</v>
      </c>
      <c r="K62" s="649">
        <v>43</v>
      </c>
      <c r="L62" s="649">
        <v>8815</v>
      </c>
      <c r="M62" s="632">
        <v>1</v>
      </c>
      <c r="N62" s="632">
        <v>205</v>
      </c>
      <c r="O62" s="649">
        <v>34</v>
      </c>
      <c r="P62" s="649">
        <v>7004</v>
      </c>
      <c r="Q62" s="637">
        <v>0.79455473624503692</v>
      </c>
      <c r="R62" s="650">
        <v>206</v>
      </c>
    </row>
    <row r="63" spans="1:18" ht="14.4" customHeight="1" x14ac:dyDescent="0.3">
      <c r="A63" s="631" t="s">
        <v>2497</v>
      </c>
      <c r="B63" s="632" t="s">
        <v>2531</v>
      </c>
      <c r="C63" s="632" t="s">
        <v>529</v>
      </c>
      <c r="D63" s="632" t="s">
        <v>634</v>
      </c>
      <c r="E63" s="632" t="s">
        <v>2581</v>
      </c>
      <c r="F63" s="632" t="s">
        <v>2583</v>
      </c>
      <c r="G63" s="649">
        <v>201</v>
      </c>
      <c r="H63" s="649">
        <v>41205</v>
      </c>
      <c r="I63" s="632">
        <v>1.2181818181818183</v>
      </c>
      <c r="J63" s="632">
        <v>205</v>
      </c>
      <c r="K63" s="649">
        <v>165</v>
      </c>
      <c r="L63" s="649">
        <v>33825</v>
      </c>
      <c r="M63" s="632">
        <v>1</v>
      </c>
      <c r="N63" s="632">
        <v>205</v>
      </c>
      <c r="O63" s="649">
        <v>125</v>
      </c>
      <c r="P63" s="649">
        <v>25750</v>
      </c>
      <c r="Q63" s="637">
        <v>0.76127124907612709</v>
      </c>
      <c r="R63" s="650">
        <v>206</v>
      </c>
    </row>
    <row r="64" spans="1:18" ht="14.4" customHeight="1" x14ac:dyDescent="0.3">
      <c r="A64" s="631" t="s">
        <v>2497</v>
      </c>
      <c r="B64" s="632" t="s">
        <v>2531</v>
      </c>
      <c r="C64" s="632" t="s">
        <v>529</v>
      </c>
      <c r="D64" s="632" t="s">
        <v>634</v>
      </c>
      <c r="E64" s="632" t="s">
        <v>2584</v>
      </c>
      <c r="F64" s="632" t="s">
        <v>2585</v>
      </c>
      <c r="G64" s="649"/>
      <c r="H64" s="649"/>
      <c r="I64" s="632"/>
      <c r="J64" s="632"/>
      <c r="K64" s="649"/>
      <c r="L64" s="649"/>
      <c r="M64" s="632"/>
      <c r="N64" s="632"/>
      <c r="O64" s="649">
        <v>0</v>
      </c>
      <c r="P64" s="649">
        <v>0</v>
      </c>
      <c r="Q64" s="637"/>
      <c r="R64" s="650"/>
    </row>
    <row r="65" spans="1:18" ht="14.4" customHeight="1" x14ac:dyDescent="0.3">
      <c r="A65" s="631" t="s">
        <v>2497</v>
      </c>
      <c r="B65" s="632" t="s">
        <v>2531</v>
      </c>
      <c r="C65" s="632" t="s">
        <v>529</v>
      </c>
      <c r="D65" s="632" t="s">
        <v>634</v>
      </c>
      <c r="E65" s="632" t="s">
        <v>2510</v>
      </c>
      <c r="F65" s="632" t="s">
        <v>2586</v>
      </c>
      <c r="G65" s="649">
        <v>126</v>
      </c>
      <c r="H65" s="649">
        <v>4662</v>
      </c>
      <c r="I65" s="632">
        <v>1.2352941176470589</v>
      </c>
      <c r="J65" s="632">
        <v>37</v>
      </c>
      <c r="K65" s="649">
        <v>102</v>
      </c>
      <c r="L65" s="649">
        <v>3774</v>
      </c>
      <c r="M65" s="632">
        <v>1</v>
      </c>
      <c r="N65" s="632">
        <v>37</v>
      </c>
      <c r="O65" s="649">
        <v>125</v>
      </c>
      <c r="P65" s="649">
        <v>4625</v>
      </c>
      <c r="Q65" s="637">
        <v>1.2254901960784315</v>
      </c>
      <c r="R65" s="650">
        <v>37</v>
      </c>
    </row>
    <row r="66" spans="1:18" ht="14.4" customHeight="1" x14ac:dyDescent="0.3">
      <c r="A66" s="631" t="s">
        <v>2497</v>
      </c>
      <c r="B66" s="632" t="s">
        <v>2531</v>
      </c>
      <c r="C66" s="632" t="s">
        <v>529</v>
      </c>
      <c r="D66" s="632" t="s">
        <v>634</v>
      </c>
      <c r="E66" s="632" t="s">
        <v>2510</v>
      </c>
      <c r="F66" s="632" t="s">
        <v>2511</v>
      </c>
      <c r="G66" s="649">
        <v>16</v>
      </c>
      <c r="H66" s="649">
        <v>592</v>
      </c>
      <c r="I66" s="632">
        <v>0.47058823529411764</v>
      </c>
      <c r="J66" s="632">
        <v>37</v>
      </c>
      <c r="K66" s="649">
        <v>34</v>
      </c>
      <c r="L66" s="649">
        <v>1258</v>
      </c>
      <c r="M66" s="632">
        <v>1</v>
      </c>
      <c r="N66" s="632">
        <v>37</v>
      </c>
      <c r="O66" s="649">
        <v>27</v>
      </c>
      <c r="P66" s="649">
        <v>999</v>
      </c>
      <c r="Q66" s="637">
        <v>0.79411764705882348</v>
      </c>
      <c r="R66" s="650">
        <v>37</v>
      </c>
    </row>
    <row r="67" spans="1:18" ht="14.4" customHeight="1" x14ac:dyDescent="0.3">
      <c r="A67" s="631" t="s">
        <v>2497</v>
      </c>
      <c r="B67" s="632" t="s">
        <v>2531</v>
      </c>
      <c r="C67" s="632" t="s">
        <v>529</v>
      </c>
      <c r="D67" s="632" t="s">
        <v>634</v>
      </c>
      <c r="E67" s="632" t="s">
        <v>2587</v>
      </c>
      <c r="F67" s="632" t="s">
        <v>2588</v>
      </c>
      <c r="G67" s="649">
        <v>120</v>
      </c>
      <c r="H67" s="649">
        <v>25560</v>
      </c>
      <c r="I67" s="632">
        <v>0.7100591715976331</v>
      </c>
      <c r="J67" s="632">
        <v>213</v>
      </c>
      <c r="K67" s="649">
        <v>169</v>
      </c>
      <c r="L67" s="649">
        <v>35997</v>
      </c>
      <c r="M67" s="632">
        <v>1</v>
      </c>
      <c r="N67" s="632">
        <v>213</v>
      </c>
      <c r="O67" s="649">
        <v>188</v>
      </c>
      <c r="P67" s="649">
        <v>40232</v>
      </c>
      <c r="Q67" s="637">
        <v>1.1176486929466345</v>
      </c>
      <c r="R67" s="650">
        <v>214</v>
      </c>
    </row>
    <row r="68" spans="1:18" ht="14.4" customHeight="1" x14ac:dyDescent="0.3">
      <c r="A68" s="631" t="s">
        <v>2497</v>
      </c>
      <c r="B68" s="632" t="s">
        <v>2531</v>
      </c>
      <c r="C68" s="632" t="s">
        <v>529</v>
      </c>
      <c r="D68" s="632" t="s">
        <v>634</v>
      </c>
      <c r="E68" s="632" t="s">
        <v>2587</v>
      </c>
      <c r="F68" s="632" t="s">
        <v>2589</v>
      </c>
      <c r="G68" s="649">
        <v>1025</v>
      </c>
      <c r="H68" s="649">
        <v>218325</v>
      </c>
      <c r="I68" s="632">
        <v>1.1768082663605051</v>
      </c>
      <c r="J68" s="632">
        <v>213</v>
      </c>
      <c r="K68" s="649">
        <v>871</v>
      </c>
      <c r="L68" s="649">
        <v>185523</v>
      </c>
      <c r="M68" s="632">
        <v>1</v>
      </c>
      <c r="N68" s="632">
        <v>213</v>
      </c>
      <c r="O68" s="649">
        <v>858</v>
      </c>
      <c r="P68" s="649">
        <v>183612</v>
      </c>
      <c r="Q68" s="637">
        <v>0.98969939037208321</v>
      </c>
      <c r="R68" s="650">
        <v>214</v>
      </c>
    </row>
    <row r="69" spans="1:18" ht="14.4" customHeight="1" x14ac:dyDescent="0.3">
      <c r="A69" s="631" t="s">
        <v>2497</v>
      </c>
      <c r="B69" s="632" t="s">
        <v>2531</v>
      </c>
      <c r="C69" s="632" t="s">
        <v>529</v>
      </c>
      <c r="D69" s="632" t="s">
        <v>634</v>
      </c>
      <c r="E69" s="632" t="s">
        <v>2590</v>
      </c>
      <c r="F69" s="632" t="s">
        <v>2591</v>
      </c>
      <c r="G69" s="649">
        <v>240</v>
      </c>
      <c r="H69" s="649">
        <v>37200</v>
      </c>
      <c r="I69" s="632">
        <v>1.25</v>
      </c>
      <c r="J69" s="632">
        <v>155</v>
      </c>
      <c r="K69" s="649">
        <v>192</v>
      </c>
      <c r="L69" s="649">
        <v>29760</v>
      </c>
      <c r="M69" s="632">
        <v>1</v>
      </c>
      <c r="N69" s="632">
        <v>155</v>
      </c>
      <c r="O69" s="649">
        <v>209</v>
      </c>
      <c r="P69" s="649">
        <v>32395</v>
      </c>
      <c r="Q69" s="637">
        <v>1.0885416666666667</v>
      </c>
      <c r="R69" s="650">
        <v>155</v>
      </c>
    </row>
    <row r="70" spans="1:18" ht="14.4" customHeight="1" x14ac:dyDescent="0.3">
      <c r="A70" s="631" t="s">
        <v>2497</v>
      </c>
      <c r="B70" s="632" t="s">
        <v>2531</v>
      </c>
      <c r="C70" s="632" t="s">
        <v>529</v>
      </c>
      <c r="D70" s="632" t="s">
        <v>634</v>
      </c>
      <c r="E70" s="632" t="s">
        <v>2590</v>
      </c>
      <c r="F70" s="632" t="s">
        <v>2592</v>
      </c>
      <c r="G70" s="649">
        <v>2275</v>
      </c>
      <c r="H70" s="649">
        <v>352625</v>
      </c>
      <c r="I70" s="632">
        <v>0.98570190641247835</v>
      </c>
      <c r="J70" s="632">
        <v>155</v>
      </c>
      <c r="K70" s="649">
        <v>2308</v>
      </c>
      <c r="L70" s="649">
        <v>357740</v>
      </c>
      <c r="M70" s="632">
        <v>1</v>
      </c>
      <c r="N70" s="632">
        <v>155</v>
      </c>
      <c r="O70" s="649">
        <v>1926</v>
      </c>
      <c r="P70" s="649">
        <v>298530</v>
      </c>
      <c r="Q70" s="637">
        <v>0.83448873483535524</v>
      </c>
      <c r="R70" s="650">
        <v>155</v>
      </c>
    </row>
    <row r="71" spans="1:18" ht="14.4" customHeight="1" x14ac:dyDescent="0.3">
      <c r="A71" s="631" t="s">
        <v>2497</v>
      </c>
      <c r="B71" s="632" t="s">
        <v>2531</v>
      </c>
      <c r="C71" s="632" t="s">
        <v>529</v>
      </c>
      <c r="D71" s="632" t="s">
        <v>634</v>
      </c>
      <c r="E71" s="632" t="s">
        <v>2593</v>
      </c>
      <c r="F71" s="632" t="s">
        <v>2594</v>
      </c>
      <c r="G71" s="649">
        <v>291</v>
      </c>
      <c r="H71" s="649">
        <v>54417</v>
      </c>
      <c r="I71" s="632">
        <v>0.98310810810810811</v>
      </c>
      <c r="J71" s="632">
        <v>187</v>
      </c>
      <c r="K71" s="649">
        <v>296</v>
      </c>
      <c r="L71" s="649">
        <v>55352</v>
      </c>
      <c r="M71" s="632">
        <v>1</v>
      </c>
      <c r="N71" s="632">
        <v>187</v>
      </c>
      <c r="O71" s="649">
        <v>302</v>
      </c>
      <c r="P71" s="649">
        <v>56474</v>
      </c>
      <c r="Q71" s="637">
        <v>1.0202702702702702</v>
      </c>
      <c r="R71" s="650">
        <v>187</v>
      </c>
    </row>
    <row r="72" spans="1:18" ht="14.4" customHeight="1" x14ac:dyDescent="0.3">
      <c r="A72" s="631" t="s">
        <v>2497</v>
      </c>
      <c r="B72" s="632" t="s">
        <v>2531</v>
      </c>
      <c r="C72" s="632" t="s">
        <v>529</v>
      </c>
      <c r="D72" s="632" t="s">
        <v>634</v>
      </c>
      <c r="E72" s="632" t="s">
        <v>2593</v>
      </c>
      <c r="F72" s="632" t="s">
        <v>2595</v>
      </c>
      <c r="G72" s="649">
        <v>3048</v>
      </c>
      <c r="H72" s="649">
        <v>569976</v>
      </c>
      <c r="I72" s="632">
        <v>1.0381471389645776</v>
      </c>
      <c r="J72" s="632">
        <v>187</v>
      </c>
      <c r="K72" s="649">
        <v>2936</v>
      </c>
      <c r="L72" s="649">
        <v>549032</v>
      </c>
      <c r="M72" s="632">
        <v>1</v>
      </c>
      <c r="N72" s="632">
        <v>187</v>
      </c>
      <c r="O72" s="649">
        <v>2920</v>
      </c>
      <c r="P72" s="649">
        <v>546040</v>
      </c>
      <c r="Q72" s="637">
        <v>0.99455040871934608</v>
      </c>
      <c r="R72" s="650">
        <v>187</v>
      </c>
    </row>
    <row r="73" spans="1:18" ht="14.4" customHeight="1" x14ac:dyDescent="0.3">
      <c r="A73" s="631" t="s">
        <v>2497</v>
      </c>
      <c r="B73" s="632" t="s">
        <v>2531</v>
      </c>
      <c r="C73" s="632" t="s">
        <v>529</v>
      </c>
      <c r="D73" s="632" t="s">
        <v>634</v>
      </c>
      <c r="E73" s="632" t="s">
        <v>2596</v>
      </c>
      <c r="F73" s="632" t="s">
        <v>2597</v>
      </c>
      <c r="G73" s="649">
        <v>2464</v>
      </c>
      <c r="H73" s="649">
        <v>315392</v>
      </c>
      <c r="I73" s="632">
        <v>1.219198416625433</v>
      </c>
      <c r="J73" s="632">
        <v>128</v>
      </c>
      <c r="K73" s="649">
        <v>2021</v>
      </c>
      <c r="L73" s="649">
        <v>258688</v>
      </c>
      <c r="M73" s="632">
        <v>1</v>
      </c>
      <c r="N73" s="632">
        <v>128</v>
      </c>
      <c r="O73" s="649">
        <v>1882</v>
      </c>
      <c r="P73" s="649">
        <v>240896</v>
      </c>
      <c r="Q73" s="637">
        <v>0.93122216724393869</v>
      </c>
      <c r="R73" s="650">
        <v>128</v>
      </c>
    </row>
    <row r="74" spans="1:18" ht="14.4" customHeight="1" x14ac:dyDescent="0.3">
      <c r="A74" s="631" t="s">
        <v>2497</v>
      </c>
      <c r="B74" s="632" t="s">
        <v>2531</v>
      </c>
      <c r="C74" s="632" t="s">
        <v>529</v>
      </c>
      <c r="D74" s="632" t="s">
        <v>634</v>
      </c>
      <c r="E74" s="632" t="s">
        <v>2596</v>
      </c>
      <c r="F74" s="632" t="s">
        <v>2598</v>
      </c>
      <c r="G74" s="649">
        <v>207</v>
      </c>
      <c r="H74" s="649">
        <v>26496</v>
      </c>
      <c r="I74" s="632">
        <v>0.91189427312775329</v>
      </c>
      <c r="J74" s="632">
        <v>128</v>
      </c>
      <c r="K74" s="649">
        <v>227</v>
      </c>
      <c r="L74" s="649">
        <v>29056</v>
      </c>
      <c r="M74" s="632">
        <v>1</v>
      </c>
      <c r="N74" s="632">
        <v>128</v>
      </c>
      <c r="O74" s="649">
        <v>247</v>
      </c>
      <c r="P74" s="649">
        <v>31616</v>
      </c>
      <c r="Q74" s="637">
        <v>1.0881057268722467</v>
      </c>
      <c r="R74" s="650">
        <v>128</v>
      </c>
    </row>
    <row r="75" spans="1:18" ht="14.4" customHeight="1" x14ac:dyDescent="0.3">
      <c r="A75" s="631" t="s">
        <v>2497</v>
      </c>
      <c r="B75" s="632" t="s">
        <v>2531</v>
      </c>
      <c r="C75" s="632" t="s">
        <v>529</v>
      </c>
      <c r="D75" s="632" t="s">
        <v>634</v>
      </c>
      <c r="E75" s="632" t="s">
        <v>2599</v>
      </c>
      <c r="F75" s="632" t="s">
        <v>2600</v>
      </c>
      <c r="G75" s="649">
        <v>11766</v>
      </c>
      <c r="H75" s="649">
        <v>2623818</v>
      </c>
      <c r="I75" s="632">
        <v>0.94650470597699299</v>
      </c>
      <c r="J75" s="632">
        <v>223</v>
      </c>
      <c r="K75" s="649">
        <v>12431</v>
      </c>
      <c r="L75" s="649">
        <v>2772113</v>
      </c>
      <c r="M75" s="632">
        <v>1</v>
      </c>
      <c r="N75" s="632">
        <v>223</v>
      </c>
      <c r="O75" s="649">
        <v>11875</v>
      </c>
      <c r="P75" s="649">
        <v>2660000</v>
      </c>
      <c r="Q75" s="637">
        <v>0.95955684346200898</v>
      </c>
      <c r="R75" s="650">
        <v>224</v>
      </c>
    </row>
    <row r="76" spans="1:18" ht="14.4" customHeight="1" x14ac:dyDescent="0.3">
      <c r="A76" s="631" t="s">
        <v>2497</v>
      </c>
      <c r="B76" s="632" t="s">
        <v>2531</v>
      </c>
      <c r="C76" s="632" t="s">
        <v>529</v>
      </c>
      <c r="D76" s="632" t="s">
        <v>634</v>
      </c>
      <c r="E76" s="632" t="s">
        <v>2599</v>
      </c>
      <c r="F76" s="632" t="s">
        <v>2601</v>
      </c>
      <c r="G76" s="649">
        <v>653</v>
      </c>
      <c r="H76" s="649">
        <v>145619</v>
      </c>
      <c r="I76" s="632">
        <v>2.0279503105590062</v>
      </c>
      <c r="J76" s="632">
        <v>223</v>
      </c>
      <c r="K76" s="649">
        <v>322</v>
      </c>
      <c r="L76" s="649">
        <v>71806</v>
      </c>
      <c r="M76" s="632">
        <v>1</v>
      </c>
      <c r="N76" s="632">
        <v>223</v>
      </c>
      <c r="O76" s="649">
        <v>421</v>
      </c>
      <c r="P76" s="649">
        <v>94304</v>
      </c>
      <c r="Q76" s="637">
        <v>1.3133164359524274</v>
      </c>
      <c r="R76" s="650">
        <v>224</v>
      </c>
    </row>
    <row r="77" spans="1:18" ht="14.4" customHeight="1" x14ac:dyDescent="0.3">
      <c r="A77" s="631" t="s">
        <v>2497</v>
      </c>
      <c r="B77" s="632" t="s">
        <v>2531</v>
      </c>
      <c r="C77" s="632" t="s">
        <v>529</v>
      </c>
      <c r="D77" s="632" t="s">
        <v>634</v>
      </c>
      <c r="E77" s="632" t="s">
        <v>2602</v>
      </c>
      <c r="F77" s="632" t="s">
        <v>2603</v>
      </c>
      <c r="G77" s="649">
        <v>80</v>
      </c>
      <c r="H77" s="649">
        <v>17840</v>
      </c>
      <c r="I77" s="632">
        <v>1.0126582278481013</v>
      </c>
      <c r="J77" s="632">
        <v>223</v>
      </c>
      <c r="K77" s="649">
        <v>79</v>
      </c>
      <c r="L77" s="649">
        <v>17617</v>
      </c>
      <c r="M77" s="632">
        <v>1</v>
      </c>
      <c r="N77" s="632">
        <v>223</v>
      </c>
      <c r="O77" s="649">
        <v>88</v>
      </c>
      <c r="P77" s="649">
        <v>19712</v>
      </c>
      <c r="Q77" s="637">
        <v>1.1189192257478573</v>
      </c>
      <c r="R77" s="650">
        <v>224</v>
      </c>
    </row>
    <row r="78" spans="1:18" ht="14.4" customHeight="1" x14ac:dyDescent="0.3">
      <c r="A78" s="631" t="s">
        <v>2497</v>
      </c>
      <c r="B78" s="632" t="s">
        <v>2531</v>
      </c>
      <c r="C78" s="632" t="s">
        <v>529</v>
      </c>
      <c r="D78" s="632" t="s">
        <v>634</v>
      </c>
      <c r="E78" s="632" t="s">
        <v>2602</v>
      </c>
      <c r="F78" s="632" t="s">
        <v>2604</v>
      </c>
      <c r="G78" s="649">
        <v>647</v>
      </c>
      <c r="H78" s="649">
        <v>144281</v>
      </c>
      <c r="I78" s="632">
        <v>0.87079407806191123</v>
      </c>
      <c r="J78" s="632">
        <v>223</v>
      </c>
      <c r="K78" s="649">
        <v>743</v>
      </c>
      <c r="L78" s="649">
        <v>165689</v>
      </c>
      <c r="M78" s="632">
        <v>1</v>
      </c>
      <c r="N78" s="632">
        <v>223</v>
      </c>
      <c r="O78" s="649">
        <v>476</v>
      </c>
      <c r="P78" s="649">
        <v>106624</v>
      </c>
      <c r="Q78" s="637">
        <v>0.6435188817604065</v>
      </c>
      <c r="R78" s="650">
        <v>224</v>
      </c>
    </row>
    <row r="79" spans="1:18" ht="14.4" customHeight="1" x14ac:dyDescent="0.3">
      <c r="A79" s="631" t="s">
        <v>2497</v>
      </c>
      <c r="B79" s="632" t="s">
        <v>2531</v>
      </c>
      <c r="C79" s="632" t="s">
        <v>529</v>
      </c>
      <c r="D79" s="632" t="s">
        <v>634</v>
      </c>
      <c r="E79" s="632" t="s">
        <v>2605</v>
      </c>
      <c r="F79" s="632" t="s">
        <v>2606</v>
      </c>
      <c r="G79" s="649">
        <v>5</v>
      </c>
      <c r="H79" s="649">
        <v>1765</v>
      </c>
      <c r="I79" s="632">
        <v>1.6666666666666667</v>
      </c>
      <c r="J79" s="632">
        <v>353</v>
      </c>
      <c r="K79" s="649">
        <v>3</v>
      </c>
      <c r="L79" s="649">
        <v>1059</v>
      </c>
      <c r="M79" s="632">
        <v>1</v>
      </c>
      <c r="N79" s="632">
        <v>353</v>
      </c>
      <c r="O79" s="649">
        <v>7</v>
      </c>
      <c r="P79" s="649">
        <v>2478</v>
      </c>
      <c r="Q79" s="637">
        <v>2.3399433427762037</v>
      </c>
      <c r="R79" s="650">
        <v>354</v>
      </c>
    </row>
    <row r="80" spans="1:18" ht="14.4" customHeight="1" x14ac:dyDescent="0.3">
      <c r="A80" s="631" t="s">
        <v>2497</v>
      </c>
      <c r="B80" s="632" t="s">
        <v>2531</v>
      </c>
      <c r="C80" s="632" t="s">
        <v>529</v>
      </c>
      <c r="D80" s="632" t="s">
        <v>634</v>
      </c>
      <c r="E80" s="632" t="s">
        <v>2605</v>
      </c>
      <c r="F80" s="632" t="s">
        <v>2607</v>
      </c>
      <c r="G80" s="649">
        <v>5</v>
      </c>
      <c r="H80" s="649">
        <v>1765</v>
      </c>
      <c r="I80" s="632">
        <v>0.41666666666666669</v>
      </c>
      <c r="J80" s="632">
        <v>353</v>
      </c>
      <c r="K80" s="649">
        <v>12</v>
      </c>
      <c r="L80" s="649">
        <v>4236</v>
      </c>
      <c r="M80" s="632">
        <v>1</v>
      </c>
      <c r="N80" s="632">
        <v>353</v>
      </c>
      <c r="O80" s="649">
        <v>4</v>
      </c>
      <c r="P80" s="649">
        <v>1416</v>
      </c>
      <c r="Q80" s="637">
        <v>0.33427762039660058</v>
      </c>
      <c r="R80" s="650">
        <v>354</v>
      </c>
    </row>
    <row r="81" spans="1:18" ht="14.4" customHeight="1" x14ac:dyDescent="0.3">
      <c r="A81" s="631" t="s">
        <v>2497</v>
      </c>
      <c r="B81" s="632" t="s">
        <v>2531</v>
      </c>
      <c r="C81" s="632" t="s">
        <v>529</v>
      </c>
      <c r="D81" s="632" t="s">
        <v>634</v>
      </c>
      <c r="E81" s="632" t="s">
        <v>2608</v>
      </c>
      <c r="F81" s="632" t="s">
        <v>2609</v>
      </c>
      <c r="G81" s="649">
        <v>206</v>
      </c>
      <c r="H81" s="649">
        <v>46350</v>
      </c>
      <c r="I81" s="632">
        <v>0.73835125448028671</v>
      </c>
      <c r="J81" s="632">
        <v>225</v>
      </c>
      <c r="K81" s="649">
        <v>279</v>
      </c>
      <c r="L81" s="649">
        <v>62775</v>
      </c>
      <c r="M81" s="632">
        <v>1</v>
      </c>
      <c r="N81" s="632">
        <v>225</v>
      </c>
      <c r="O81" s="649">
        <v>359</v>
      </c>
      <c r="P81" s="649">
        <v>81134</v>
      </c>
      <c r="Q81" s="637">
        <v>1.2924571883711669</v>
      </c>
      <c r="R81" s="650">
        <v>226</v>
      </c>
    </row>
    <row r="82" spans="1:18" ht="14.4" customHeight="1" x14ac:dyDescent="0.3">
      <c r="A82" s="631" t="s">
        <v>2497</v>
      </c>
      <c r="B82" s="632" t="s">
        <v>2531</v>
      </c>
      <c r="C82" s="632" t="s">
        <v>529</v>
      </c>
      <c r="D82" s="632" t="s">
        <v>634</v>
      </c>
      <c r="E82" s="632" t="s">
        <v>2608</v>
      </c>
      <c r="F82" s="632" t="s">
        <v>2610</v>
      </c>
      <c r="G82" s="649">
        <v>3925</v>
      </c>
      <c r="H82" s="649">
        <v>883125</v>
      </c>
      <c r="I82" s="632">
        <v>0.86112329969284773</v>
      </c>
      <c r="J82" s="632">
        <v>225</v>
      </c>
      <c r="K82" s="649">
        <v>4558</v>
      </c>
      <c r="L82" s="649">
        <v>1025550</v>
      </c>
      <c r="M82" s="632">
        <v>1</v>
      </c>
      <c r="N82" s="632">
        <v>225</v>
      </c>
      <c r="O82" s="649">
        <v>4821</v>
      </c>
      <c r="P82" s="649">
        <v>1089546</v>
      </c>
      <c r="Q82" s="637">
        <v>1.0624016381453854</v>
      </c>
      <c r="R82" s="650">
        <v>226</v>
      </c>
    </row>
    <row r="83" spans="1:18" ht="14.4" customHeight="1" x14ac:dyDescent="0.3">
      <c r="A83" s="631" t="s">
        <v>2497</v>
      </c>
      <c r="B83" s="632" t="s">
        <v>2531</v>
      </c>
      <c r="C83" s="632" t="s">
        <v>529</v>
      </c>
      <c r="D83" s="632" t="s">
        <v>634</v>
      </c>
      <c r="E83" s="632" t="s">
        <v>2611</v>
      </c>
      <c r="F83" s="632" t="s">
        <v>2612</v>
      </c>
      <c r="G83" s="649">
        <v>29</v>
      </c>
      <c r="H83" s="649">
        <v>18125</v>
      </c>
      <c r="I83" s="632">
        <v>1.2588553965828588</v>
      </c>
      <c r="J83" s="632">
        <v>625</v>
      </c>
      <c r="K83" s="649">
        <v>23</v>
      </c>
      <c r="L83" s="649">
        <v>14398</v>
      </c>
      <c r="M83" s="632">
        <v>1</v>
      </c>
      <c r="N83" s="632">
        <v>626</v>
      </c>
      <c r="O83" s="649">
        <v>28</v>
      </c>
      <c r="P83" s="649">
        <v>17528</v>
      </c>
      <c r="Q83" s="637">
        <v>1.2173913043478262</v>
      </c>
      <c r="R83" s="650">
        <v>626</v>
      </c>
    </row>
    <row r="84" spans="1:18" ht="14.4" customHeight="1" x14ac:dyDescent="0.3">
      <c r="A84" s="631" t="s">
        <v>2497</v>
      </c>
      <c r="B84" s="632" t="s">
        <v>2531</v>
      </c>
      <c r="C84" s="632" t="s">
        <v>529</v>
      </c>
      <c r="D84" s="632" t="s">
        <v>634</v>
      </c>
      <c r="E84" s="632" t="s">
        <v>2611</v>
      </c>
      <c r="F84" s="632" t="s">
        <v>2613</v>
      </c>
      <c r="G84" s="649">
        <v>40</v>
      </c>
      <c r="H84" s="649">
        <v>25000</v>
      </c>
      <c r="I84" s="632">
        <v>1.1745912422476978</v>
      </c>
      <c r="J84" s="632">
        <v>625</v>
      </c>
      <c r="K84" s="649">
        <v>34</v>
      </c>
      <c r="L84" s="649">
        <v>21284</v>
      </c>
      <c r="M84" s="632">
        <v>1</v>
      </c>
      <c r="N84" s="632">
        <v>626</v>
      </c>
      <c r="O84" s="649">
        <v>29</v>
      </c>
      <c r="P84" s="649">
        <v>18154</v>
      </c>
      <c r="Q84" s="637">
        <v>0.8529411764705882</v>
      </c>
      <c r="R84" s="650">
        <v>626</v>
      </c>
    </row>
    <row r="85" spans="1:18" ht="14.4" customHeight="1" x14ac:dyDescent="0.3">
      <c r="A85" s="631" t="s">
        <v>2497</v>
      </c>
      <c r="B85" s="632" t="s">
        <v>2531</v>
      </c>
      <c r="C85" s="632" t="s">
        <v>529</v>
      </c>
      <c r="D85" s="632" t="s">
        <v>634</v>
      </c>
      <c r="E85" s="632" t="s">
        <v>2614</v>
      </c>
      <c r="F85" s="632" t="s">
        <v>2615</v>
      </c>
      <c r="G85" s="649">
        <v>1</v>
      </c>
      <c r="H85" s="649">
        <v>1799</v>
      </c>
      <c r="I85" s="632"/>
      <c r="J85" s="632">
        <v>1799</v>
      </c>
      <c r="K85" s="649"/>
      <c r="L85" s="649"/>
      <c r="M85" s="632"/>
      <c r="N85" s="632"/>
      <c r="O85" s="649"/>
      <c r="P85" s="649"/>
      <c r="Q85" s="637"/>
      <c r="R85" s="650"/>
    </row>
    <row r="86" spans="1:18" ht="14.4" customHeight="1" x14ac:dyDescent="0.3">
      <c r="A86" s="631" t="s">
        <v>2497</v>
      </c>
      <c r="B86" s="632" t="s">
        <v>2531</v>
      </c>
      <c r="C86" s="632" t="s">
        <v>529</v>
      </c>
      <c r="D86" s="632" t="s">
        <v>634</v>
      </c>
      <c r="E86" s="632" t="s">
        <v>2616</v>
      </c>
      <c r="F86" s="632" t="s">
        <v>2617</v>
      </c>
      <c r="G86" s="649">
        <v>1</v>
      </c>
      <c r="H86" s="649">
        <v>1039</v>
      </c>
      <c r="I86" s="632"/>
      <c r="J86" s="632">
        <v>1039</v>
      </c>
      <c r="K86" s="649"/>
      <c r="L86" s="649"/>
      <c r="M86" s="632"/>
      <c r="N86" s="632"/>
      <c r="O86" s="649"/>
      <c r="P86" s="649"/>
      <c r="Q86" s="637"/>
      <c r="R86" s="650"/>
    </row>
    <row r="87" spans="1:18" ht="14.4" customHeight="1" x14ac:dyDescent="0.3">
      <c r="A87" s="631" t="s">
        <v>2497</v>
      </c>
      <c r="B87" s="632" t="s">
        <v>2531</v>
      </c>
      <c r="C87" s="632" t="s">
        <v>529</v>
      </c>
      <c r="D87" s="632" t="s">
        <v>634</v>
      </c>
      <c r="E87" s="632" t="s">
        <v>2616</v>
      </c>
      <c r="F87" s="632" t="s">
        <v>2618</v>
      </c>
      <c r="G87" s="649">
        <v>1</v>
      </c>
      <c r="H87" s="649">
        <v>1039</v>
      </c>
      <c r="I87" s="632"/>
      <c r="J87" s="632">
        <v>1039</v>
      </c>
      <c r="K87" s="649"/>
      <c r="L87" s="649"/>
      <c r="M87" s="632"/>
      <c r="N87" s="632"/>
      <c r="O87" s="649"/>
      <c r="P87" s="649"/>
      <c r="Q87" s="637"/>
      <c r="R87" s="650"/>
    </row>
    <row r="88" spans="1:18" ht="14.4" customHeight="1" x14ac:dyDescent="0.3">
      <c r="A88" s="631" t="s">
        <v>2497</v>
      </c>
      <c r="B88" s="632" t="s">
        <v>2531</v>
      </c>
      <c r="C88" s="632" t="s">
        <v>529</v>
      </c>
      <c r="D88" s="632" t="s">
        <v>634</v>
      </c>
      <c r="E88" s="632" t="s">
        <v>2619</v>
      </c>
      <c r="F88" s="632" t="s">
        <v>2620</v>
      </c>
      <c r="G88" s="649">
        <v>1</v>
      </c>
      <c r="H88" s="649">
        <v>460</v>
      </c>
      <c r="I88" s="632"/>
      <c r="J88" s="632">
        <v>460</v>
      </c>
      <c r="K88" s="649"/>
      <c r="L88" s="649"/>
      <c r="M88" s="632"/>
      <c r="N88" s="632"/>
      <c r="O88" s="649"/>
      <c r="P88" s="649"/>
      <c r="Q88" s="637"/>
      <c r="R88" s="650"/>
    </row>
    <row r="89" spans="1:18" ht="14.4" customHeight="1" x14ac:dyDescent="0.3">
      <c r="A89" s="631" t="s">
        <v>2497</v>
      </c>
      <c r="B89" s="632" t="s">
        <v>2531</v>
      </c>
      <c r="C89" s="632" t="s">
        <v>529</v>
      </c>
      <c r="D89" s="632" t="s">
        <v>634</v>
      </c>
      <c r="E89" s="632" t="s">
        <v>2621</v>
      </c>
      <c r="F89" s="632" t="s">
        <v>2622</v>
      </c>
      <c r="G89" s="649"/>
      <c r="H89" s="649"/>
      <c r="I89" s="632"/>
      <c r="J89" s="632"/>
      <c r="K89" s="649">
        <v>1</v>
      </c>
      <c r="L89" s="649">
        <v>1136</v>
      </c>
      <c r="M89" s="632">
        <v>1</v>
      </c>
      <c r="N89" s="632">
        <v>1136</v>
      </c>
      <c r="O89" s="649"/>
      <c r="P89" s="649"/>
      <c r="Q89" s="637"/>
      <c r="R89" s="650"/>
    </row>
    <row r="90" spans="1:18" ht="14.4" customHeight="1" x14ac:dyDescent="0.3">
      <c r="A90" s="631" t="s">
        <v>2497</v>
      </c>
      <c r="B90" s="632" t="s">
        <v>2531</v>
      </c>
      <c r="C90" s="632" t="s">
        <v>529</v>
      </c>
      <c r="D90" s="632" t="s">
        <v>634</v>
      </c>
      <c r="E90" s="632" t="s">
        <v>2621</v>
      </c>
      <c r="F90" s="632" t="s">
        <v>2623</v>
      </c>
      <c r="G90" s="649">
        <v>1</v>
      </c>
      <c r="H90" s="649">
        <v>1136</v>
      </c>
      <c r="I90" s="632"/>
      <c r="J90" s="632">
        <v>1136</v>
      </c>
      <c r="K90" s="649"/>
      <c r="L90" s="649"/>
      <c r="M90" s="632"/>
      <c r="N90" s="632"/>
      <c r="O90" s="649"/>
      <c r="P90" s="649"/>
      <c r="Q90" s="637"/>
      <c r="R90" s="650"/>
    </row>
    <row r="91" spans="1:18" ht="14.4" customHeight="1" x14ac:dyDescent="0.3">
      <c r="A91" s="631" t="s">
        <v>2497</v>
      </c>
      <c r="B91" s="632" t="s">
        <v>2531</v>
      </c>
      <c r="C91" s="632" t="s">
        <v>529</v>
      </c>
      <c r="D91" s="632" t="s">
        <v>634</v>
      </c>
      <c r="E91" s="632" t="s">
        <v>2624</v>
      </c>
      <c r="F91" s="632" t="s">
        <v>2625</v>
      </c>
      <c r="G91" s="649">
        <v>4</v>
      </c>
      <c r="H91" s="649">
        <v>1936</v>
      </c>
      <c r="I91" s="632">
        <v>0.8</v>
      </c>
      <c r="J91" s="632">
        <v>484</v>
      </c>
      <c r="K91" s="649">
        <v>5</v>
      </c>
      <c r="L91" s="649">
        <v>2420</v>
      </c>
      <c r="M91" s="632">
        <v>1</v>
      </c>
      <c r="N91" s="632">
        <v>484</v>
      </c>
      <c r="O91" s="649">
        <v>24</v>
      </c>
      <c r="P91" s="649">
        <v>11640</v>
      </c>
      <c r="Q91" s="637">
        <v>4.8099173553719012</v>
      </c>
      <c r="R91" s="650">
        <v>485</v>
      </c>
    </row>
    <row r="92" spans="1:18" ht="14.4" customHeight="1" x14ac:dyDescent="0.3">
      <c r="A92" s="631" t="s">
        <v>2497</v>
      </c>
      <c r="B92" s="632" t="s">
        <v>2531</v>
      </c>
      <c r="C92" s="632" t="s">
        <v>529</v>
      </c>
      <c r="D92" s="632" t="s">
        <v>634</v>
      </c>
      <c r="E92" s="632" t="s">
        <v>2624</v>
      </c>
      <c r="F92" s="632" t="s">
        <v>2626</v>
      </c>
      <c r="G92" s="649">
        <v>10</v>
      </c>
      <c r="H92" s="649">
        <v>4840</v>
      </c>
      <c r="I92" s="632">
        <v>0.7142857142857143</v>
      </c>
      <c r="J92" s="632">
        <v>484</v>
      </c>
      <c r="K92" s="649">
        <v>14</v>
      </c>
      <c r="L92" s="649">
        <v>6776</v>
      </c>
      <c r="M92" s="632">
        <v>1</v>
      </c>
      <c r="N92" s="632">
        <v>484</v>
      </c>
      <c r="O92" s="649">
        <v>8</v>
      </c>
      <c r="P92" s="649">
        <v>3880</v>
      </c>
      <c r="Q92" s="637">
        <v>0.57260920897284528</v>
      </c>
      <c r="R92" s="650">
        <v>485</v>
      </c>
    </row>
    <row r="93" spans="1:18" ht="14.4" customHeight="1" x14ac:dyDescent="0.3">
      <c r="A93" s="631" t="s">
        <v>2497</v>
      </c>
      <c r="B93" s="632" t="s">
        <v>2531</v>
      </c>
      <c r="C93" s="632" t="s">
        <v>529</v>
      </c>
      <c r="D93" s="632" t="s">
        <v>634</v>
      </c>
      <c r="E93" s="632" t="s">
        <v>2627</v>
      </c>
      <c r="F93" s="632" t="s">
        <v>2628</v>
      </c>
      <c r="G93" s="649">
        <v>3</v>
      </c>
      <c r="H93" s="649">
        <v>795</v>
      </c>
      <c r="I93" s="632">
        <v>0.75</v>
      </c>
      <c r="J93" s="632">
        <v>265</v>
      </c>
      <c r="K93" s="649">
        <v>4</v>
      </c>
      <c r="L93" s="649">
        <v>1060</v>
      </c>
      <c r="M93" s="632">
        <v>1</v>
      </c>
      <c r="N93" s="632">
        <v>265</v>
      </c>
      <c r="O93" s="649">
        <v>1</v>
      </c>
      <c r="P93" s="649">
        <v>266</v>
      </c>
      <c r="Q93" s="637">
        <v>0.25094339622641509</v>
      </c>
      <c r="R93" s="650">
        <v>266</v>
      </c>
    </row>
    <row r="94" spans="1:18" ht="14.4" customHeight="1" x14ac:dyDescent="0.3">
      <c r="A94" s="631" t="s">
        <v>2497</v>
      </c>
      <c r="B94" s="632" t="s">
        <v>2531</v>
      </c>
      <c r="C94" s="632" t="s">
        <v>529</v>
      </c>
      <c r="D94" s="632" t="s">
        <v>634</v>
      </c>
      <c r="E94" s="632" t="s">
        <v>2627</v>
      </c>
      <c r="F94" s="632" t="s">
        <v>2629</v>
      </c>
      <c r="G94" s="649"/>
      <c r="H94" s="649"/>
      <c r="I94" s="632"/>
      <c r="J94" s="632"/>
      <c r="K94" s="649">
        <v>2</v>
      </c>
      <c r="L94" s="649">
        <v>530</v>
      </c>
      <c r="M94" s="632">
        <v>1</v>
      </c>
      <c r="N94" s="632">
        <v>265</v>
      </c>
      <c r="O94" s="649">
        <v>3</v>
      </c>
      <c r="P94" s="649">
        <v>798</v>
      </c>
      <c r="Q94" s="637">
        <v>1.5056603773584907</v>
      </c>
      <c r="R94" s="650">
        <v>266</v>
      </c>
    </row>
    <row r="95" spans="1:18" ht="14.4" customHeight="1" x14ac:dyDescent="0.3">
      <c r="A95" s="631" t="s">
        <v>2497</v>
      </c>
      <c r="B95" s="632" t="s">
        <v>2531</v>
      </c>
      <c r="C95" s="632" t="s">
        <v>529</v>
      </c>
      <c r="D95" s="632" t="s">
        <v>634</v>
      </c>
      <c r="E95" s="632" t="s">
        <v>2630</v>
      </c>
      <c r="F95" s="632" t="s">
        <v>2631</v>
      </c>
      <c r="G95" s="649">
        <v>162</v>
      </c>
      <c r="H95" s="649">
        <v>56538</v>
      </c>
      <c r="I95" s="632">
        <v>0.89247040252565113</v>
      </c>
      <c r="J95" s="632">
        <v>349</v>
      </c>
      <c r="K95" s="649">
        <v>181</v>
      </c>
      <c r="L95" s="649">
        <v>63350</v>
      </c>
      <c r="M95" s="632">
        <v>1</v>
      </c>
      <c r="N95" s="632">
        <v>350</v>
      </c>
      <c r="O95" s="649">
        <v>269</v>
      </c>
      <c r="P95" s="649">
        <v>94175</v>
      </c>
      <c r="Q95" s="637">
        <v>1.4865824782951855</v>
      </c>
      <c r="R95" s="650">
        <v>350.09293680297395</v>
      </c>
    </row>
    <row r="96" spans="1:18" ht="14.4" customHeight="1" x14ac:dyDescent="0.3">
      <c r="A96" s="631" t="s">
        <v>2497</v>
      </c>
      <c r="B96" s="632" t="s">
        <v>2531</v>
      </c>
      <c r="C96" s="632" t="s">
        <v>529</v>
      </c>
      <c r="D96" s="632" t="s">
        <v>634</v>
      </c>
      <c r="E96" s="632" t="s">
        <v>2632</v>
      </c>
      <c r="F96" s="632" t="s">
        <v>2633</v>
      </c>
      <c r="G96" s="649">
        <v>1</v>
      </c>
      <c r="H96" s="649">
        <v>254</v>
      </c>
      <c r="I96" s="632">
        <v>0.2</v>
      </c>
      <c r="J96" s="632">
        <v>254</v>
      </c>
      <c r="K96" s="649">
        <v>5</v>
      </c>
      <c r="L96" s="649">
        <v>1270</v>
      </c>
      <c r="M96" s="632">
        <v>1</v>
      </c>
      <c r="N96" s="632">
        <v>254</v>
      </c>
      <c r="O96" s="649">
        <v>7</v>
      </c>
      <c r="P96" s="649">
        <v>1785</v>
      </c>
      <c r="Q96" s="637">
        <v>1.405511811023622</v>
      </c>
      <c r="R96" s="650">
        <v>255</v>
      </c>
    </row>
    <row r="97" spans="1:18" ht="14.4" customHeight="1" x14ac:dyDescent="0.3">
      <c r="A97" s="631" t="s">
        <v>2497</v>
      </c>
      <c r="B97" s="632" t="s">
        <v>2531</v>
      </c>
      <c r="C97" s="632" t="s">
        <v>529</v>
      </c>
      <c r="D97" s="632" t="s">
        <v>634</v>
      </c>
      <c r="E97" s="632" t="s">
        <v>2632</v>
      </c>
      <c r="F97" s="632" t="s">
        <v>2634</v>
      </c>
      <c r="G97" s="649">
        <v>15</v>
      </c>
      <c r="H97" s="649">
        <v>3810</v>
      </c>
      <c r="I97" s="632">
        <v>1.5</v>
      </c>
      <c r="J97" s="632">
        <v>254</v>
      </c>
      <c r="K97" s="649">
        <v>10</v>
      </c>
      <c r="L97" s="649">
        <v>2540</v>
      </c>
      <c r="M97" s="632">
        <v>1</v>
      </c>
      <c r="N97" s="632">
        <v>254</v>
      </c>
      <c r="O97" s="649">
        <v>4</v>
      </c>
      <c r="P97" s="649">
        <v>1020</v>
      </c>
      <c r="Q97" s="637">
        <v>0.40157480314960631</v>
      </c>
      <c r="R97" s="650">
        <v>255</v>
      </c>
    </row>
    <row r="98" spans="1:18" ht="14.4" customHeight="1" x14ac:dyDescent="0.3">
      <c r="A98" s="631" t="s">
        <v>2497</v>
      </c>
      <c r="B98" s="632" t="s">
        <v>2531</v>
      </c>
      <c r="C98" s="632" t="s">
        <v>529</v>
      </c>
      <c r="D98" s="632" t="s">
        <v>634</v>
      </c>
      <c r="E98" s="632" t="s">
        <v>2635</v>
      </c>
      <c r="F98" s="632" t="s">
        <v>2636</v>
      </c>
      <c r="G98" s="649">
        <v>301</v>
      </c>
      <c r="H98" s="649">
        <v>103845</v>
      </c>
      <c r="I98" s="632">
        <v>0.70491803278688525</v>
      </c>
      <c r="J98" s="632">
        <v>345</v>
      </c>
      <c r="K98" s="649">
        <v>427</v>
      </c>
      <c r="L98" s="649">
        <v>147315</v>
      </c>
      <c r="M98" s="632">
        <v>1</v>
      </c>
      <c r="N98" s="632">
        <v>345</v>
      </c>
      <c r="O98" s="649">
        <v>476</v>
      </c>
      <c r="P98" s="649">
        <v>164696</v>
      </c>
      <c r="Q98" s="637">
        <v>1.1179852696602519</v>
      </c>
      <c r="R98" s="650">
        <v>346</v>
      </c>
    </row>
    <row r="99" spans="1:18" ht="14.4" customHeight="1" x14ac:dyDescent="0.3">
      <c r="A99" s="631" t="s">
        <v>2497</v>
      </c>
      <c r="B99" s="632" t="s">
        <v>2531</v>
      </c>
      <c r="C99" s="632" t="s">
        <v>529</v>
      </c>
      <c r="D99" s="632" t="s">
        <v>634</v>
      </c>
      <c r="E99" s="632" t="s">
        <v>2635</v>
      </c>
      <c r="F99" s="632" t="s">
        <v>2637</v>
      </c>
      <c r="G99" s="649">
        <v>6086</v>
      </c>
      <c r="H99" s="649">
        <v>2099670</v>
      </c>
      <c r="I99" s="632">
        <v>0.9561665357423409</v>
      </c>
      <c r="J99" s="632">
        <v>345</v>
      </c>
      <c r="K99" s="649">
        <v>6365</v>
      </c>
      <c r="L99" s="649">
        <v>2195925</v>
      </c>
      <c r="M99" s="632">
        <v>1</v>
      </c>
      <c r="N99" s="632">
        <v>345</v>
      </c>
      <c r="O99" s="649">
        <v>6131</v>
      </c>
      <c r="P99" s="649">
        <v>2121326</v>
      </c>
      <c r="Q99" s="637">
        <v>0.96602843904049551</v>
      </c>
      <c r="R99" s="650">
        <v>346</v>
      </c>
    </row>
    <row r="100" spans="1:18" ht="14.4" customHeight="1" x14ac:dyDescent="0.3">
      <c r="A100" s="631" t="s">
        <v>2497</v>
      </c>
      <c r="B100" s="632" t="s">
        <v>2531</v>
      </c>
      <c r="C100" s="632" t="s">
        <v>529</v>
      </c>
      <c r="D100" s="632" t="s">
        <v>634</v>
      </c>
      <c r="E100" s="632" t="s">
        <v>2638</v>
      </c>
      <c r="F100" s="632" t="s">
        <v>2639</v>
      </c>
      <c r="G100" s="649">
        <v>1589</v>
      </c>
      <c r="H100" s="649">
        <v>1385608</v>
      </c>
      <c r="I100" s="632">
        <v>0.99509707814009274</v>
      </c>
      <c r="J100" s="632">
        <v>872</v>
      </c>
      <c r="K100" s="649">
        <v>1595</v>
      </c>
      <c r="L100" s="649">
        <v>1392435</v>
      </c>
      <c r="M100" s="632">
        <v>1</v>
      </c>
      <c r="N100" s="632">
        <v>873</v>
      </c>
      <c r="O100" s="649">
        <v>1405</v>
      </c>
      <c r="P100" s="649">
        <v>1227970</v>
      </c>
      <c r="Q100" s="637">
        <v>0.88188676670724309</v>
      </c>
      <c r="R100" s="650">
        <v>874</v>
      </c>
    </row>
    <row r="101" spans="1:18" ht="14.4" customHeight="1" x14ac:dyDescent="0.3">
      <c r="A101" s="631" t="s">
        <v>2497</v>
      </c>
      <c r="B101" s="632" t="s">
        <v>2531</v>
      </c>
      <c r="C101" s="632" t="s">
        <v>529</v>
      </c>
      <c r="D101" s="632" t="s">
        <v>634</v>
      </c>
      <c r="E101" s="632" t="s">
        <v>2640</v>
      </c>
      <c r="F101" s="632" t="s">
        <v>2641</v>
      </c>
      <c r="G101" s="649">
        <v>1</v>
      </c>
      <c r="H101" s="649">
        <v>1054</v>
      </c>
      <c r="I101" s="632">
        <v>0.5</v>
      </c>
      <c r="J101" s="632">
        <v>1054</v>
      </c>
      <c r="K101" s="649">
        <v>2</v>
      </c>
      <c r="L101" s="649">
        <v>2108</v>
      </c>
      <c r="M101" s="632">
        <v>1</v>
      </c>
      <c r="N101" s="632">
        <v>1054</v>
      </c>
      <c r="O101" s="649">
        <v>2</v>
      </c>
      <c r="P101" s="649">
        <v>2110</v>
      </c>
      <c r="Q101" s="637">
        <v>1.0009487666034156</v>
      </c>
      <c r="R101" s="650">
        <v>1055</v>
      </c>
    </row>
    <row r="102" spans="1:18" ht="14.4" customHeight="1" x14ac:dyDescent="0.3">
      <c r="A102" s="631" t="s">
        <v>2497</v>
      </c>
      <c r="B102" s="632" t="s">
        <v>2531</v>
      </c>
      <c r="C102" s="632" t="s">
        <v>529</v>
      </c>
      <c r="D102" s="632" t="s">
        <v>634</v>
      </c>
      <c r="E102" s="632" t="s">
        <v>2642</v>
      </c>
      <c r="F102" s="632" t="s">
        <v>2643</v>
      </c>
      <c r="G102" s="649">
        <v>2894</v>
      </c>
      <c r="H102" s="649">
        <v>3741942</v>
      </c>
      <c r="I102" s="632">
        <v>0.96908965280051051</v>
      </c>
      <c r="J102" s="632">
        <v>1293</v>
      </c>
      <c r="K102" s="649">
        <v>2984</v>
      </c>
      <c r="L102" s="649">
        <v>3861296</v>
      </c>
      <c r="M102" s="632">
        <v>1</v>
      </c>
      <c r="N102" s="632">
        <v>1294</v>
      </c>
      <c r="O102" s="649">
        <v>3066</v>
      </c>
      <c r="P102" s="649">
        <v>3967404</v>
      </c>
      <c r="Q102" s="637">
        <v>1.0274798927613942</v>
      </c>
      <c r="R102" s="650">
        <v>1294</v>
      </c>
    </row>
    <row r="103" spans="1:18" ht="14.4" customHeight="1" x14ac:dyDescent="0.3">
      <c r="A103" s="631" t="s">
        <v>2497</v>
      </c>
      <c r="B103" s="632" t="s">
        <v>2531</v>
      </c>
      <c r="C103" s="632" t="s">
        <v>529</v>
      </c>
      <c r="D103" s="632" t="s">
        <v>634</v>
      </c>
      <c r="E103" s="632" t="s">
        <v>2644</v>
      </c>
      <c r="F103" s="632" t="s">
        <v>2645</v>
      </c>
      <c r="G103" s="649">
        <v>2171</v>
      </c>
      <c r="H103" s="649">
        <v>2555267</v>
      </c>
      <c r="I103" s="632">
        <v>0.93781108769580956</v>
      </c>
      <c r="J103" s="632">
        <v>1177</v>
      </c>
      <c r="K103" s="649">
        <v>2313</v>
      </c>
      <c r="L103" s="649">
        <v>2724714</v>
      </c>
      <c r="M103" s="632">
        <v>1</v>
      </c>
      <c r="N103" s="632">
        <v>1178</v>
      </c>
      <c r="O103" s="649">
        <v>2378</v>
      </c>
      <c r="P103" s="649">
        <v>2801284</v>
      </c>
      <c r="Q103" s="637">
        <v>1.0281020319930825</v>
      </c>
      <c r="R103" s="650">
        <v>1178</v>
      </c>
    </row>
    <row r="104" spans="1:18" ht="14.4" customHeight="1" x14ac:dyDescent="0.3">
      <c r="A104" s="631" t="s">
        <v>2497</v>
      </c>
      <c r="B104" s="632" t="s">
        <v>2531</v>
      </c>
      <c r="C104" s="632" t="s">
        <v>529</v>
      </c>
      <c r="D104" s="632" t="s">
        <v>634</v>
      </c>
      <c r="E104" s="632" t="s">
        <v>2646</v>
      </c>
      <c r="F104" s="632" t="s">
        <v>2647</v>
      </c>
      <c r="G104" s="649">
        <v>8424</v>
      </c>
      <c r="H104" s="649">
        <v>43442568</v>
      </c>
      <c r="I104" s="632">
        <v>0.97930713787491286</v>
      </c>
      <c r="J104" s="632">
        <v>5157</v>
      </c>
      <c r="K104" s="649">
        <v>8602</v>
      </c>
      <c r="L104" s="649">
        <v>44360514</v>
      </c>
      <c r="M104" s="632">
        <v>1</v>
      </c>
      <c r="N104" s="632">
        <v>5157</v>
      </c>
      <c r="O104" s="649">
        <v>8348</v>
      </c>
      <c r="P104" s="649">
        <v>43057145</v>
      </c>
      <c r="Q104" s="637">
        <v>0.97061871284899903</v>
      </c>
      <c r="R104" s="650">
        <v>5157.7797077144223</v>
      </c>
    </row>
    <row r="105" spans="1:18" ht="14.4" customHeight="1" x14ac:dyDescent="0.3">
      <c r="A105" s="631" t="s">
        <v>2497</v>
      </c>
      <c r="B105" s="632" t="s">
        <v>2531</v>
      </c>
      <c r="C105" s="632" t="s">
        <v>529</v>
      </c>
      <c r="D105" s="632" t="s">
        <v>634</v>
      </c>
      <c r="E105" s="632" t="s">
        <v>2648</v>
      </c>
      <c r="F105" s="632" t="s">
        <v>2649</v>
      </c>
      <c r="G105" s="649">
        <v>96</v>
      </c>
      <c r="H105" s="649">
        <v>749376</v>
      </c>
      <c r="I105" s="632">
        <v>1.1564783535319709</v>
      </c>
      <c r="J105" s="632">
        <v>7806</v>
      </c>
      <c r="K105" s="649">
        <v>83</v>
      </c>
      <c r="L105" s="649">
        <v>647981</v>
      </c>
      <c r="M105" s="632">
        <v>1</v>
      </c>
      <c r="N105" s="632">
        <v>7807</v>
      </c>
      <c r="O105" s="649">
        <v>99</v>
      </c>
      <c r="P105" s="649">
        <v>773091</v>
      </c>
      <c r="Q105" s="637">
        <v>1.1930766488523583</v>
      </c>
      <c r="R105" s="650">
        <v>7809</v>
      </c>
    </row>
    <row r="106" spans="1:18" ht="14.4" customHeight="1" x14ac:dyDescent="0.3">
      <c r="A106" s="631" t="s">
        <v>2497</v>
      </c>
      <c r="B106" s="632" t="s">
        <v>2531</v>
      </c>
      <c r="C106" s="632" t="s">
        <v>529</v>
      </c>
      <c r="D106" s="632" t="s">
        <v>634</v>
      </c>
      <c r="E106" s="632" t="s">
        <v>2648</v>
      </c>
      <c r="F106" s="632" t="s">
        <v>2650</v>
      </c>
      <c r="G106" s="649">
        <v>20</v>
      </c>
      <c r="H106" s="649">
        <v>156120</v>
      </c>
      <c r="I106" s="632">
        <v>0.58815994695559792</v>
      </c>
      <c r="J106" s="632">
        <v>7806</v>
      </c>
      <c r="K106" s="649">
        <v>34</v>
      </c>
      <c r="L106" s="649">
        <v>265438</v>
      </c>
      <c r="M106" s="632">
        <v>1</v>
      </c>
      <c r="N106" s="632">
        <v>7807</v>
      </c>
      <c r="O106" s="649">
        <v>28</v>
      </c>
      <c r="P106" s="649">
        <v>218652</v>
      </c>
      <c r="Q106" s="637">
        <v>0.8237403838184435</v>
      </c>
      <c r="R106" s="650">
        <v>7809</v>
      </c>
    </row>
    <row r="107" spans="1:18" ht="14.4" customHeight="1" x14ac:dyDescent="0.3">
      <c r="A107" s="631" t="s">
        <v>2497</v>
      </c>
      <c r="B107" s="632" t="s">
        <v>2531</v>
      </c>
      <c r="C107" s="632" t="s">
        <v>529</v>
      </c>
      <c r="D107" s="632" t="s">
        <v>634</v>
      </c>
      <c r="E107" s="632" t="s">
        <v>2651</v>
      </c>
      <c r="F107" s="632" t="s">
        <v>2652</v>
      </c>
      <c r="G107" s="649">
        <v>49</v>
      </c>
      <c r="H107" s="649">
        <v>275380</v>
      </c>
      <c r="I107" s="632">
        <v>0.85964912280701755</v>
      </c>
      <c r="J107" s="632">
        <v>5620</v>
      </c>
      <c r="K107" s="649">
        <v>57</v>
      </c>
      <c r="L107" s="649">
        <v>320340</v>
      </c>
      <c r="M107" s="632">
        <v>1</v>
      </c>
      <c r="N107" s="632">
        <v>5620</v>
      </c>
      <c r="O107" s="649">
        <v>37</v>
      </c>
      <c r="P107" s="649">
        <v>207977</v>
      </c>
      <c r="Q107" s="637">
        <v>0.64923830929637261</v>
      </c>
      <c r="R107" s="650">
        <v>5621</v>
      </c>
    </row>
    <row r="108" spans="1:18" ht="14.4" customHeight="1" x14ac:dyDescent="0.3">
      <c r="A108" s="631" t="s">
        <v>2497</v>
      </c>
      <c r="B108" s="632" t="s">
        <v>2531</v>
      </c>
      <c r="C108" s="632" t="s">
        <v>529</v>
      </c>
      <c r="D108" s="632" t="s">
        <v>634</v>
      </c>
      <c r="E108" s="632" t="s">
        <v>2651</v>
      </c>
      <c r="F108" s="632" t="s">
        <v>2653</v>
      </c>
      <c r="G108" s="649">
        <v>219</v>
      </c>
      <c r="H108" s="649">
        <v>1230780</v>
      </c>
      <c r="I108" s="632">
        <v>1.0735294117647058</v>
      </c>
      <c r="J108" s="632">
        <v>5620</v>
      </c>
      <c r="K108" s="649">
        <v>204</v>
      </c>
      <c r="L108" s="649">
        <v>1146480</v>
      </c>
      <c r="M108" s="632">
        <v>1</v>
      </c>
      <c r="N108" s="632">
        <v>5620</v>
      </c>
      <c r="O108" s="649">
        <v>188</v>
      </c>
      <c r="P108" s="649">
        <v>1056748</v>
      </c>
      <c r="Q108" s="637">
        <v>0.92173260763380083</v>
      </c>
      <c r="R108" s="650">
        <v>5621</v>
      </c>
    </row>
    <row r="109" spans="1:18" ht="14.4" customHeight="1" x14ac:dyDescent="0.3">
      <c r="A109" s="631" t="s">
        <v>2497</v>
      </c>
      <c r="B109" s="632" t="s">
        <v>2531</v>
      </c>
      <c r="C109" s="632" t="s">
        <v>529</v>
      </c>
      <c r="D109" s="632" t="s">
        <v>634</v>
      </c>
      <c r="E109" s="632" t="s">
        <v>2654</v>
      </c>
      <c r="F109" s="632" t="s">
        <v>2655</v>
      </c>
      <c r="G109" s="649">
        <v>102</v>
      </c>
      <c r="H109" s="649">
        <v>11322</v>
      </c>
      <c r="I109" s="632">
        <v>0.88695652173913042</v>
      </c>
      <c r="J109" s="632">
        <v>111</v>
      </c>
      <c r="K109" s="649">
        <v>115</v>
      </c>
      <c r="L109" s="649">
        <v>12765</v>
      </c>
      <c r="M109" s="632">
        <v>1</v>
      </c>
      <c r="N109" s="632">
        <v>111</v>
      </c>
      <c r="O109" s="649">
        <v>139</v>
      </c>
      <c r="P109" s="649">
        <v>15568</v>
      </c>
      <c r="Q109" s="637">
        <v>1.2195848021934979</v>
      </c>
      <c r="R109" s="650">
        <v>112</v>
      </c>
    </row>
    <row r="110" spans="1:18" ht="14.4" customHeight="1" x14ac:dyDescent="0.3">
      <c r="A110" s="631" t="s">
        <v>2497</v>
      </c>
      <c r="B110" s="632" t="s">
        <v>2531</v>
      </c>
      <c r="C110" s="632" t="s">
        <v>529</v>
      </c>
      <c r="D110" s="632" t="s">
        <v>634</v>
      </c>
      <c r="E110" s="632" t="s">
        <v>2654</v>
      </c>
      <c r="F110" s="632" t="s">
        <v>2656</v>
      </c>
      <c r="G110" s="649">
        <v>28</v>
      </c>
      <c r="H110" s="649">
        <v>3108</v>
      </c>
      <c r="I110" s="632">
        <v>1</v>
      </c>
      <c r="J110" s="632">
        <v>111</v>
      </c>
      <c r="K110" s="649">
        <v>28</v>
      </c>
      <c r="L110" s="649">
        <v>3108</v>
      </c>
      <c r="M110" s="632">
        <v>1</v>
      </c>
      <c r="N110" s="632">
        <v>111</v>
      </c>
      <c r="O110" s="649">
        <v>21</v>
      </c>
      <c r="P110" s="649">
        <v>2352</v>
      </c>
      <c r="Q110" s="637">
        <v>0.7567567567567568</v>
      </c>
      <c r="R110" s="650">
        <v>112</v>
      </c>
    </row>
    <row r="111" spans="1:18" ht="14.4" customHeight="1" x14ac:dyDescent="0.3">
      <c r="A111" s="631" t="s">
        <v>2497</v>
      </c>
      <c r="B111" s="632" t="s">
        <v>2531</v>
      </c>
      <c r="C111" s="632" t="s">
        <v>529</v>
      </c>
      <c r="D111" s="632" t="s">
        <v>634</v>
      </c>
      <c r="E111" s="632" t="s">
        <v>2657</v>
      </c>
      <c r="F111" s="632" t="s">
        <v>2658</v>
      </c>
      <c r="G111" s="649">
        <v>1</v>
      </c>
      <c r="H111" s="649">
        <v>800</v>
      </c>
      <c r="I111" s="632"/>
      <c r="J111" s="632">
        <v>800</v>
      </c>
      <c r="K111" s="649"/>
      <c r="L111" s="649"/>
      <c r="M111" s="632"/>
      <c r="N111" s="632"/>
      <c r="O111" s="649">
        <v>1</v>
      </c>
      <c r="P111" s="649">
        <v>802</v>
      </c>
      <c r="Q111" s="637"/>
      <c r="R111" s="650">
        <v>802</v>
      </c>
    </row>
    <row r="112" spans="1:18" ht="14.4" customHeight="1" x14ac:dyDescent="0.3">
      <c r="A112" s="631" t="s">
        <v>2497</v>
      </c>
      <c r="B112" s="632" t="s">
        <v>2531</v>
      </c>
      <c r="C112" s="632" t="s">
        <v>529</v>
      </c>
      <c r="D112" s="632" t="s">
        <v>634</v>
      </c>
      <c r="E112" s="632" t="s">
        <v>2659</v>
      </c>
      <c r="F112" s="632" t="s">
        <v>2660</v>
      </c>
      <c r="G112" s="649">
        <v>8745</v>
      </c>
      <c r="H112" s="649">
        <v>1547865</v>
      </c>
      <c r="I112" s="632">
        <v>1.0072563925362819</v>
      </c>
      <c r="J112" s="632">
        <v>177</v>
      </c>
      <c r="K112" s="649">
        <v>8682</v>
      </c>
      <c r="L112" s="649">
        <v>1536714</v>
      </c>
      <c r="M112" s="632">
        <v>1</v>
      </c>
      <c r="N112" s="632">
        <v>177</v>
      </c>
      <c r="O112" s="649">
        <v>8644</v>
      </c>
      <c r="P112" s="649">
        <v>1538632</v>
      </c>
      <c r="Q112" s="637">
        <v>1.0012481177369374</v>
      </c>
      <c r="R112" s="650">
        <v>178</v>
      </c>
    </row>
    <row r="113" spans="1:18" ht="14.4" customHeight="1" x14ac:dyDescent="0.3">
      <c r="A113" s="631" t="s">
        <v>2497</v>
      </c>
      <c r="B113" s="632" t="s">
        <v>2531</v>
      </c>
      <c r="C113" s="632" t="s">
        <v>529</v>
      </c>
      <c r="D113" s="632" t="s">
        <v>634</v>
      </c>
      <c r="E113" s="632" t="s">
        <v>2659</v>
      </c>
      <c r="F113" s="632" t="s">
        <v>2661</v>
      </c>
      <c r="G113" s="649">
        <v>495</v>
      </c>
      <c r="H113" s="649">
        <v>87615</v>
      </c>
      <c r="I113" s="632">
        <v>0.966796875</v>
      </c>
      <c r="J113" s="632">
        <v>177</v>
      </c>
      <c r="K113" s="649">
        <v>512</v>
      </c>
      <c r="L113" s="649">
        <v>90624</v>
      </c>
      <c r="M113" s="632">
        <v>1</v>
      </c>
      <c r="N113" s="632">
        <v>177</v>
      </c>
      <c r="O113" s="649">
        <v>471</v>
      </c>
      <c r="P113" s="649">
        <v>83838</v>
      </c>
      <c r="Q113" s="637">
        <v>0.92511917372881358</v>
      </c>
      <c r="R113" s="650">
        <v>178</v>
      </c>
    </row>
    <row r="114" spans="1:18" ht="14.4" customHeight="1" x14ac:dyDescent="0.3">
      <c r="A114" s="631" t="s">
        <v>2497</v>
      </c>
      <c r="B114" s="632" t="s">
        <v>2531</v>
      </c>
      <c r="C114" s="632" t="s">
        <v>529</v>
      </c>
      <c r="D114" s="632" t="s">
        <v>634</v>
      </c>
      <c r="E114" s="632" t="s">
        <v>2662</v>
      </c>
      <c r="F114" s="632" t="s">
        <v>2663</v>
      </c>
      <c r="G114" s="649">
        <v>7316</v>
      </c>
      <c r="H114" s="649">
        <v>14983168</v>
      </c>
      <c r="I114" s="632">
        <v>0.9406263799580713</v>
      </c>
      <c r="J114" s="632">
        <v>2048</v>
      </c>
      <c r="K114" s="649">
        <v>7774</v>
      </c>
      <c r="L114" s="649">
        <v>15928926</v>
      </c>
      <c r="M114" s="632">
        <v>1</v>
      </c>
      <c r="N114" s="632">
        <v>2049</v>
      </c>
      <c r="O114" s="649">
        <v>7645</v>
      </c>
      <c r="P114" s="649">
        <v>15672250</v>
      </c>
      <c r="Q114" s="637">
        <v>0.98388617035448589</v>
      </c>
      <c r="R114" s="650">
        <v>2050</v>
      </c>
    </row>
    <row r="115" spans="1:18" ht="14.4" customHeight="1" x14ac:dyDescent="0.3">
      <c r="A115" s="631" t="s">
        <v>2497</v>
      </c>
      <c r="B115" s="632" t="s">
        <v>2531</v>
      </c>
      <c r="C115" s="632" t="s">
        <v>529</v>
      </c>
      <c r="D115" s="632" t="s">
        <v>634</v>
      </c>
      <c r="E115" s="632" t="s">
        <v>2664</v>
      </c>
      <c r="F115" s="632" t="s">
        <v>2665</v>
      </c>
      <c r="G115" s="649">
        <v>5606</v>
      </c>
      <c r="H115" s="649">
        <v>1934070</v>
      </c>
      <c r="I115" s="632">
        <v>0.93091996014613088</v>
      </c>
      <c r="J115" s="632">
        <v>345</v>
      </c>
      <c r="K115" s="649">
        <v>6022</v>
      </c>
      <c r="L115" s="649">
        <v>2077590</v>
      </c>
      <c r="M115" s="632">
        <v>1</v>
      </c>
      <c r="N115" s="632">
        <v>345</v>
      </c>
      <c r="O115" s="649">
        <v>5938</v>
      </c>
      <c r="P115" s="649">
        <v>2054548</v>
      </c>
      <c r="Q115" s="637">
        <v>0.98890926506192267</v>
      </c>
      <c r="R115" s="650">
        <v>346</v>
      </c>
    </row>
    <row r="116" spans="1:18" ht="14.4" customHeight="1" x14ac:dyDescent="0.3">
      <c r="A116" s="631" t="s">
        <v>2497</v>
      </c>
      <c r="B116" s="632" t="s">
        <v>2531</v>
      </c>
      <c r="C116" s="632" t="s">
        <v>529</v>
      </c>
      <c r="D116" s="632" t="s">
        <v>634</v>
      </c>
      <c r="E116" s="632" t="s">
        <v>2664</v>
      </c>
      <c r="F116" s="632" t="s">
        <v>2666</v>
      </c>
      <c r="G116" s="649">
        <v>278</v>
      </c>
      <c r="H116" s="649">
        <v>95910</v>
      </c>
      <c r="I116" s="632">
        <v>0.66190476190476188</v>
      </c>
      <c r="J116" s="632">
        <v>345</v>
      </c>
      <c r="K116" s="649">
        <v>420</v>
      </c>
      <c r="L116" s="649">
        <v>144900</v>
      </c>
      <c r="M116" s="632">
        <v>1</v>
      </c>
      <c r="N116" s="632">
        <v>345</v>
      </c>
      <c r="O116" s="649">
        <v>469</v>
      </c>
      <c r="P116" s="649">
        <v>162274</v>
      </c>
      <c r="Q116" s="637">
        <v>1.1199033816425121</v>
      </c>
      <c r="R116" s="650">
        <v>346</v>
      </c>
    </row>
    <row r="117" spans="1:18" ht="14.4" customHeight="1" x14ac:dyDescent="0.3">
      <c r="A117" s="631" t="s">
        <v>2497</v>
      </c>
      <c r="B117" s="632" t="s">
        <v>2531</v>
      </c>
      <c r="C117" s="632" t="s">
        <v>529</v>
      </c>
      <c r="D117" s="632" t="s">
        <v>634</v>
      </c>
      <c r="E117" s="632" t="s">
        <v>2667</v>
      </c>
      <c r="F117" s="632" t="s">
        <v>2668</v>
      </c>
      <c r="G117" s="649">
        <v>832</v>
      </c>
      <c r="H117" s="649">
        <v>255424</v>
      </c>
      <c r="I117" s="632">
        <v>1.0418325393199765</v>
      </c>
      <c r="J117" s="632">
        <v>307</v>
      </c>
      <c r="K117" s="649">
        <v>796</v>
      </c>
      <c r="L117" s="649">
        <v>245168</v>
      </c>
      <c r="M117" s="632">
        <v>1</v>
      </c>
      <c r="N117" s="632">
        <v>308</v>
      </c>
      <c r="O117" s="649">
        <v>686</v>
      </c>
      <c r="P117" s="649">
        <v>211288</v>
      </c>
      <c r="Q117" s="637">
        <v>0.86180904522613067</v>
      </c>
      <c r="R117" s="650">
        <v>308</v>
      </c>
    </row>
    <row r="118" spans="1:18" ht="14.4" customHeight="1" x14ac:dyDescent="0.3">
      <c r="A118" s="631" t="s">
        <v>2497</v>
      </c>
      <c r="B118" s="632" t="s">
        <v>2531</v>
      </c>
      <c r="C118" s="632" t="s">
        <v>529</v>
      </c>
      <c r="D118" s="632" t="s">
        <v>634</v>
      </c>
      <c r="E118" s="632" t="s">
        <v>2669</v>
      </c>
      <c r="F118" s="632" t="s">
        <v>2670</v>
      </c>
      <c r="G118" s="649">
        <v>229</v>
      </c>
      <c r="H118" s="649">
        <v>626544</v>
      </c>
      <c r="I118" s="632">
        <v>0.9741120500003887</v>
      </c>
      <c r="J118" s="632">
        <v>2736</v>
      </c>
      <c r="K118" s="649">
        <v>235</v>
      </c>
      <c r="L118" s="649">
        <v>643195</v>
      </c>
      <c r="M118" s="632">
        <v>1</v>
      </c>
      <c r="N118" s="632">
        <v>2737</v>
      </c>
      <c r="O118" s="649">
        <v>201</v>
      </c>
      <c r="P118" s="649">
        <v>550137</v>
      </c>
      <c r="Q118" s="637">
        <v>0.85531914893617023</v>
      </c>
      <c r="R118" s="650">
        <v>2737</v>
      </c>
    </row>
    <row r="119" spans="1:18" ht="14.4" customHeight="1" x14ac:dyDescent="0.3">
      <c r="A119" s="631" t="s">
        <v>2497</v>
      </c>
      <c r="B119" s="632" t="s">
        <v>2531</v>
      </c>
      <c r="C119" s="632" t="s">
        <v>529</v>
      </c>
      <c r="D119" s="632" t="s">
        <v>634</v>
      </c>
      <c r="E119" s="632" t="s">
        <v>2669</v>
      </c>
      <c r="F119" s="632" t="s">
        <v>2671</v>
      </c>
      <c r="G119" s="649">
        <v>2196</v>
      </c>
      <c r="H119" s="649">
        <v>6008256</v>
      </c>
      <c r="I119" s="632">
        <v>1.0330341937286422</v>
      </c>
      <c r="J119" s="632">
        <v>2736</v>
      </c>
      <c r="K119" s="649">
        <v>2125</v>
      </c>
      <c r="L119" s="649">
        <v>5816125</v>
      </c>
      <c r="M119" s="632">
        <v>1</v>
      </c>
      <c r="N119" s="632">
        <v>2737</v>
      </c>
      <c r="O119" s="649">
        <v>2096</v>
      </c>
      <c r="P119" s="649">
        <v>5736752</v>
      </c>
      <c r="Q119" s="637">
        <v>0.98635294117647054</v>
      </c>
      <c r="R119" s="650">
        <v>2737</v>
      </c>
    </row>
    <row r="120" spans="1:18" ht="14.4" customHeight="1" x14ac:dyDescent="0.3">
      <c r="A120" s="631" t="s">
        <v>2497</v>
      </c>
      <c r="B120" s="632" t="s">
        <v>2531</v>
      </c>
      <c r="C120" s="632" t="s">
        <v>529</v>
      </c>
      <c r="D120" s="632" t="s">
        <v>634</v>
      </c>
      <c r="E120" s="632" t="s">
        <v>2672</v>
      </c>
      <c r="F120" s="632" t="s">
        <v>2673</v>
      </c>
      <c r="G120" s="649">
        <v>853</v>
      </c>
      <c r="H120" s="649">
        <v>4494457</v>
      </c>
      <c r="I120" s="632">
        <v>1.0264741275571601</v>
      </c>
      <c r="J120" s="632">
        <v>5269</v>
      </c>
      <c r="K120" s="649">
        <v>831</v>
      </c>
      <c r="L120" s="649">
        <v>4378539</v>
      </c>
      <c r="M120" s="632">
        <v>1</v>
      </c>
      <c r="N120" s="632">
        <v>5269</v>
      </c>
      <c r="O120" s="649">
        <v>856</v>
      </c>
      <c r="P120" s="649">
        <v>4510969</v>
      </c>
      <c r="Q120" s="637">
        <v>1.0302452484721503</v>
      </c>
      <c r="R120" s="650">
        <v>5269.8235981308408</v>
      </c>
    </row>
    <row r="121" spans="1:18" ht="14.4" customHeight="1" x14ac:dyDescent="0.3">
      <c r="A121" s="631" t="s">
        <v>2497</v>
      </c>
      <c r="B121" s="632" t="s">
        <v>2531</v>
      </c>
      <c r="C121" s="632" t="s">
        <v>529</v>
      </c>
      <c r="D121" s="632" t="s">
        <v>634</v>
      </c>
      <c r="E121" s="632" t="s">
        <v>2674</v>
      </c>
      <c r="F121" s="632" t="s">
        <v>2675</v>
      </c>
      <c r="G121" s="649">
        <v>669</v>
      </c>
      <c r="H121" s="649">
        <v>103026</v>
      </c>
      <c r="I121" s="632">
        <v>0.98672566371681414</v>
      </c>
      <c r="J121" s="632">
        <v>154</v>
      </c>
      <c r="K121" s="649">
        <v>678</v>
      </c>
      <c r="L121" s="649">
        <v>104412</v>
      </c>
      <c r="M121" s="632">
        <v>1</v>
      </c>
      <c r="N121" s="632">
        <v>154</v>
      </c>
      <c r="O121" s="649">
        <v>706</v>
      </c>
      <c r="P121" s="649">
        <v>109430</v>
      </c>
      <c r="Q121" s="637">
        <v>1.0480596100065127</v>
      </c>
      <c r="R121" s="650">
        <v>155</v>
      </c>
    </row>
    <row r="122" spans="1:18" ht="14.4" customHeight="1" x14ac:dyDescent="0.3">
      <c r="A122" s="631" t="s">
        <v>2497</v>
      </c>
      <c r="B122" s="632" t="s">
        <v>2531</v>
      </c>
      <c r="C122" s="632" t="s">
        <v>529</v>
      </c>
      <c r="D122" s="632" t="s">
        <v>634</v>
      </c>
      <c r="E122" s="632" t="s">
        <v>2676</v>
      </c>
      <c r="F122" s="632" t="s">
        <v>2677</v>
      </c>
      <c r="G122" s="649">
        <v>0</v>
      </c>
      <c r="H122" s="649">
        <v>0</v>
      </c>
      <c r="I122" s="632"/>
      <c r="J122" s="632"/>
      <c r="K122" s="649"/>
      <c r="L122" s="649"/>
      <c r="M122" s="632"/>
      <c r="N122" s="632"/>
      <c r="O122" s="649">
        <v>0</v>
      </c>
      <c r="P122" s="649">
        <v>0</v>
      </c>
      <c r="Q122" s="637"/>
      <c r="R122" s="650"/>
    </row>
    <row r="123" spans="1:18" ht="14.4" customHeight="1" x14ac:dyDescent="0.3">
      <c r="A123" s="631" t="s">
        <v>2497</v>
      </c>
      <c r="B123" s="632" t="s">
        <v>2531</v>
      </c>
      <c r="C123" s="632" t="s">
        <v>529</v>
      </c>
      <c r="D123" s="632" t="s">
        <v>634</v>
      </c>
      <c r="E123" s="632" t="s">
        <v>2678</v>
      </c>
      <c r="F123" s="632" t="s">
        <v>2679</v>
      </c>
      <c r="G123" s="649">
        <v>25</v>
      </c>
      <c r="H123" s="649">
        <v>16850</v>
      </c>
      <c r="I123" s="632">
        <v>0.8607918263090677</v>
      </c>
      <c r="J123" s="632">
        <v>674</v>
      </c>
      <c r="K123" s="649">
        <v>29</v>
      </c>
      <c r="L123" s="649">
        <v>19575</v>
      </c>
      <c r="M123" s="632">
        <v>1</v>
      </c>
      <c r="N123" s="632">
        <v>675</v>
      </c>
      <c r="O123" s="649">
        <v>35</v>
      </c>
      <c r="P123" s="649">
        <v>23625</v>
      </c>
      <c r="Q123" s="637">
        <v>1.2068965517241379</v>
      </c>
      <c r="R123" s="650">
        <v>675</v>
      </c>
    </row>
    <row r="124" spans="1:18" ht="14.4" customHeight="1" x14ac:dyDescent="0.3">
      <c r="A124" s="631" t="s">
        <v>2497</v>
      </c>
      <c r="B124" s="632" t="s">
        <v>2531</v>
      </c>
      <c r="C124" s="632" t="s">
        <v>529</v>
      </c>
      <c r="D124" s="632" t="s">
        <v>634</v>
      </c>
      <c r="E124" s="632" t="s">
        <v>2678</v>
      </c>
      <c r="F124" s="632" t="s">
        <v>2680</v>
      </c>
      <c r="G124" s="649">
        <v>29</v>
      </c>
      <c r="H124" s="649">
        <v>19546</v>
      </c>
      <c r="I124" s="632">
        <v>1.1137321937321938</v>
      </c>
      <c r="J124" s="632">
        <v>674</v>
      </c>
      <c r="K124" s="649">
        <v>26</v>
      </c>
      <c r="L124" s="649">
        <v>17550</v>
      </c>
      <c r="M124" s="632">
        <v>1</v>
      </c>
      <c r="N124" s="632">
        <v>675</v>
      </c>
      <c r="O124" s="649">
        <v>34</v>
      </c>
      <c r="P124" s="649">
        <v>22950</v>
      </c>
      <c r="Q124" s="637">
        <v>1.3076923076923077</v>
      </c>
      <c r="R124" s="650">
        <v>675</v>
      </c>
    </row>
    <row r="125" spans="1:18" ht="14.4" customHeight="1" x14ac:dyDescent="0.3">
      <c r="A125" s="631" t="s">
        <v>2497</v>
      </c>
      <c r="B125" s="632" t="s">
        <v>2531</v>
      </c>
      <c r="C125" s="632" t="s">
        <v>529</v>
      </c>
      <c r="D125" s="632" t="s">
        <v>634</v>
      </c>
      <c r="E125" s="632" t="s">
        <v>2681</v>
      </c>
      <c r="F125" s="632" t="s">
        <v>2682</v>
      </c>
      <c r="G125" s="649"/>
      <c r="H125" s="649"/>
      <c r="I125" s="632"/>
      <c r="J125" s="632"/>
      <c r="K125" s="649">
        <v>2</v>
      </c>
      <c r="L125" s="649">
        <v>614</v>
      </c>
      <c r="M125" s="632">
        <v>1</v>
      </c>
      <c r="N125" s="632">
        <v>307</v>
      </c>
      <c r="O125" s="649"/>
      <c r="P125" s="649"/>
      <c r="Q125" s="637"/>
      <c r="R125" s="650"/>
    </row>
    <row r="126" spans="1:18" ht="14.4" customHeight="1" x14ac:dyDescent="0.3">
      <c r="A126" s="631" t="s">
        <v>2497</v>
      </c>
      <c r="B126" s="632" t="s">
        <v>2531</v>
      </c>
      <c r="C126" s="632" t="s">
        <v>529</v>
      </c>
      <c r="D126" s="632" t="s">
        <v>634</v>
      </c>
      <c r="E126" s="632" t="s">
        <v>2683</v>
      </c>
      <c r="F126" s="632" t="s">
        <v>2684</v>
      </c>
      <c r="G126" s="649">
        <v>1</v>
      </c>
      <c r="H126" s="649">
        <v>568</v>
      </c>
      <c r="I126" s="632"/>
      <c r="J126" s="632">
        <v>568</v>
      </c>
      <c r="K126" s="649"/>
      <c r="L126" s="649"/>
      <c r="M126" s="632"/>
      <c r="N126" s="632"/>
      <c r="O126" s="649"/>
      <c r="P126" s="649"/>
      <c r="Q126" s="637"/>
      <c r="R126" s="650"/>
    </row>
    <row r="127" spans="1:18" ht="14.4" customHeight="1" x14ac:dyDescent="0.3">
      <c r="A127" s="631" t="s">
        <v>2497</v>
      </c>
      <c r="B127" s="632" t="s">
        <v>2531</v>
      </c>
      <c r="C127" s="632" t="s">
        <v>529</v>
      </c>
      <c r="D127" s="632" t="s">
        <v>634</v>
      </c>
      <c r="E127" s="632" t="s">
        <v>2685</v>
      </c>
      <c r="F127" s="632" t="s">
        <v>2686</v>
      </c>
      <c r="G127" s="649">
        <v>351</v>
      </c>
      <c r="H127" s="649">
        <v>54405</v>
      </c>
      <c r="I127" s="632">
        <v>1.6100917431192661</v>
      </c>
      <c r="J127" s="632">
        <v>155</v>
      </c>
      <c r="K127" s="649">
        <v>218</v>
      </c>
      <c r="L127" s="649">
        <v>33790</v>
      </c>
      <c r="M127" s="632">
        <v>1</v>
      </c>
      <c r="N127" s="632">
        <v>155</v>
      </c>
      <c r="O127" s="649">
        <v>225</v>
      </c>
      <c r="P127" s="649">
        <v>34875</v>
      </c>
      <c r="Q127" s="637">
        <v>1.0321100917431192</v>
      </c>
      <c r="R127" s="650">
        <v>155</v>
      </c>
    </row>
    <row r="128" spans="1:18" ht="14.4" customHeight="1" x14ac:dyDescent="0.3">
      <c r="A128" s="631" t="s">
        <v>2497</v>
      </c>
      <c r="B128" s="632" t="s">
        <v>2531</v>
      </c>
      <c r="C128" s="632" t="s">
        <v>529</v>
      </c>
      <c r="D128" s="632" t="s">
        <v>634</v>
      </c>
      <c r="E128" s="632" t="s">
        <v>2685</v>
      </c>
      <c r="F128" s="632" t="s">
        <v>2687</v>
      </c>
      <c r="G128" s="649">
        <v>5856</v>
      </c>
      <c r="H128" s="649">
        <v>907680</v>
      </c>
      <c r="I128" s="632">
        <v>0.98718813216453138</v>
      </c>
      <c r="J128" s="632">
        <v>155</v>
      </c>
      <c r="K128" s="649">
        <v>5932</v>
      </c>
      <c r="L128" s="649">
        <v>919460</v>
      </c>
      <c r="M128" s="632">
        <v>1</v>
      </c>
      <c r="N128" s="632">
        <v>155</v>
      </c>
      <c r="O128" s="649">
        <v>5640</v>
      </c>
      <c r="P128" s="649">
        <v>874200</v>
      </c>
      <c r="Q128" s="637">
        <v>0.95077545515846262</v>
      </c>
      <c r="R128" s="650">
        <v>155</v>
      </c>
    </row>
    <row r="129" spans="1:18" ht="14.4" customHeight="1" x14ac:dyDescent="0.3">
      <c r="A129" s="631" t="s">
        <v>2497</v>
      </c>
      <c r="B129" s="632" t="s">
        <v>2531</v>
      </c>
      <c r="C129" s="632" t="s">
        <v>529</v>
      </c>
      <c r="D129" s="632" t="s">
        <v>634</v>
      </c>
      <c r="E129" s="632" t="s">
        <v>2688</v>
      </c>
      <c r="F129" s="632" t="s">
        <v>2689</v>
      </c>
      <c r="G129" s="649">
        <v>2177</v>
      </c>
      <c r="H129" s="649">
        <v>433223</v>
      </c>
      <c r="I129" s="632">
        <v>0.92128650021159542</v>
      </c>
      <c r="J129" s="632">
        <v>199</v>
      </c>
      <c r="K129" s="649">
        <v>2363</v>
      </c>
      <c r="L129" s="649">
        <v>470237</v>
      </c>
      <c r="M129" s="632">
        <v>1</v>
      </c>
      <c r="N129" s="632">
        <v>199</v>
      </c>
      <c r="O129" s="649">
        <v>2115</v>
      </c>
      <c r="P129" s="649">
        <v>423000</v>
      </c>
      <c r="Q129" s="637">
        <v>0.89954639894351152</v>
      </c>
      <c r="R129" s="650">
        <v>200</v>
      </c>
    </row>
    <row r="130" spans="1:18" ht="14.4" customHeight="1" x14ac:dyDescent="0.3">
      <c r="A130" s="631" t="s">
        <v>2497</v>
      </c>
      <c r="B130" s="632" t="s">
        <v>2531</v>
      </c>
      <c r="C130" s="632" t="s">
        <v>529</v>
      </c>
      <c r="D130" s="632" t="s">
        <v>634</v>
      </c>
      <c r="E130" s="632" t="s">
        <v>2688</v>
      </c>
      <c r="F130" s="632" t="s">
        <v>2690</v>
      </c>
      <c r="G130" s="649">
        <v>172</v>
      </c>
      <c r="H130" s="649">
        <v>34228</v>
      </c>
      <c r="I130" s="632">
        <v>1.3983739837398375</v>
      </c>
      <c r="J130" s="632">
        <v>199</v>
      </c>
      <c r="K130" s="649">
        <v>123</v>
      </c>
      <c r="L130" s="649">
        <v>24477</v>
      </c>
      <c r="M130" s="632">
        <v>1</v>
      </c>
      <c r="N130" s="632">
        <v>199</v>
      </c>
      <c r="O130" s="649">
        <v>126</v>
      </c>
      <c r="P130" s="649">
        <v>25200</v>
      </c>
      <c r="Q130" s="637">
        <v>1.0295379335702906</v>
      </c>
      <c r="R130" s="650">
        <v>200</v>
      </c>
    </row>
    <row r="131" spans="1:18" ht="14.4" customHeight="1" x14ac:dyDescent="0.3">
      <c r="A131" s="631" t="s">
        <v>2497</v>
      </c>
      <c r="B131" s="632" t="s">
        <v>2531</v>
      </c>
      <c r="C131" s="632" t="s">
        <v>529</v>
      </c>
      <c r="D131" s="632" t="s">
        <v>634</v>
      </c>
      <c r="E131" s="632" t="s">
        <v>2691</v>
      </c>
      <c r="F131" s="632" t="s">
        <v>2692</v>
      </c>
      <c r="G131" s="649">
        <v>883</v>
      </c>
      <c r="H131" s="649">
        <v>180132</v>
      </c>
      <c r="I131" s="632">
        <v>0.82600561272217021</v>
      </c>
      <c r="J131" s="632">
        <v>204</v>
      </c>
      <c r="K131" s="649">
        <v>1069</v>
      </c>
      <c r="L131" s="649">
        <v>218076</v>
      </c>
      <c r="M131" s="632">
        <v>1</v>
      </c>
      <c r="N131" s="632">
        <v>204</v>
      </c>
      <c r="O131" s="649">
        <v>1329</v>
      </c>
      <c r="P131" s="649">
        <v>272759</v>
      </c>
      <c r="Q131" s="637">
        <v>1.2507520314018965</v>
      </c>
      <c r="R131" s="650">
        <v>205.23626787057938</v>
      </c>
    </row>
    <row r="132" spans="1:18" ht="14.4" customHeight="1" x14ac:dyDescent="0.3">
      <c r="A132" s="631" t="s">
        <v>2497</v>
      </c>
      <c r="B132" s="632" t="s">
        <v>2531</v>
      </c>
      <c r="C132" s="632" t="s">
        <v>529</v>
      </c>
      <c r="D132" s="632" t="s">
        <v>634</v>
      </c>
      <c r="E132" s="632" t="s">
        <v>2693</v>
      </c>
      <c r="F132" s="632" t="s">
        <v>2694</v>
      </c>
      <c r="G132" s="649">
        <v>88</v>
      </c>
      <c r="H132" s="649">
        <v>37488</v>
      </c>
      <c r="I132" s="632">
        <v>0.88888888888888884</v>
      </c>
      <c r="J132" s="632">
        <v>426</v>
      </c>
      <c r="K132" s="649">
        <v>99</v>
      </c>
      <c r="L132" s="649">
        <v>42174</v>
      </c>
      <c r="M132" s="632">
        <v>1</v>
      </c>
      <c r="N132" s="632">
        <v>426</v>
      </c>
      <c r="O132" s="649">
        <v>89</v>
      </c>
      <c r="P132" s="649">
        <v>38003</v>
      </c>
      <c r="Q132" s="637">
        <v>0.90110020391710532</v>
      </c>
      <c r="R132" s="650">
        <v>427</v>
      </c>
    </row>
    <row r="133" spans="1:18" ht="14.4" customHeight="1" x14ac:dyDescent="0.3">
      <c r="A133" s="631" t="s">
        <v>2497</v>
      </c>
      <c r="B133" s="632" t="s">
        <v>2531</v>
      </c>
      <c r="C133" s="632" t="s">
        <v>529</v>
      </c>
      <c r="D133" s="632" t="s">
        <v>634</v>
      </c>
      <c r="E133" s="632" t="s">
        <v>2693</v>
      </c>
      <c r="F133" s="632" t="s">
        <v>2695</v>
      </c>
      <c r="G133" s="649">
        <v>106</v>
      </c>
      <c r="H133" s="649">
        <v>45156</v>
      </c>
      <c r="I133" s="632">
        <v>1.5142857142857142</v>
      </c>
      <c r="J133" s="632">
        <v>426</v>
      </c>
      <c r="K133" s="649">
        <v>70</v>
      </c>
      <c r="L133" s="649">
        <v>29820</v>
      </c>
      <c r="M133" s="632">
        <v>1</v>
      </c>
      <c r="N133" s="632">
        <v>426</v>
      </c>
      <c r="O133" s="649">
        <v>70</v>
      </c>
      <c r="P133" s="649">
        <v>29890</v>
      </c>
      <c r="Q133" s="637">
        <v>1.0023474178403755</v>
      </c>
      <c r="R133" s="650">
        <v>427</v>
      </c>
    </row>
    <row r="134" spans="1:18" ht="14.4" customHeight="1" x14ac:dyDescent="0.3">
      <c r="A134" s="631" t="s">
        <v>2497</v>
      </c>
      <c r="B134" s="632" t="s">
        <v>2531</v>
      </c>
      <c r="C134" s="632" t="s">
        <v>529</v>
      </c>
      <c r="D134" s="632" t="s">
        <v>634</v>
      </c>
      <c r="E134" s="632" t="s">
        <v>2696</v>
      </c>
      <c r="F134" s="632" t="s">
        <v>2697</v>
      </c>
      <c r="G134" s="649">
        <v>4</v>
      </c>
      <c r="H134" s="649">
        <v>1060</v>
      </c>
      <c r="I134" s="632">
        <v>0.2857142857142857</v>
      </c>
      <c r="J134" s="632">
        <v>265</v>
      </c>
      <c r="K134" s="649">
        <v>14</v>
      </c>
      <c r="L134" s="649">
        <v>3710</v>
      </c>
      <c r="M134" s="632">
        <v>1</v>
      </c>
      <c r="N134" s="632">
        <v>265</v>
      </c>
      <c r="O134" s="649">
        <v>11</v>
      </c>
      <c r="P134" s="649">
        <v>2926</v>
      </c>
      <c r="Q134" s="637">
        <v>0.78867924528301891</v>
      </c>
      <c r="R134" s="650">
        <v>266</v>
      </c>
    </row>
    <row r="135" spans="1:18" ht="14.4" customHeight="1" x14ac:dyDescent="0.3">
      <c r="A135" s="631" t="s">
        <v>2497</v>
      </c>
      <c r="B135" s="632" t="s">
        <v>2531</v>
      </c>
      <c r="C135" s="632" t="s">
        <v>529</v>
      </c>
      <c r="D135" s="632" t="s">
        <v>634</v>
      </c>
      <c r="E135" s="632" t="s">
        <v>2698</v>
      </c>
      <c r="F135" s="632" t="s">
        <v>2699</v>
      </c>
      <c r="G135" s="649">
        <v>143</v>
      </c>
      <c r="H135" s="649">
        <v>23309</v>
      </c>
      <c r="I135" s="632">
        <v>1.43</v>
      </c>
      <c r="J135" s="632">
        <v>163</v>
      </c>
      <c r="K135" s="649">
        <v>100</v>
      </c>
      <c r="L135" s="649">
        <v>16300</v>
      </c>
      <c r="M135" s="632">
        <v>1</v>
      </c>
      <c r="N135" s="632">
        <v>163</v>
      </c>
      <c r="O135" s="649">
        <v>122</v>
      </c>
      <c r="P135" s="649">
        <v>19886</v>
      </c>
      <c r="Q135" s="637">
        <v>1.22</v>
      </c>
      <c r="R135" s="650">
        <v>163</v>
      </c>
    </row>
    <row r="136" spans="1:18" ht="14.4" customHeight="1" x14ac:dyDescent="0.3">
      <c r="A136" s="631" t="s">
        <v>2497</v>
      </c>
      <c r="B136" s="632" t="s">
        <v>2531</v>
      </c>
      <c r="C136" s="632" t="s">
        <v>529</v>
      </c>
      <c r="D136" s="632" t="s">
        <v>634</v>
      </c>
      <c r="E136" s="632" t="s">
        <v>2698</v>
      </c>
      <c r="F136" s="632" t="s">
        <v>2700</v>
      </c>
      <c r="G136" s="649">
        <v>1544</v>
      </c>
      <c r="H136" s="649">
        <v>251672</v>
      </c>
      <c r="I136" s="632">
        <v>0.99484536082474229</v>
      </c>
      <c r="J136" s="632">
        <v>163</v>
      </c>
      <c r="K136" s="649">
        <v>1552</v>
      </c>
      <c r="L136" s="649">
        <v>252976</v>
      </c>
      <c r="M136" s="632">
        <v>1</v>
      </c>
      <c r="N136" s="632">
        <v>163</v>
      </c>
      <c r="O136" s="649">
        <v>1314</v>
      </c>
      <c r="P136" s="649">
        <v>214182</v>
      </c>
      <c r="Q136" s="637">
        <v>0.84664948453608246</v>
      </c>
      <c r="R136" s="650">
        <v>163</v>
      </c>
    </row>
    <row r="137" spans="1:18" ht="14.4" customHeight="1" x14ac:dyDescent="0.3">
      <c r="A137" s="631" t="s">
        <v>2497</v>
      </c>
      <c r="B137" s="632" t="s">
        <v>2531</v>
      </c>
      <c r="C137" s="632" t="s">
        <v>529</v>
      </c>
      <c r="D137" s="632" t="s">
        <v>634</v>
      </c>
      <c r="E137" s="632" t="s">
        <v>2701</v>
      </c>
      <c r="F137" s="632" t="s">
        <v>2702</v>
      </c>
      <c r="G137" s="649">
        <v>4</v>
      </c>
      <c r="H137" s="649">
        <v>1744</v>
      </c>
      <c r="I137" s="632">
        <v>2</v>
      </c>
      <c r="J137" s="632">
        <v>436</v>
      </c>
      <c r="K137" s="649">
        <v>2</v>
      </c>
      <c r="L137" s="649">
        <v>872</v>
      </c>
      <c r="M137" s="632">
        <v>1</v>
      </c>
      <c r="N137" s="632">
        <v>436</v>
      </c>
      <c r="O137" s="649">
        <v>2</v>
      </c>
      <c r="P137" s="649">
        <v>874</v>
      </c>
      <c r="Q137" s="637">
        <v>1.0022935779816513</v>
      </c>
      <c r="R137" s="650">
        <v>437</v>
      </c>
    </row>
    <row r="138" spans="1:18" ht="14.4" customHeight="1" x14ac:dyDescent="0.3">
      <c r="A138" s="631" t="s">
        <v>2497</v>
      </c>
      <c r="B138" s="632" t="s">
        <v>2531</v>
      </c>
      <c r="C138" s="632" t="s">
        <v>529</v>
      </c>
      <c r="D138" s="632" t="s">
        <v>634</v>
      </c>
      <c r="E138" s="632" t="s">
        <v>2701</v>
      </c>
      <c r="F138" s="632" t="s">
        <v>2703</v>
      </c>
      <c r="G138" s="649">
        <v>6</v>
      </c>
      <c r="H138" s="649">
        <v>2616</v>
      </c>
      <c r="I138" s="632">
        <v>3</v>
      </c>
      <c r="J138" s="632">
        <v>436</v>
      </c>
      <c r="K138" s="649">
        <v>2</v>
      </c>
      <c r="L138" s="649">
        <v>872</v>
      </c>
      <c r="M138" s="632">
        <v>1</v>
      </c>
      <c r="N138" s="632">
        <v>436</v>
      </c>
      <c r="O138" s="649"/>
      <c r="P138" s="649"/>
      <c r="Q138" s="637"/>
      <c r="R138" s="650"/>
    </row>
    <row r="139" spans="1:18" ht="14.4" customHeight="1" x14ac:dyDescent="0.3">
      <c r="A139" s="631" t="s">
        <v>2497</v>
      </c>
      <c r="B139" s="632" t="s">
        <v>2531</v>
      </c>
      <c r="C139" s="632" t="s">
        <v>529</v>
      </c>
      <c r="D139" s="632" t="s">
        <v>634</v>
      </c>
      <c r="E139" s="632" t="s">
        <v>2704</v>
      </c>
      <c r="F139" s="632" t="s">
        <v>2705</v>
      </c>
      <c r="G139" s="649">
        <v>235</v>
      </c>
      <c r="H139" s="649">
        <v>506190</v>
      </c>
      <c r="I139" s="632">
        <v>0.66541345970567167</v>
      </c>
      <c r="J139" s="632">
        <v>2154</v>
      </c>
      <c r="K139" s="649">
        <v>353</v>
      </c>
      <c r="L139" s="649">
        <v>760715</v>
      </c>
      <c r="M139" s="632">
        <v>1</v>
      </c>
      <c r="N139" s="632">
        <v>2155</v>
      </c>
      <c r="O139" s="649">
        <v>284</v>
      </c>
      <c r="P139" s="649">
        <v>612304</v>
      </c>
      <c r="Q139" s="637">
        <v>0.80490591088646868</v>
      </c>
      <c r="R139" s="650">
        <v>2156</v>
      </c>
    </row>
    <row r="140" spans="1:18" ht="14.4" customHeight="1" x14ac:dyDescent="0.3">
      <c r="A140" s="631" t="s">
        <v>2497</v>
      </c>
      <c r="B140" s="632" t="s">
        <v>2531</v>
      </c>
      <c r="C140" s="632" t="s">
        <v>529</v>
      </c>
      <c r="D140" s="632" t="s">
        <v>634</v>
      </c>
      <c r="E140" s="632" t="s">
        <v>2704</v>
      </c>
      <c r="F140" s="632" t="s">
        <v>2706</v>
      </c>
      <c r="G140" s="649">
        <v>3544</v>
      </c>
      <c r="H140" s="649">
        <v>7633776</v>
      </c>
      <c r="I140" s="632">
        <v>1.0267696963583173</v>
      </c>
      <c r="J140" s="632">
        <v>2154</v>
      </c>
      <c r="K140" s="649">
        <v>3450</v>
      </c>
      <c r="L140" s="649">
        <v>7434750</v>
      </c>
      <c r="M140" s="632">
        <v>1</v>
      </c>
      <c r="N140" s="632">
        <v>2155</v>
      </c>
      <c r="O140" s="649">
        <v>3409</v>
      </c>
      <c r="P140" s="649">
        <v>7349804</v>
      </c>
      <c r="Q140" s="637">
        <v>0.98857446450788522</v>
      </c>
      <c r="R140" s="650">
        <v>2156</v>
      </c>
    </row>
    <row r="141" spans="1:18" ht="14.4" customHeight="1" x14ac:dyDescent="0.3">
      <c r="A141" s="631" t="s">
        <v>2497</v>
      </c>
      <c r="B141" s="632" t="s">
        <v>2531</v>
      </c>
      <c r="C141" s="632" t="s">
        <v>529</v>
      </c>
      <c r="D141" s="632" t="s">
        <v>634</v>
      </c>
      <c r="E141" s="632" t="s">
        <v>2707</v>
      </c>
      <c r="F141" s="632" t="s">
        <v>2708</v>
      </c>
      <c r="G141" s="649">
        <v>355</v>
      </c>
      <c r="H141" s="649">
        <v>57865</v>
      </c>
      <c r="I141" s="632">
        <v>1.1488673139158576</v>
      </c>
      <c r="J141" s="632">
        <v>163</v>
      </c>
      <c r="K141" s="649">
        <v>309</v>
      </c>
      <c r="L141" s="649">
        <v>50367</v>
      </c>
      <c r="M141" s="632">
        <v>1</v>
      </c>
      <c r="N141" s="632">
        <v>163</v>
      </c>
      <c r="O141" s="649">
        <v>283</v>
      </c>
      <c r="P141" s="649">
        <v>46129</v>
      </c>
      <c r="Q141" s="637">
        <v>0.91585760517799353</v>
      </c>
      <c r="R141" s="650">
        <v>163</v>
      </c>
    </row>
    <row r="142" spans="1:18" ht="14.4" customHeight="1" x14ac:dyDescent="0.3">
      <c r="A142" s="631" t="s">
        <v>2497</v>
      </c>
      <c r="B142" s="632" t="s">
        <v>2531</v>
      </c>
      <c r="C142" s="632" t="s">
        <v>529</v>
      </c>
      <c r="D142" s="632" t="s">
        <v>634</v>
      </c>
      <c r="E142" s="632" t="s">
        <v>2707</v>
      </c>
      <c r="F142" s="632" t="s">
        <v>2709</v>
      </c>
      <c r="G142" s="649">
        <v>67</v>
      </c>
      <c r="H142" s="649">
        <v>10921</v>
      </c>
      <c r="I142" s="632">
        <v>0.80722891566265065</v>
      </c>
      <c r="J142" s="632">
        <v>163</v>
      </c>
      <c r="K142" s="649">
        <v>83</v>
      </c>
      <c r="L142" s="649">
        <v>13529</v>
      </c>
      <c r="M142" s="632">
        <v>1</v>
      </c>
      <c r="N142" s="632">
        <v>163</v>
      </c>
      <c r="O142" s="649">
        <v>75</v>
      </c>
      <c r="P142" s="649">
        <v>12225</v>
      </c>
      <c r="Q142" s="637">
        <v>0.90361445783132532</v>
      </c>
      <c r="R142" s="650">
        <v>163</v>
      </c>
    </row>
    <row r="143" spans="1:18" ht="14.4" customHeight="1" x14ac:dyDescent="0.3">
      <c r="A143" s="631" t="s">
        <v>2497</v>
      </c>
      <c r="B143" s="632" t="s">
        <v>2531</v>
      </c>
      <c r="C143" s="632" t="s">
        <v>529</v>
      </c>
      <c r="D143" s="632" t="s">
        <v>634</v>
      </c>
      <c r="E143" s="632" t="s">
        <v>2710</v>
      </c>
      <c r="F143" s="632" t="s">
        <v>2711</v>
      </c>
      <c r="G143" s="649">
        <v>97</v>
      </c>
      <c r="H143" s="649">
        <v>90501</v>
      </c>
      <c r="I143" s="632">
        <v>2.0186697002141329</v>
      </c>
      <c r="J143" s="632">
        <v>933</v>
      </c>
      <c r="K143" s="649">
        <v>48</v>
      </c>
      <c r="L143" s="649">
        <v>44832</v>
      </c>
      <c r="M143" s="632">
        <v>1</v>
      </c>
      <c r="N143" s="632">
        <v>934</v>
      </c>
      <c r="O143" s="649">
        <v>62</v>
      </c>
      <c r="P143" s="649">
        <v>57970</v>
      </c>
      <c r="Q143" s="637">
        <v>1.2930496074232691</v>
      </c>
      <c r="R143" s="650">
        <v>935</v>
      </c>
    </row>
    <row r="144" spans="1:18" ht="14.4" customHeight="1" x14ac:dyDescent="0.3">
      <c r="A144" s="631" t="s">
        <v>2497</v>
      </c>
      <c r="B144" s="632" t="s">
        <v>2531</v>
      </c>
      <c r="C144" s="632" t="s">
        <v>529</v>
      </c>
      <c r="D144" s="632" t="s">
        <v>634</v>
      </c>
      <c r="E144" s="632" t="s">
        <v>2710</v>
      </c>
      <c r="F144" s="632" t="s">
        <v>2712</v>
      </c>
      <c r="G144" s="649">
        <v>41</v>
      </c>
      <c r="H144" s="649">
        <v>38253</v>
      </c>
      <c r="I144" s="632">
        <v>0.6605823029633211</v>
      </c>
      <c r="J144" s="632">
        <v>933</v>
      </c>
      <c r="K144" s="649">
        <v>62</v>
      </c>
      <c r="L144" s="649">
        <v>57908</v>
      </c>
      <c r="M144" s="632">
        <v>1</v>
      </c>
      <c r="N144" s="632">
        <v>934</v>
      </c>
      <c r="O144" s="649">
        <v>51</v>
      </c>
      <c r="P144" s="649">
        <v>47685</v>
      </c>
      <c r="Q144" s="637">
        <v>0.82346135249015684</v>
      </c>
      <c r="R144" s="650">
        <v>935</v>
      </c>
    </row>
    <row r="145" spans="1:18" ht="14.4" customHeight="1" x14ac:dyDescent="0.3">
      <c r="A145" s="631" t="s">
        <v>2497</v>
      </c>
      <c r="B145" s="632" t="s">
        <v>2531</v>
      </c>
      <c r="C145" s="632" t="s">
        <v>529</v>
      </c>
      <c r="D145" s="632" t="s">
        <v>634</v>
      </c>
      <c r="E145" s="632" t="s">
        <v>2713</v>
      </c>
      <c r="F145" s="632" t="s">
        <v>2714</v>
      </c>
      <c r="G145" s="649">
        <v>1</v>
      </c>
      <c r="H145" s="649">
        <v>394</v>
      </c>
      <c r="I145" s="632"/>
      <c r="J145" s="632">
        <v>394</v>
      </c>
      <c r="K145" s="649"/>
      <c r="L145" s="649"/>
      <c r="M145" s="632"/>
      <c r="N145" s="632"/>
      <c r="O145" s="649"/>
      <c r="P145" s="649"/>
      <c r="Q145" s="637"/>
      <c r="R145" s="650"/>
    </row>
    <row r="146" spans="1:18" ht="14.4" customHeight="1" x14ac:dyDescent="0.3">
      <c r="A146" s="631" t="s">
        <v>2497</v>
      </c>
      <c r="B146" s="632" t="s">
        <v>2531</v>
      </c>
      <c r="C146" s="632" t="s">
        <v>529</v>
      </c>
      <c r="D146" s="632" t="s">
        <v>634</v>
      </c>
      <c r="E146" s="632" t="s">
        <v>2715</v>
      </c>
      <c r="F146" s="632" t="s">
        <v>2716</v>
      </c>
      <c r="G146" s="649">
        <v>2</v>
      </c>
      <c r="H146" s="649">
        <v>16918</v>
      </c>
      <c r="I146" s="632"/>
      <c r="J146" s="632">
        <v>8459</v>
      </c>
      <c r="K146" s="649"/>
      <c r="L146" s="649"/>
      <c r="M146" s="632"/>
      <c r="N146" s="632"/>
      <c r="O146" s="649">
        <v>1</v>
      </c>
      <c r="P146" s="649">
        <v>8462</v>
      </c>
      <c r="Q146" s="637"/>
      <c r="R146" s="650">
        <v>8462</v>
      </c>
    </row>
    <row r="147" spans="1:18" ht="14.4" customHeight="1" x14ac:dyDescent="0.3">
      <c r="A147" s="631" t="s">
        <v>2497</v>
      </c>
      <c r="B147" s="632" t="s">
        <v>2531</v>
      </c>
      <c r="C147" s="632" t="s">
        <v>529</v>
      </c>
      <c r="D147" s="632" t="s">
        <v>634</v>
      </c>
      <c r="E147" s="632" t="s">
        <v>2715</v>
      </c>
      <c r="F147" s="632" t="s">
        <v>2717</v>
      </c>
      <c r="G147" s="649"/>
      <c r="H147" s="649"/>
      <c r="I147" s="632"/>
      <c r="J147" s="632"/>
      <c r="K147" s="649">
        <v>1</v>
      </c>
      <c r="L147" s="649">
        <v>8460</v>
      </c>
      <c r="M147" s="632">
        <v>1</v>
      </c>
      <c r="N147" s="632">
        <v>8460</v>
      </c>
      <c r="O147" s="649"/>
      <c r="P147" s="649"/>
      <c r="Q147" s="637"/>
      <c r="R147" s="650"/>
    </row>
    <row r="148" spans="1:18" ht="14.4" customHeight="1" x14ac:dyDescent="0.3">
      <c r="A148" s="631" t="s">
        <v>2497</v>
      </c>
      <c r="B148" s="632" t="s">
        <v>2531</v>
      </c>
      <c r="C148" s="632" t="s">
        <v>529</v>
      </c>
      <c r="D148" s="632" t="s">
        <v>634</v>
      </c>
      <c r="E148" s="632" t="s">
        <v>2718</v>
      </c>
      <c r="F148" s="632" t="s">
        <v>2719</v>
      </c>
      <c r="G148" s="649">
        <v>8</v>
      </c>
      <c r="H148" s="649">
        <v>2072</v>
      </c>
      <c r="I148" s="632">
        <v>0.8</v>
      </c>
      <c r="J148" s="632">
        <v>259</v>
      </c>
      <c r="K148" s="649">
        <v>10</v>
      </c>
      <c r="L148" s="649">
        <v>2590</v>
      </c>
      <c r="M148" s="632">
        <v>1</v>
      </c>
      <c r="N148" s="632">
        <v>259</v>
      </c>
      <c r="O148" s="649">
        <v>32</v>
      </c>
      <c r="P148" s="649">
        <v>8320</v>
      </c>
      <c r="Q148" s="637">
        <v>3.2123552123552122</v>
      </c>
      <c r="R148" s="650">
        <v>260</v>
      </c>
    </row>
    <row r="149" spans="1:18" ht="14.4" customHeight="1" x14ac:dyDescent="0.3">
      <c r="A149" s="631" t="s">
        <v>2497</v>
      </c>
      <c r="B149" s="632" t="s">
        <v>2531</v>
      </c>
      <c r="C149" s="632" t="s">
        <v>529</v>
      </c>
      <c r="D149" s="632" t="s">
        <v>634</v>
      </c>
      <c r="E149" s="632" t="s">
        <v>2718</v>
      </c>
      <c r="F149" s="632" t="s">
        <v>2720</v>
      </c>
      <c r="G149" s="649">
        <v>4</v>
      </c>
      <c r="H149" s="649">
        <v>1036</v>
      </c>
      <c r="I149" s="632">
        <v>0.8</v>
      </c>
      <c r="J149" s="632">
        <v>259</v>
      </c>
      <c r="K149" s="649">
        <v>5</v>
      </c>
      <c r="L149" s="649">
        <v>1295</v>
      </c>
      <c r="M149" s="632">
        <v>1</v>
      </c>
      <c r="N149" s="632">
        <v>259</v>
      </c>
      <c r="O149" s="649">
        <v>6</v>
      </c>
      <c r="P149" s="649">
        <v>1560</v>
      </c>
      <c r="Q149" s="637">
        <v>1.2046332046332047</v>
      </c>
      <c r="R149" s="650">
        <v>260</v>
      </c>
    </row>
    <row r="150" spans="1:18" ht="14.4" customHeight="1" x14ac:dyDescent="0.3">
      <c r="A150" s="631" t="s">
        <v>2497</v>
      </c>
      <c r="B150" s="632" t="s">
        <v>2531</v>
      </c>
      <c r="C150" s="632" t="s">
        <v>529</v>
      </c>
      <c r="D150" s="632" t="s">
        <v>634</v>
      </c>
      <c r="E150" s="632" t="s">
        <v>2721</v>
      </c>
      <c r="F150" s="632" t="s">
        <v>2722</v>
      </c>
      <c r="G150" s="649">
        <v>4</v>
      </c>
      <c r="H150" s="649">
        <v>8212</v>
      </c>
      <c r="I150" s="632">
        <v>1.3333333333333333</v>
      </c>
      <c r="J150" s="632">
        <v>2053</v>
      </c>
      <c r="K150" s="649">
        <v>3</v>
      </c>
      <c r="L150" s="649">
        <v>6159</v>
      </c>
      <c r="M150" s="632">
        <v>1</v>
      </c>
      <c r="N150" s="632">
        <v>2053</v>
      </c>
      <c r="O150" s="649"/>
      <c r="P150" s="649"/>
      <c r="Q150" s="637"/>
      <c r="R150" s="650"/>
    </row>
    <row r="151" spans="1:18" ht="14.4" customHeight="1" x14ac:dyDescent="0.3">
      <c r="A151" s="631" t="s">
        <v>2497</v>
      </c>
      <c r="B151" s="632" t="s">
        <v>2531</v>
      </c>
      <c r="C151" s="632" t="s">
        <v>529</v>
      </c>
      <c r="D151" s="632" t="s">
        <v>634</v>
      </c>
      <c r="E151" s="632" t="s">
        <v>2723</v>
      </c>
      <c r="F151" s="632" t="s">
        <v>2724</v>
      </c>
      <c r="G151" s="649">
        <v>94</v>
      </c>
      <c r="H151" s="649">
        <v>26602</v>
      </c>
      <c r="I151" s="632">
        <v>2.0434782608695654</v>
      </c>
      <c r="J151" s="632">
        <v>283</v>
      </c>
      <c r="K151" s="649">
        <v>46</v>
      </c>
      <c r="L151" s="649">
        <v>13018</v>
      </c>
      <c r="M151" s="632">
        <v>1</v>
      </c>
      <c r="N151" s="632">
        <v>283</v>
      </c>
      <c r="O151" s="649">
        <v>55</v>
      </c>
      <c r="P151" s="649">
        <v>15620</v>
      </c>
      <c r="Q151" s="637">
        <v>1.1998770932554923</v>
      </c>
      <c r="R151" s="650">
        <v>284</v>
      </c>
    </row>
    <row r="152" spans="1:18" ht="14.4" customHeight="1" x14ac:dyDescent="0.3">
      <c r="A152" s="631" t="s">
        <v>2497</v>
      </c>
      <c r="B152" s="632" t="s">
        <v>2531</v>
      </c>
      <c r="C152" s="632" t="s">
        <v>529</v>
      </c>
      <c r="D152" s="632" t="s">
        <v>634</v>
      </c>
      <c r="E152" s="632" t="s">
        <v>2725</v>
      </c>
      <c r="F152" s="632" t="s">
        <v>2726</v>
      </c>
      <c r="G152" s="649">
        <v>10</v>
      </c>
      <c r="H152" s="649">
        <v>3730</v>
      </c>
      <c r="I152" s="632">
        <v>2.5</v>
      </c>
      <c r="J152" s="632">
        <v>373</v>
      </c>
      <c r="K152" s="649">
        <v>4</v>
      </c>
      <c r="L152" s="649">
        <v>1492</v>
      </c>
      <c r="M152" s="632">
        <v>1</v>
      </c>
      <c r="N152" s="632">
        <v>373</v>
      </c>
      <c r="O152" s="649">
        <v>6</v>
      </c>
      <c r="P152" s="649">
        <v>2244</v>
      </c>
      <c r="Q152" s="637">
        <v>1.5040214477211795</v>
      </c>
      <c r="R152" s="650">
        <v>374</v>
      </c>
    </row>
    <row r="153" spans="1:18" ht="14.4" customHeight="1" x14ac:dyDescent="0.3">
      <c r="A153" s="631" t="s">
        <v>2497</v>
      </c>
      <c r="B153" s="632" t="s">
        <v>2531</v>
      </c>
      <c r="C153" s="632" t="s">
        <v>529</v>
      </c>
      <c r="D153" s="632" t="s">
        <v>634</v>
      </c>
      <c r="E153" s="632" t="s">
        <v>2725</v>
      </c>
      <c r="F153" s="632" t="s">
        <v>2727</v>
      </c>
      <c r="G153" s="649">
        <v>5</v>
      </c>
      <c r="H153" s="649">
        <v>1865</v>
      </c>
      <c r="I153" s="632">
        <v>0.7142857142857143</v>
      </c>
      <c r="J153" s="632">
        <v>373</v>
      </c>
      <c r="K153" s="649">
        <v>7</v>
      </c>
      <c r="L153" s="649">
        <v>2611</v>
      </c>
      <c r="M153" s="632">
        <v>1</v>
      </c>
      <c r="N153" s="632">
        <v>373</v>
      </c>
      <c r="O153" s="649">
        <v>4</v>
      </c>
      <c r="P153" s="649">
        <v>1496</v>
      </c>
      <c r="Q153" s="637">
        <v>0.57296055151283032</v>
      </c>
      <c r="R153" s="650">
        <v>374</v>
      </c>
    </row>
    <row r="154" spans="1:18" ht="14.4" customHeight="1" x14ac:dyDescent="0.3">
      <c r="A154" s="631" t="s">
        <v>2497</v>
      </c>
      <c r="B154" s="632" t="s">
        <v>2531</v>
      </c>
      <c r="C154" s="632" t="s">
        <v>529</v>
      </c>
      <c r="D154" s="632" t="s">
        <v>634</v>
      </c>
      <c r="E154" s="632" t="s">
        <v>2728</v>
      </c>
      <c r="F154" s="632" t="s">
        <v>2729</v>
      </c>
      <c r="G154" s="649">
        <v>67</v>
      </c>
      <c r="H154" s="649">
        <v>442267</v>
      </c>
      <c r="I154" s="632"/>
      <c r="J154" s="632">
        <v>6601</v>
      </c>
      <c r="K154" s="649"/>
      <c r="L154" s="649"/>
      <c r="M154" s="632"/>
      <c r="N154" s="632"/>
      <c r="O154" s="649"/>
      <c r="P154" s="649"/>
      <c r="Q154" s="637"/>
      <c r="R154" s="650"/>
    </row>
    <row r="155" spans="1:18" ht="14.4" customHeight="1" x14ac:dyDescent="0.3">
      <c r="A155" s="631" t="s">
        <v>2497</v>
      </c>
      <c r="B155" s="632" t="s">
        <v>2531</v>
      </c>
      <c r="C155" s="632" t="s">
        <v>529</v>
      </c>
      <c r="D155" s="632" t="s">
        <v>634</v>
      </c>
      <c r="E155" s="632" t="s">
        <v>2728</v>
      </c>
      <c r="F155" s="632" t="s">
        <v>2730</v>
      </c>
      <c r="G155" s="649">
        <v>2</v>
      </c>
      <c r="H155" s="649">
        <v>13202</v>
      </c>
      <c r="I155" s="632"/>
      <c r="J155" s="632">
        <v>6601</v>
      </c>
      <c r="K155" s="649"/>
      <c r="L155" s="649"/>
      <c r="M155" s="632"/>
      <c r="N155" s="632"/>
      <c r="O155" s="649"/>
      <c r="P155" s="649"/>
      <c r="Q155" s="637"/>
      <c r="R155" s="650"/>
    </row>
    <row r="156" spans="1:18" ht="14.4" customHeight="1" x14ac:dyDescent="0.3">
      <c r="A156" s="631" t="s">
        <v>2497</v>
      </c>
      <c r="B156" s="632" t="s">
        <v>2531</v>
      </c>
      <c r="C156" s="632" t="s">
        <v>529</v>
      </c>
      <c r="D156" s="632" t="s">
        <v>634</v>
      </c>
      <c r="E156" s="632" t="s">
        <v>2731</v>
      </c>
      <c r="F156" s="632" t="s">
        <v>2732</v>
      </c>
      <c r="G156" s="649"/>
      <c r="H156" s="649"/>
      <c r="I156" s="632"/>
      <c r="J156" s="632"/>
      <c r="K156" s="649"/>
      <c r="L156" s="649"/>
      <c r="M156" s="632"/>
      <c r="N156" s="632"/>
      <c r="O156" s="649">
        <v>1</v>
      </c>
      <c r="P156" s="649">
        <v>686</v>
      </c>
      <c r="Q156" s="637"/>
      <c r="R156" s="650">
        <v>686</v>
      </c>
    </row>
    <row r="157" spans="1:18" ht="14.4" customHeight="1" x14ac:dyDescent="0.3">
      <c r="A157" s="631" t="s">
        <v>2497</v>
      </c>
      <c r="B157" s="632" t="s">
        <v>2531</v>
      </c>
      <c r="C157" s="632" t="s">
        <v>529</v>
      </c>
      <c r="D157" s="632" t="s">
        <v>634</v>
      </c>
      <c r="E157" s="632" t="s">
        <v>2731</v>
      </c>
      <c r="F157" s="632" t="s">
        <v>2733</v>
      </c>
      <c r="G157" s="649">
        <v>1</v>
      </c>
      <c r="H157" s="649">
        <v>685</v>
      </c>
      <c r="I157" s="632">
        <v>1</v>
      </c>
      <c r="J157" s="632">
        <v>685</v>
      </c>
      <c r="K157" s="649">
        <v>1</v>
      </c>
      <c r="L157" s="649">
        <v>685</v>
      </c>
      <c r="M157" s="632">
        <v>1</v>
      </c>
      <c r="N157" s="632">
        <v>685</v>
      </c>
      <c r="O157" s="649"/>
      <c r="P157" s="649"/>
      <c r="Q157" s="637"/>
      <c r="R157" s="650"/>
    </row>
    <row r="158" spans="1:18" ht="14.4" customHeight="1" x14ac:dyDescent="0.3">
      <c r="A158" s="631" t="s">
        <v>2497</v>
      </c>
      <c r="B158" s="632" t="s">
        <v>2531</v>
      </c>
      <c r="C158" s="632" t="s">
        <v>529</v>
      </c>
      <c r="D158" s="632" t="s">
        <v>634</v>
      </c>
      <c r="E158" s="632" t="s">
        <v>2734</v>
      </c>
      <c r="F158" s="632" t="s">
        <v>2735</v>
      </c>
      <c r="G158" s="649">
        <v>1</v>
      </c>
      <c r="H158" s="649">
        <v>352</v>
      </c>
      <c r="I158" s="632">
        <v>0.25</v>
      </c>
      <c r="J158" s="632">
        <v>352</v>
      </c>
      <c r="K158" s="649">
        <v>4</v>
      </c>
      <c r="L158" s="649">
        <v>1408</v>
      </c>
      <c r="M158" s="632">
        <v>1</v>
      </c>
      <c r="N158" s="632">
        <v>352</v>
      </c>
      <c r="O158" s="649">
        <v>1</v>
      </c>
      <c r="P158" s="649">
        <v>353</v>
      </c>
      <c r="Q158" s="637">
        <v>0.25071022727272729</v>
      </c>
      <c r="R158" s="650">
        <v>353</v>
      </c>
    </row>
    <row r="159" spans="1:18" ht="14.4" customHeight="1" x14ac:dyDescent="0.3">
      <c r="A159" s="631" t="s">
        <v>2497</v>
      </c>
      <c r="B159" s="632" t="s">
        <v>2531</v>
      </c>
      <c r="C159" s="632" t="s">
        <v>529</v>
      </c>
      <c r="D159" s="632" t="s">
        <v>634</v>
      </c>
      <c r="E159" s="632" t="s">
        <v>2736</v>
      </c>
      <c r="F159" s="632" t="s">
        <v>2737</v>
      </c>
      <c r="G159" s="649"/>
      <c r="H159" s="649"/>
      <c r="I159" s="632"/>
      <c r="J159" s="632"/>
      <c r="K159" s="649">
        <v>6</v>
      </c>
      <c r="L159" s="649">
        <v>1860</v>
      </c>
      <c r="M159" s="632">
        <v>1</v>
      </c>
      <c r="N159" s="632">
        <v>310</v>
      </c>
      <c r="O159" s="649">
        <v>21</v>
      </c>
      <c r="P159" s="649">
        <v>6531</v>
      </c>
      <c r="Q159" s="637">
        <v>3.5112903225806451</v>
      </c>
      <c r="R159" s="650">
        <v>311</v>
      </c>
    </row>
    <row r="160" spans="1:18" ht="14.4" customHeight="1" x14ac:dyDescent="0.3">
      <c r="A160" s="631" t="s">
        <v>2497</v>
      </c>
      <c r="B160" s="632" t="s">
        <v>2531</v>
      </c>
      <c r="C160" s="632" t="s">
        <v>529</v>
      </c>
      <c r="D160" s="632" t="s">
        <v>634</v>
      </c>
      <c r="E160" s="632" t="s">
        <v>2736</v>
      </c>
      <c r="F160" s="632" t="s">
        <v>2738</v>
      </c>
      <c r="G160" s="649"/>
      <c r="H160" s="649"/>
      <c r="I160" s="632"/>
      <c r="J160" s="632"/>
      <c r="K160" s="649"/>
      <c r="L160" s="649"/>
      <c r="M160" s="632"/>
      <c r="N160" s="632"/>
      <c r="O160" s="649">
        <v>55</v>
      </c>
      <c r="P160" s="649">
        <v>17105</v>
      </c>
      <c r="Q160" s="637"/>
      <c r="R160" s="650">
        <v>311</v>
      </c>
    </row>
    <row r="161" spans="1:18" ht="14.4" customHeight="1" x14ac:dyDescent="0.3">
      <c r="A161" s="631" t="s">
        <v>2497</v>
      </c>
      <c r="B161" s="632" t="s">
        <v>2531</v>
      </c>
      <c r="C161" s="632" t="s">
        <v>1267</v>
      </c>
      <c r="D161" s="632" t="s">
        <v>2499</v>
      </c>
      <c r="E161" s="632" t="s">
        <v>2532</v>
      </c>
      <c r="F161" s="632" t="s">
        <v>629</v>
      </c>
      <c r="G161" s="649"/>
      <c r="H161" s="649"/>
      <c r="I161" s="632"/>
      <c r="J161" s="632"/>
      <c r="K161" s="649">
        <v>0</v>
      </c>
      <c r="L161" s="649">
        <v>0</v>
      </c>
      <c r="M161" s="632"/>
      <c r="N161" s="632"/>
      <c r="O161" s="649"/>
      <c r="P161" s="649"/>
      <c r="Q161" s="637"/>
      <c r="R161" s="650"/>
    </row>
    <row r="162" spans="1:18" ht="14.4" customHeight="1" x14ac:dyDescent="0.3">
      <c r="A162" s="631" t="s">
        <v>2497</v>
      </c>
      <c r="B162" s="632" t="s">
        <v>2531</v>
      </c>
      <c r="C162" s="632" t="s">
        <v>1267</v>
      </c>
      <c r="D162" s="632" t="s">
        <v>2499</v>
      </c>
      <c r="E162" s="632" t="s">
        <v>2535</v>
      </c>
      <c r="F162" s="632" t="s">
        <v>675</v>
      </c>
      <c r="G162" s="649"/>
      <c r="H162" s="649"/>
      <c r="I162" s="632"/>
      <c r="J162" s="632"/>
      <c r="K162" s="649">
        <v>0.17</v>
      </c>
      <c r="L162" s="649">
        <v>840.43999999999994</v>
      </c>
      <c r="M162" s="632">
        <v>1</v>
      </c>
      <c r="N162" s="632">
        <v>4943.7647058823522</v>
      </c>
      <c r="O162" s="649">
        <v>7.0000000000000007E-2</v>
      </c>
      <c r="P162" s="649">
        <v>342.84000000000003</v>
      </c>
      <c r="Q162" s="637">
        <v>0.40792917995335781</v>
      </c>
      <c r="R162" s="650">
        <v>4897.7142857142853</v>
      </c>
    </row>
    <row r="163" spans="1:18" ht="14.4" customHeight="1" x14ac:dyDescent="0.3">
      <c r="A163" s="631" t="s">
        <v>2497</v>
      </c>
      <c r="B163" s="632" t="s">
        <v>2531</v>
      </c>
      <c r="C163" s="632" t="s">
        <v>1267</v>
      </c>
      <c r="D163" s="632" t="s">
        <v>2499</v>
      </c>
      <c r="E163" s="632" t="s">
        <v>2535</v>
      </c>
      <c r="F163" s="632" t="s">
        <v>754</v>
      </c>
      <c r="G163" s="649">
        <v>0.05</v>
      </c>
      <c r="H163" s="649">
        <v>247.19</v>
      </c>
      <c r="I163" s="632">
        <v>0.38461777840016176</v>
      </c>
      <c r="J163" s="632">
        <v>4943.7999999999993</v>
      </c>
      <c r="K163" s="649">
        <v>0.13</v>
      </c>
      <c r="L163" s="649">
        <v>642.69000000000005</v>
      </c>
      <c r="M163" s="632">
        <v>1</v>
      </c>
      <c r="N163" s="632">
        <v>4943.7692307692314</v>
      </c>
      <c r="O163" s="649">
        <v>0.34</v>
      </c>
      <c r="P163" s="649">
        <v>1653.48</v>
      </c>
      <c r="Q163" s="637">
        <v>2.5727489147178266</v>
      </c>
      <c r="R163" s="650">
        <v>4863.1764705882351</v>
      </c>
    </row>
    <row r="164" spans="1:18" ht="14.4" customHeight="1" x14ac:dyDescent="0.3">
      <c r="A164" s="631" t="s">
        <v>2497</v>
      </c>
      <c r="B164" s="632" t="s">
        <v>2531</v>
      </c>
      <c r="C164" s="632" t="s">
        <v>1267</v>
      </c>
      <c r="D164" s="632" t="s">
        <v>2499</v>
      </c>
      <c r="E164" s="632" t="s">
        <v>2538</v>
      </c>
      <c r="F164" s="632" t="s">
        <v>675</v>
      </c>
      <c r="G164" s="649">
        <v>0.1</v>
      </c>
      <c r="H164" s="649">
        <v>939.34</v>
      </c>
      <c r="I164" s="632">
        <v>2.3750695322376738</v>
      </c>
      <c r="J164" s="632">
        <v>9393.4</v>
      </c>
      <c r="K164" s="649">
        <v>0.04</v>
      </c>
      <c r="L164" s="649">
        <v>395.5</v>
      </c>
      <c r="M164" s="632">
        <v>1</v>
      </c>
      <c r="N164" s="632">
        <v>9887.5</v>
      </c>
      <c r="O164" s="649"/>
      <c r="P164" s="649"/>
      <c r="Q164" s="637"/>
      <c r="R164" s="650"/>
    </row>
    <row r="165" spans="1:18" ht="14.4" customHeight="1" x14ac:dyDescent="0.3">
      <c r="A165" s="631" t="s">
        <v>2497</v>
      </c>
      <c r="B165" s="632" t="s">
        <v>2531</v>
      </c>
      <c r="C165" s="632" t="s">
        <v>1267</v>
      </c>
      <c r="D165" s="632" t="s">
        <v>2499</v>
      </c>
      <c r="E165" s="632" t="s">
        <v>2538</v>
      </c>
      <c r="F165" s="632" t="s">
        <v>754</v>
      </c>
      <c r="G165" s="649">
        <v>0.06</v>
      </c>
      <c r="H165" s="649">
        <v>593.25</v>
      </c>
      <c r="I165" s="632"/>
      <c r="J165" s="632">
        <v>9887.5</v>
      </c>
      <c r="K165" s="649"/>
      <c r="L165" s="649"/>
      <c r="M165" s="632"/>
      <c r="N165" s="632"/>
      <c r="O165" s="649"/>
      <c r="P165" s="649"/>
      <c r="Q165" s="637"/>
      <c r="R165" s="650"/>
    </row>
    <row r="166" spans="1:18" ht="14.4" customHeight="1" x14ac:dyDescent="0.3">
      <c r="A166" s="631" t="s">
        <v>2497</v>
      </c>
      <c r="B166" s="632" t="s">
        <v>2531</v>
      </c>
      <c r="C166" s="632" t="s">
        <v>1267</v>
      </c>
      <c r="D166" s="632" t="s">
        <v>2499</v>
      </c>
      <c r="E166" s="632" t="s">
        <v>2540</v>
      </c>
      <c r="F166" s="632" t="s">
        <v>2541</v>
      </c>
      <c r="G166" s="649">
        <v>0.05</v>
      </c>
      <c r="H166" s="649">
        <v>233.77</v>
      </c>
      <c r="I166" s="632">
        <v>2.423491602736886</v>
      </c>
      <c r="J166" s="632">
        <v>4675.3999999999996</v>
      </c>
      <c r="K166" s="649">
        <v>0.02</v>
      </c>
      <c r="L166" s="649">
        <v>96.46</v>
      </c>
      <c r="M166" s="632">
        <v>1</v>
      </c>
      <c r="N166" s="632">
        <v>4823</v>
      </c>
      <c r="O166" s="649">
        <v>0.02</v>
      </c>
      <c r="P166" s="649">
        <v>96.46</v>
      </c>
      <c r="Q166" s="637">
        <v>1</v>
      </c>
      <c r="R166" s="650">
        <v>4823</v>
      </c>
    </row>
    <row r="167" spans="1:18" ht="14.4" customHeight="1" x14ac:dyDescent="0.3">
      <c r="A167" s="631" t="s">
        <v>2497</v>
      </c>
      <c r="B167" s="632" t="s">
        <v>2531</v>
      </c>
      <c r="C167" s="632" t="s">
        <v>1267</v>
      </c>
      <c r="D167" s="632" t="s">
        <v>2499</v>
      </c>
      <c r="E167" s="632" t="s">
        <v>2739</v>
      </c>
      <c r="F167" s="632" t="s">
        <v>675</v>
      </c>
      <c r="G167" s="649">
        <v>0.05</v>
      </c>
      <c r="H167" s="649">
        <v>247.19</v>
      </c>
      <c r="I167" s="632"/>
      <c r="J167" s="632">
        <v>4943.7999999999993</v>
      </c>
      <c r="K167" s="649"/>
      <c r="L167" s="649"/>
      <c r="M167" s="632"/>
      <c r="N167" s="632"/>
      <c r="O167" s="649"/>
      <c r="P167" s="649"/>
      <c r="Q167" s="637"/>
      <c r="R167" s="650"/>
    </row>
    <row r="168" spans="1:18" ht="14.4" customHeight="1" x14ac:dyDescent="0.3">
      <c r="A168" s="631" t="s">
        <v>2497</v>
      </c>
      <c r="B168" s="632" t="s">
        <v>2531</v>
      </c>
      <c r="C168" s="632" t="s">
        <v>1267</v>
      </c>
      <c r="D168" s="632" t="s">
        <v>2499</v>
      </c>
      <c r="E168" s="632" t="s">
        <v>2739</v>
      </c>
      <c r="F168" s="632" t="s">
        <v>754</v>
      </c>
      <c r="G168" s="649"/>
      <c r="H168" s="649"/>
      <c r="I168" s="632"/>
      <c r="J168" s="632"/>
      <c r="K168" s="649">
        <v>0.21000000000000002</v>
      </c>
      <c r="L168" s="649">
        <v>1038.22</v>
      </c>
      <c r="M168" s="632">
        <v>1</v>
      </c>
      <c r="N168" s="632">
        <v>4943.9047619047615</v>
      </c>
      <c r="O168" s="649">
        <v>0.08</v>
      </c>
      <c r="P168" s="649">
        <v>395.5</v>
      </c>
      <c r="Q168" s="637">
        <v>0.38094045578008512</v>
      </c>
      <c r="R168" s="650">
        <v>4943.75</v>
      </c>
    </row>
    <row r="169" spans="1:18" ht="14.4" customHeight="1" x14ac:dyDescent="0.3">
      <c r="A169" s="631" t="s">
        <v>2497</v>
      </c>
      <c r="B169" s="632" t="s">
        <v>2531</v>
      </c>
      <c r="C169" s="632" t="s">
        <v>1267</v>
      </c>
      <c r="D169" s="632" t="s">
        <v>2499</v>
      </c>
      <c r="E169" s="632" t="s">
        <v>2544</v>
      </c>
      <c r="F169" s="632" t="s">
        <v>716</v>
      </c>
      <c r="G169" s="649">
        <v>0.49000000000000005</v>
      </c>
      <c r="H169" s="649">
        <v>2213.85</v>
      </c>
      <c r="I169" s="632">
        <v>1.281126124822777</v>
      </c>
      <c r="J169" s="632">
        <v>4518.0612244897957</v>
      </c>
      <c r="K169" s="649">
        <v>0.38</v>
      </c>
      <c r="L169" s="649">
        <v>1728.0500000000002</v>
      </c>
      <c r="M169" s="632">
        <v>1</v>
      </c>
      <c r="N169" s="632">
        <v>4547.5</v>
      </c>
      <c r="O169" s="649">
        <v>0.14000000000000001</v>
      </c>
      <c r="P169" s="649">
        <v>462.16999999999996</v>
      </c>
      <c r="Q169" s="637">
        <v>0.26745175197476917</v>
      </c>
      <c r="R169" s="650">
        <v>3301.2142857142853</v>
      </c>
    </row>
    <row r="170" spans="1:18" ht="14.4" customHeight="1" x14ac:dyDescent="0.3">
      <c r="A170" s="631" t="s">
        <v>2497</v>
      </c>
      <c r="B170" s="632" t="s">
        <v>2531</v>
      </c>
      <c r="C170" s="632" t="s">
        <v>1267</v>
      </c>
      <c r="D170" s="632" t="s">
        <v>2499</v>
      </c>
      <c r="E170" s="632" t="s">
        <v>2545</v>
      </c>
      <c r="F170" s="632" t="s">
        <v>716</v>
      </c>
      <c r="G170" s="649">
        <v>1.95</v>
      </c>
      <c r="H170" s="649">
        <v>17291.990000000005</v>
      </c>
      <c r="I170" s="632">
        <v>1.6460974179521062</v>
      </c>
      <c r="J170" s="632">
        <v>8867.6871794871822</v>
      </c>
      <c r="K170" s="649">
        <v>1.1600000000000001</v>
      </c>
      <c r="L170" s="649">
        <v>10504.840000000002</v>
      </c>
      <c r="M170" s="632">
        <v>1</v>
      </c>
      <c r="N170" s="632">
        <v>9055.8965517241377</v>
      </c>
      <c r="O170" s="649">
        <v>0.53</v>
      </c>
      <c r="P170" s="649">
        <v>3423.8200000000006</v>
      </c>
      <c r="Q170" s="637">
        <v>0.32592785801592411</v>
      </c>
      <c r="R170" s="650">
        <v>6460.0377358490578</v>
      </c>
    </row>
    <row r="171" spans="1:18" ht="14.4" customHeight="1" x14ac:dyDescent="0.3">
      <c r="A171" s="631" t="s">
        <v>2497</v>
      </c>
      <c r="B171" s="632" t="s">
        <v>2531</v>
      </c>
      <c r="C171" s="632" t="s">
        <v>1267</v>
      </c>
      <c r="D171" s="632" t="s">
        <v>2499</v>
      </c>
      <c r="E171" s="632" t="s">
        <v>2546</v>
      </c>
      <c r="F171" s="632" t="s">
        <v>723</v>
      </c>
      <c r="G171" s="649">
        <v>3.7700000000000005</v>
      </c>
      <c r="H171" s="649">
        <v>7319.63</v>
      </c>
      <c r="I171" s="632">
        <v>1.4668038691913536</v>
      </c>
      <c r="J171" s="632">
        <v>1941.5464190981431</v>
      </c>
      <c r="K171" s="649">
        <v>2.5700000000000003</v>
      </c>
      <c r="L171" s="649">
        <v>4990.1899999999996</v>
      </c>
      <c r="M171" s="632">
        <v>1</v>
      </c>
      <c r="N171" s="632">
        <v>1941.7081712062254</v>
      </c>
      <c r="O171" s="649">
        <v>2.9300000000000006</v>
      </c>
      <c r="P171" s="649">
        <v>5286.3600000000006</v>
      </c>
      <c r="Q171" s="637">
        <v>1.0593504455742169</v>
      </c>
      <c r="R171" s="650">
        <v>1804.2184300341296</v>
      </c>
    </row>
    <row r="172" spans="1:18" ht="14.4" customHeight="1" x14ac:dyDescent="0.3">
      <c r="A172" s="631" t="s">
        <v>2497</v>
      </c>
      <c r="B172" s="632" t="s">
        <v>2531</v>
      </c>
      <c r="C172" s="632" t="s">
        <v>1267</v>
      </c>
      <c r="D172" s="632" t="s">
        <v>2499</v>
      </c>
      <c r="E172" s="632" t="s">
        <v>2547</v>
      </c>
      <c r="F172" s="632" t="s">
        <v>716</v>
      </c>
      <c r="G172" s="649">
        <v>1.1200000000000001</v>
      </c>
      <c r="H172" s="649">
        <v>2010.78</v>
      </c>
      <c r="I172" s="632">
        <v>0.34329879482280873</v>
      </c>
      <c r="J172" s="632">
        <v>1795.3392857142856</v>
      </c>
      <c r="K172" s="649">
        <v>3.2200000000000006</v>
      </c>
      <c r="L172" s="649">
        <v>5857.23</v>
      </c>
      <c r="M172" s="632">
        <v>1</v>
      </c>
      <c r="N172" s="632">
        <v>1819.0155279503101</v>
      </c>
      <c r="O172" s="649">
        <v>2.8099999999999996</v>
      </c>
      <c r="P172" s="649">
        <v>4704.2300000000005</v>
      </c>
      <c r="Q172" s="637">
        <v>0.80314927021817495</v>
      </c>
      <c r="R172" s="650">
        <v>1674.1032028469756</v>
      </c>
    </row>
    <row r="173" spans="1:18" ht="14.4" customHeight="1" x14ac:dyDescent="0.3">
      <c r="A173" s="631" t="s">
        <v>2497</v>
      </c>
      <c r="B173" s="632" t="s">
        <v>2531</v>
      </c>
      <c r="C173" s="632" t="s">
        <v>1267</v>
      </c>
      <c r="D173" s="632" t="s">
        <v>2499</v>
      </c>
      <c r="E173" s="632" t="s">
        <v>2548</v>
      </c>
      <c r="F173" s="632" t="s">
        <v>625</v>
      </c>
      <c r="G173" s="649">
        <v>1.48</v>
      </c>
      <c r="H173" s="649">
        <v>763.45999999999992</v>
      </c>
      <c r="I173" s="632">
        <v>0.95161290322580638</v>
      </c>
      <c r="J173" s="632">
        <v>515.85135135135135</v>
      </c>
      <c r="K173" s="649">
        <v>1.5500000000000003</v>
      </c>
      <c r="L173" s="649">
        <v>802.28</v>
      </c>
      <c r="M173" s="632">
        <v>1</v>
      </c>
      <c r="N173" s="632">
        <v>517.59999999999991</v>
      </c>
      <c r="O173" s="649">
        <v>1.7300000000000002</v>
      </c>
      <c r="P173" s="649">
        <v>807.68999999999994</v>
      </c>
      <c r="Q173" s="637">
        <v>1.0067432816473052</v>
      </c>
      <c r="R173" s="650">
        <v>466.8728323699421</v>
      </c>
    </row>
    <row r="174" spans="1:18" ht="14.4" customHeight="1" x14ac:dyDescent="0.3">
      <c r="A174" s="631" t="s">
        <v>2497</v>
      </c>
      <c r="B174" s="632" t="s">
        <v>2531</v>
      </c>
      <c r="C174" s="632" t="s">
        <v>1267</v>
      </c>
      <c r="D174" s="632" t="s">
        <v>2499</v>
      </c>
      <c r="E174" s="632" t="s">
        <v>2550</v>
      </c>
      <c r="F174" s="632" t="s">
        <v>716</v>
      </c>
      <c r="G174" s="649">
        <v>0.12</v>
      </c>
      <c r="H174" s="649">
        <v>3520.9300000000003</v>
      </c>
      <c r="I174" s="632">
        <v>4.2078637585897827</v>
      </c>
      <c r="J174" s="632">
        <v>29341.083333333336</v>
      </c>
      <c r="K174" s="649">
        <v>0.03</v>
      </c>
      <c r="L174" s="649">
        <v>836.75</v>
      </c>
      <c r="M174" s="632">
        <v>1</v>
      </c>
      <c r="N174" s="632">
        <v>27891.666666666668</v>
      </c>
      <c r="O174" s="649">
        <v>0.09</v>
      </c>
      <c r="P174" s="649">
        <v>2431.9499999999998</v>
      </c>
      <c r="Q174" s="637">
        <v>2.9064236629817746</v>
      </c>
      <c r="R174" s="650">
        <v>27021.666666666664</v>
      </c>
    </row>
    <row r="175" spans="1:18" ht="14.4" customHeight="1" x14ac:dyDescent="0.3">
      <c r="A175" s="631" t="s">
        <v>2497</v>
      </c>
      <c r="B175" s="632" t="s">
        <v>2531</v>
      </c>
      <c r="C175" s="632" t="s">
        <v>1267</v>
      </c>
      <c r="D175" s="632" t="s">
        <v>2499</v>
      </c>
      <c r="E175" s="632" t="s">
        <v>2552</v>
      </c>
      <c r="F175" s="632" t="s">
        <v>716</v>
      </c>
      <c r="G175" s="649"/>
      <c r="H175" s="649"/>
      <c r="I175" s="632"/>
      <c r="J175" s="632"/>
      <c r="K175" s="649"/>
      <c r="L175" s="649"/>
      <c r="M175" s="632"/>
      <c r="N175" s="632"/>
      <c r="O175" s="649">
        <v>0.12</v>
      </c>
      <c r="P175" s="649">
        <v>1153.83</v>
      </c>
      <c r="Q175" s="637"/>
      <c r="R175" s="650">
        <v>9615.25</v>
      </c>
    </row>
    <row r="176" spans="1:18" ht="14.4" customHeight="1" x14ac:dyDescent="0.3">
      <c r="A176" s="631" t="s">
        <v>2497</v>
      </c>
      <c r="B176" s="632" t="s">
        <v>2531</v>
      </c>
      <c r="C176" s="632" t="s">
        <v>1267</v>
      </c>
      <c r="D176" s="632" t="s">
        <v>2501</v>
      </c>
      <c r="E176" s="632" t="s">
        <v>2740</v>
      </c>
      <c r="F176" s="632" t="s">
        <v>2741</v>
      </c>
      <c r="G176" s="649">
        <v>1</v>
      </c>
      <c r="H176" s="649">
        <v>3544</v>
      </c>
      <c r="I176" s="632"/>
      <c r="J176" s="632">
        <v>3544</v>
      </c>
      <c r="K176" s="649"/>
      <c r="L176" s="649"/>
      <c r="M176" s="632"/>
      <c r="N176" s="632"/>
      <c r="O176" s="649">
        <v>2</v>
      </c>
      <c r="P176" s="649">
        <v>7088</v>
      </c>
      <c r="Q176" s="637"/>
      <c r="R176" s="650">
        <v>3544</v>
      </c>
    </row>
    <row r="177" spans="1:18" ht="14.4" customHeight="1" x14ac:dyDescent="0.3">
      <c r="A177" s="631" t="s">
        <v>2497</v>
      </c>
      <c r="B177" s="632" t="s">
        <v>2531</v>
      </c>
      <c r="C177" s="632" t="s">
        <v>1267</v>
      </c>
      <c r="D177" s="632" t="s">
        <v>2501</v>
      </c>
      <c r="E177" s="632" t="s">
        <v>2553</v>
      </c>
      <c r="F177" s="632" t="s">
        <v>2554</v>
      </c>
      <c r="G177" s="649">
        <v>1</v>
      </c>
      <c r="H177" s="649">
        <v>1707.1</v>
      </c>
      <c r="I177" s="632">
        <v>1</v>
      </c>
      <c r="J177" s="632">
        <v>1707.1</v>
      </c>
      <c r="K177" s="649">
        <v>1</v>
      </c>
      <c r="L177" s="649">
        <v>1707.1</v>
      </c>
      <c r="M177" s="632">
        <v>1</v>
      </c>
      <c r="N177" s="632">
        <v>1707.1</v>
      </c>
      <c r="O177" s="649"/>
      <c r="P177" s="649"/>
      <c r="Q177" s="637"/>
      <c r="R177" s="650"/>
    </row>
    <row r="178" spans="1:18" ht="14.4" customHeight="1" x14ac:dyDescent="0.3">
      <c r="A178" s="631" t="s">
        <v>2497</v>
      </c>
      <c r="B178" s="632" t="s">
        <v>2531</v>
      </c>
      <c r="C178" s="632" t="s">
        <v>1267</v>
      </c>
      <c r="D178" s="632" t="s">
        <v>2501</v>
      </c>
      <c r="E178" s="632" t="s">
        <v>2502</v>
      </c>
      <c r="F178" s="632" t="s">
        <v>2503</v>
      </c>
      <c r="G178" s="649">
        <v>6</v>
      </c>
      <c r="H178" s="649">
        <v>5363.4</v>
      </c>
      <c r="I178" s="632">
        <v>2</v>
      </c>
      <c r="J178" s="632">
        <v>893.9</v>
      </c>
      <c r="K178" s="649">
        <v>3</v>
      </c>
      <c r="L178" s="649">
        <v>2681.7</v>
      </c>
      <c r="M178" s="632">
        <v>1</v>
      </c>
      <c r="N178" s="632">
        <v>893.9</v>
      </c>
      <c r="O178" s="649">
        <v>1</v>
      </c>
      <c r="P178" s="649">
        <v>893.9</v>
      </c>
      <c r="Q178" s="637">
        <v>0.33333333333333337</v>
      </c>
      <c r="R178" s="650">
        <v>893.9</v>
      </c>
    </row>
    <row r="179" spans="1:18" ht="14.4" customHeight="1" x14ac:dyDescent="0.3">
      <c r="A179" s="631" t="s">
        <v>2497</v>
      </c>
      <c r="B179" s="632" t="s">
        <v>2531</v>
      </c>
      <c r="C179" s="632" t="s">
        <v>1267</v>
      </c>
      <c r="D179" s="632" t="s">
        <v>2501</v>
      </c>
      <c r="E179" s="632" t="s">
        <v>2504</v>
      </c>
      <c r="F179" s="632" t="s">
        <v>2505</v>
      </c>
      <c r="G179" s="649">
        <v>52</v>
      </c>
      <c r="H179" s="649">
        <v>46482.80000000001</v>
      </c>
      <c r="I179" s="632">
        <v>0.55319148936170226</v>
      </c>
      <c r="J179" s="632">
        <v>893.9000000000002</v>
      </c>
      <c r="K179" s="649">
        <v>94</v>
      </c>
      <c r="L179" s="649">
        <v>84026.599999999991</v>
      </c>
      <c r="M179" s="632">
        <v>1</v>
      </c>
      <c r="N179" s="632">
        <v>893.89999999999986</v>
      </c>
      <c r="O179" s="649">
        <v>149</v>
      </c>
      <c r="P179" s="649">
        <v>133191.09999999995</v>
      </c>
      <c r="Q179" s="637">
        <v>1.5851063829787229</v>
      </c>
      <c r="R179" s="650">
        <v>893.89999999999964</v>
      </c>
    </row>
    <row r="180" spans="1:18" ht="14.4" customHeight="1" x14ac:dyDescent="0.3">
      <c r="A180" s="631" t="s">
        <v>2497</v>
      </c>
      <c r="B180" s="632" t="s">
        <v>2531</v>
      </c>
      <c r="C180" s="632" t="s">
        <v>1267</v>
      </c>
      <c r="D180" s="632" t="s">
        <v>2501</v>
      </c>
      <c r="E180" s="632" t="s">
        <v>2742</v>
      </c>
      <c r="F180" s="632" t="s">
        <v>2743</v>
      </c>
      <c r="G180" s="649">
        <v>11</v>
      </c>
      <c r="H180" s="649">
        <v>22144.54</v>
      </c>
      <c r="I180" s="632">
        <v>11</v>
      </c>
      <c r="J180" s="632">
        <v>2013.14</v>
      </c>
      <c r="K180" s="649">
        <v>1</v>
      </c>
      <c r="L180" s="649">
        <v>2013.14</v>
      </c>
      <c r="M180" s="632">
        <v>1</v>
      </c>
      <c r="N180" s="632">
        <v>2013.14</v>
      </c>
      <c r="O180" s="649">
        <v>5</v>
      </c>
      <c r="P180" s="649">
        <v>10065.700000000001</v>
      </c>
      <c r="Q180" s="637">
        <v>5</v>
      </c>
      <c r="R180" s="650">
        <v>2013.14</v>
      </c>
    </row>
    <row r="181" spans="1:18" ht="14.4" customHeight="1" x14ac:dyDescent="0.3">
      <c r="A181" s="631" t="s">
        <v>2497</v>
      </c>
      <c r="B181" s="632" t="s">
        <v>2531</v>
      </c>
      <c r="C181" s="632" t="s">
        <v>1267</v>
      </c>
      <c r="D181" s="632" t="s">
        <v>2501</v>
      </c>
      <c r="E181" s="632" t="s">
        <v>2506</v>
      </c>
      <c r="F181" s="632" t="s">
        <v>2507</v>
      </c>
      <c r="G181" s="649">
        <v>111</v>
      </c>
      <c r="H181" s="649">
        <v>56721</v>
      </c>
      <c r="I181" s="632">
        <v>2.5227272727272729</v>
      </c>
      <c r="J181" s="632">
        <v>511</v>
      </c>
      <c r="K181" s="649">
        <v>44</v>
      </c>
      <c r="L181" s="649">
        <v>22484</v>
      </c>
      <c r="M181" s="632">
        <v>1</v>
      </c>
      <c r="N181" s="632">
        <v>511</v>
      </c>
      <c r="O181" s="649">
        <v>8</v>
      </c>
      <c r="P181" s="649">
        <v>4088</v>
      </c>
      <c r="Q181" s="637">
        <v>0.18181818181818182</v>
      </c>
      <c r="R181" s="650">
        <v>511</v>
      </c>
    </row>
    <row r="182" spans="1:18" ht="14.4" customHeight="1" x14ac:dyDescent="0.3">
      <c r="A182" s="631" t="s">
        <v>2497</v>
      </c>
      <c r="B182" s="632" t="s">
        <v>2531</v>
      </c>
      <c r="C182" s="632" t="s">
        <v>1267</v>
      </c>
      <c r="D182" s="632" t="s">
        <v>2501</v>
      </c>
      <c r="E182" s="632" t="s">
        <v>2571</v>
      </c>
      <c r="F182" s="632" t="s">
        <v>2572</v>
      </c>
      <c r="G182" s="649"/>
      <c r="H182" s="649"/>
      <c r="I182" s="632"/>
      <c r="J182" s="632"/>
      <c r="K182" s="649"/>
      <c r="L182" s="649"/>
      <c r="M182" s="632"/>
      <c r="N182" s="632"/>
      <c r="O182" s="649">
        <v>1</v>
      </c>
      <c r="P182" s="649">
        <v>1085.2</v>
      </c>
      <c r="Q182" s="637"/>
      <c r="R182" s="650">
        <v>1085.2</v>
      </c>
    </row>
    <row r="183" spans="1:18" ht="14.4" customHeight="1" x14ac:dyDescent="0.3">
      <c r="A183" s="631" t="s">
        <v>2497</v>
      </c>
      <c r="B183" s="632" t="s">
        <v>2531</v>
      </c>
      <c r="C183" s="632" t="s">
        <v>1267</v>
      </c>
      <c r="D183" s="632" t="s">
        <v>2501</v>
      </c>
      <c r="E183" s="632" t="s">
        <v>2744</v>
      </c>
      <c r="F183" s="632" t="s">
        <v>2745</v>
      </c>
      <c r="G183" s="649">
        <v>43</v>
      </c>
      <c r="H183" s="649">
        <v>418957.6</v>
      </c>
      <c r="I183" s="632">
        <v>0.87755102040816302</v>
      </c>
      <c r="J183" s="632">
        <v>9743.1999999999989</v>
      </c>
      <c r="K183" s="649">
        <v>49</v>
      </c>
      <c r="L183" s="649">
        <v>477416.8000000001</v>
      </c>
      <c r="M183" s="632">
        <v>1</v>
      </c>
      <c r="N183" s="632">
        <v>9743.2000000000025</v>
      </c>
      <c r="O183" s="649">
        <v>42</v>
      </c>
      <c r="P183" s="649">
        <v>409214.40000000008</v>
      </c>
      <c r="Q183" s="637">
        <v>0.8571428571428571</v>
      </c>
      <c r="R183" s="650">
        <v>9743.2000000000025</v>
      </c>
    </row>
    <row r="184" spans="1:18" ht="14.4" customHeight="1" x14ac:dyDescent="0.3">
      <c r="A184" s="631" t="s">
        <v>2497</v>
      </c>
      <c r="B184" s="632" t="s">
        <v>2531</v>
      </c>
      <c r="C184" s="632" t="s">
        <v>1267</v>
      </c>
      <c r="D184" s="632" t="s">
        <v>2501</v>
      </c>
      <c r="E184" s="632" t="s">
        <v>2746</v>
      </c>
      <c r="F184" s="632" t="s">
        <v>2747</v>
      </c>
      <c r="G184" s="649">
        <v>25</v>
      </c>
      <c r="H184" s="649">
        <v>90659</v>
      </c>
      <c r="I184" s="632">
        <v>1.25</v>
      </c>
      <c r="J184" s="632">
        <v>3626.36</v>
      </c>
      <c r="K184" s="649">
        <v>20</v>
      </c>
      <c r="L184" s="649">
        <v>72527.199999999997</v>
      </c>
      <c r="M184" s="632">
        <v>1</v>
      </c>
      <c r="N184" s="632">
        <v>3626.3599999999997</v>
      </c>
      <c r="O184" s="649">
        <v>16</v>
      </c>
      <c r="P184" s="649">
        <v>58021.760000000002</v>
      </c>
      <c r="Q184" s="637">
        <v>0.8</v>
      </c>
      <c r="R184" s="650">
        <v>3626.36</v>
      </c>
    </row>
    <row r="185" spans="1:18" ht="14.4" customHeight="1" x14ac:dyDescent="0.3">
      <c r="A185" s="631" t="s">
        <v>2497</v>
      </c>
      <c r="B185" s="632" t="s">
        <v>2531</v>
      </c>
      <c r="C185" s="632" t="s">
        <v>1267</v>
      </c>
      <c r="D185" s="632" t="s">
        <v>2501</v>
      </c>
      <c r="E185" s="632" t="s">
        <v>2748</v>
      </c>
      <c r="F185" s="632" t="s">
        <v>2749</v>
      </c>
      <c r="G185" s="649">
        <v>1</v>
      </c>
      <c r="H185" s="649">
        <v>599.25</v>
      </c>
      <c r="I185" s="632">
        <v>1</v>
      </c>
      <c r="J185" s="632">
        <v>599.25</v>
      </c>
      <c r="K185" s="649">
        <v>1</v>
      </c>
      <c r="L185" s="649">
        <v>599.25</v>
      </c>
      <c r="M185" s="632">
        <v>1</v>
      </c>
      <c r="N185" s="632">
        <v>599.25</v>
      </c>
      <c r="O185" s="649"/>
      <c r="P185" s="649"/>
      <c r="Q185" s="637"/>
      <c r="R185" s="650"/>
    </row>
    <row r="186" spans="1:18" ht="14.4" customHeight="1" x14ac:dyDescent="0.3">
      <c r="A186" s="631" t="s">
        <v>2497</v>
      </c>
      <c r="B186" s="632" t="s">
        <v>2531</v>
      </c>
      <c r="C186" s="632" t="s">
        <v>1267</v>
      </c>
      <c r="D186" s="632" t="s">
        <v>2501</v>
      </c>
      <c r="E186" s="632" t="s">
        <v>2750</v>
      </c>
      <c r="F186" s="632" t="s">
        <v>2751</v>
      </c>
      <c r="G186" s="649">
        <v>2</v>
      </c>
      <c r="H186" s="649">
        <v>9055.7999999999993</v>
      </c>
      <c r="I186" s="632"/>
      <c r="J186" s="632">
        <v>4527.8999999999996</v>
      </c>
      <c r="K186" s="649">
        <v>0</v>
      </c>
      <c r="L186" s="649">
        <v>0</v>
      </c>
      <c r="M186" s="632"/>
      <c r="N186" s="632"/>
      <c r="O186" s="649">
        <v>1</v>
      </c>
      <c r="P186" s="649">
        <v>4527.8999999999996</v>
      </c>
      <c r="Q186" s="637"/>
      <c r="R186" s="650">
        <v>4527.8999999999996</v>
      </c>
    </row>
    <row r="187" spans="1:18" ht="14.4" customHeight="1" x14ac:dyDescent="0.3">
      <c r="A187" s="631" t="s">
        <v>2497</v>
      </c>
      <c r="B187" s="632" t="s">
        <v>2531</v>
      </c>
      <c r="C187" s="632" t="s">
        <v>1267</v>
      </c>
      <c r="D187" s="632" t="s">
        <v>2501</v>
      </c>
      <c r="E187" s="632" t="s">
        <v>2508</v>
      </c>
      <c r="F187" s="632" t="s">
        <v>2509</v>
      </c>
      <c r="G187" s="649">
        <v>9</v>
      </c>
      <c r="H187" s="649">
        <v>18837</v>
      </c>
      <c r="I187" s="632">
        <v>0.81818181818181823</v>
      </c>
      <c r="J187" s="632">
        <v>2093</v>
      </c>
      <c r="K187" s="649">
        <v>11</v>
      </c>
      <c r="L187" s="649">
        <v>23023</v>
      </c>
      <c r="M187" s="632">
        <v>1</v>
      </c>
      <c r="N187" s="632">
        <v>2093</v>
      </c>
      <c r="O187" s="649">
        <v>14</v>
      </c>
      <c r="P187" s="649">
        <v>29302</v>
      </c>
      <c r="Q187" s="637">
        <v>1.2727272727272727</v>
      </c>
      <c r="R187" s="650">
        <v>2093</v>
      </c>
    </row>
    <row r="188" spans="1:18" ht="14.4" customHeight="1" x14ac:dyDescent="0.3">
      <c r="A188" s="631" t="s">
        <v>2497</v>
      </c>
      <c r="B188" s="632" t="s">
        <v>2531</v>
      </c>
      <c r="C188" s="632" t="s">
        <v>1267</v>
      </c>
      <c r="D188" s="632" t="s">
        <v>2501</v>
      </c>
      <c r="E188" s="632" t="s">
        <v>2752</v>
      </c>
      <c r="F188" s="632" t="s">
        <v>2753</v>
      </c>
      <c r="G188" s="649"/>
      <c r="H188" s="649"/>
      <c r="I188" s="632"/>
      <c r="J188" s="632"/>
      <c r="K188" s="649">
        <v>1</v>
      </c>
      <c r="L188" s="649">
        <v>1570.6</v>
      </c>
      <c r="M188" s="632">
        <v>1</v>
      </c>
      <c r="N188" s="632">
        <v>1570.6</v>
      </c>
      <c r="O188" s="649"/>
      <c r="P188" s="649"/>
      <c r="Q188" s="637"/>
      <c r="R188" s="650"/>
    </row>
    <row r="189" spans="1:18" ht="14.4" customHeight="1" x14ac:dyDescent="0.3">
      <c r="A189" s="631" t="s">
        <v>2497</v>
      </c>
      <c r="B189" s="632" t="s">
        <v>2531</v>
      </c>
      <c r="C189" s="632" t="s">
        <v>1267</v>
      </c>
      <c r="D189" s="632" t="s">
        <v>2501</v>
      </c>
      <c r="E189" s="632" t="s">
        <v>2754</v>
      </c>
      <c r="F189" s="632" t="s">
        <v>2755</v>
      </c>
      <c r="G189" s="649">
        <v>4</v>
      </c>
      <c r="H189" s="649">
        <v>39133.08</v>
      </c>
      <c r="I189" s="632">
        <v>4</v>
      </c>
      <c r="J189" s="632">
        <v>9783.27</v>
      </c>
      <c r="K189" s="649">
        <v>1</v>
      </c>
      <c r="L189" s="649">
        <v>9783.27</v>
      </c>
      <c r="M189" s="632">
        <v>1</v>
      </c>
      <c r="N189" s="632">
        <v>9783.27</v>
      </c>
      <c r="O189" s="649">
        <v>4</v>
      </c>
      <c r="P189" s="649">
        <v>39133.08</v>
      </c>
      <c r="Q189" s="637">
        <v>4</v>
      </c>
      <c r="R189" s="650">
        <v>9783.27</v>
      </c>
    </row>
    <row r="190" spans="1:18" ht="14.4" customHeight="1" x14ac:dyDescent="0.3">
      <c r="A190" s="631" t="s">
        <v>2497</v>
      </c>
      <c r="B190" s="632" t="s">
        <v>2531</v>
      </c>
      <c r="C190" s="632" t="s">
        <v>1267</v>
      </c>
      <c r="D190" s="632" t="s">
        <v>634</v>
      </c>
      <c r="E190" s="632" t="s">
        <v>2581</v>
      </c>
      <c r="F190" s="632" t="s">
        <v>2582</v>
      </c>
      <c r="G190" s="649">
        <v>15</v>
      </c>
      <c r="H190" s="649">
        <v>3075</v>
      </c>
      <c r="I190" s="632">
        <v>0.46875</v>
      </c>
      <c r="J190" s="632">
        <v>205</v>
      </c>
      <c r="K190" s="649">
        <v>32</v>
      </c>
      <c r="L190" s="649">
        <v>6560</v>
      </c>
      <c r="M190" s="632">
        <v>1</v>
      </c>
      <c r="N190" s="632">
        <v>205</v>
      </c>
      <c r="O190" s="649">
        <v>29</v>
      </c>
      <c r="P190" s="649">
        <v>5974</v>
      </c>
      <c r="Q190" s="637">
        <v>0.91067073170731705</v>
      </c>
      <c r="R190" s="650">
        <v>206</v>
      </c>
    </row>
    <row r="191" spans="1:18" ht="14.4" customHeight="1" x14ac:dyDescent="0.3">
      <c r="A191" s="631" t="s">
        <v>2497</v>
      </c>
      <c r="B191" s="632" t="s">
        <v>2531</v>
      </c>
      <c r="C191" s="632" t="s">
        <v>1267</v>
      </c>
      <c r="D191" s="632" t="s">
        <v>634</v>
      </c>
      <c r="E191" s="632" t="s">
        <v>2581</v>
      </c>
      <c r="F191" s="632" t="s">
        <v>2583</v>
      </c>
      <c r="G191" s="649">
        <v>67</v>
      </c>
      <c r="H191" s="649">
        <v>13735</v>
      </c>
      <c r="I191" s="632">
        <v>1.1166666666666667</v>
      </c>
      <c r="J191" s="632">
        <v>205</v>
      </c>
      <c r="K191" s="649">
        <v>60</v>
      </c>
      <c r="L191" s="649">
        <v>12300</v>
      </c>
      <c r="M191" s="632">
        <v>1</v>
      </c>
      <c r="N191" s="632">
        <v>205</v>
      </c>
      <c r="O191" s="649">
        <v>91</v>
      </c>
      <c r="P191" s="649">
        <v>18746</v>
      </c>
      <c r="Q191" s="637">
        <v>1.5240650406504066</v>
      </c>
      <c r="R191" s="650">
        <v>206</v>
      </c>
    </row>
    <row r="192" spans="1:18" ht="14.4" customHeight="1" x14ac:dyDescent="0.3">
      <c r="A192" s="631" t="s">
        <v>2497</v>
      </c>
      <c r="B192" s="632" t="s">
        <v>2531</v>
      </c>
      <c r="C192" s="632" t="s">
        <v>1267</v>
      </c>
      <c r="D192" s="632" t="s">
        <v>634</v>
      </c>
      <c r="E192" s="632" t="s">
        <v>2510</v>
      </c>
      <c r="F192" s="632" t="s">
        <v>2586</v>
      </c>
      <c r="G192" s="649">
        <v>413</v>
      </c>
      <c r="H192" s="649">
        <v>15281</v>
      </c>
      <c r="I192" s="632">
        <v>0.98099762470308793</v>
      </c>
      <c r="J192" s="632">
        <v>37</v>
      </c>
      <c r="K192" s="649">
        <v>421</v>
      </c>
      <c r="L192" s="649">
        <v>15577</v>
      </c>
      <c r="M192" s="632">
        <v>1</v>
      </c>
      <c r="N192" s="632">
        <v>37</v>
      </c>
      <c r="O192" s="649">
        <v>486</v>
      </c>
      <c r="P192" s="649">
        <v>17982</v>
      </c>
      <c r="Q192" s="637">
        <v>1.154394299287411</v>
      </c>
      <c r="R192" s="650">
        <v>37</v>
      </c>
    </row>
    <row r="193" spans="1:18" ht="14.4" customHeight="1" x14ac:dyDescent="0.3">
      <c r="A193" s="631" t="s">
        <v>2497</v>
      </c>
      <c r="B193" s="632" t="s">
        <v>2531</v>
      </c>
      <c r="C193" s="632" t="s">
        <v>1267</v>
      </c>
      <c r="D193" s="632" t="s">
        <v>634</v>
      </c>
      <c r="E193" s="632" t="s">
        <v>2510</v>
      </c>
      <c r="F193" s="632" t="s">
        <v>2511</v>
      </c>
      <c r="G193" s="649">
        <v>3</v>
      </c>
      <c r="H193" s="649">
        <v>111</v>
      </c>
      <c r="I193" s="632">
        <v>3</v>
      </c>
      <c r="J193" s="632">
        <v>37</v>
      </c>
      <c r="K193" s="649">
        <v>1</v>
      </c>
      <c r="L193" s="649">
        <v>37</v>
      </c>
      <c r="M193" s="632">
        <v>1</v>
      </c>
      <c r="N193" s="632">
        <v>37</v>
      </c>
      <c r="O193" s="649">
        <v>4</v>
      </c>
      <c r="P193" s="649">
        <v>148</v>
      </c>
      <c r="Q193" s="637">
        <v>4</v>
      </c>
      <c r="R193" s="650">
        <v>37</v>
      </c>
    </row>
    <row r="194" spans="1:18" ht="14.4" customHeight="1" x14ac:dyDescent="0.3">
      <c r="A194" s="631" t="s">
        <v>2497</v>
      </c>
      <c r="B194" s="632" t="s">
        <v>2531</v>
      </c>
      <c r="C194" s="632" t="s">
        <v>1267</v>
      </c>
      <c r="D194" s="632" t="s">
        <v>634</v>
      </c>
      <c r="E194" s="632" t="s">
        <v>2512</v>
      </c>
      <c r="F194" s="632" t="s">
        <v>2513</v>
      </c>
      <c r="G194" s="649">
        <v>1</v>
      </c>
      <c r="H194" s="649">
        <v>111.11</v>
      </c>
      <c r="I194" s="632">
        <v>0.5</v>
      </c>
      <c r="J194" s="632">
        <v>111.11</v>
      </c>
      <c r="K194" s="649">
        <v>2</v>
      </c>
      <c r="L194" s="649">
        <v>222.22</v>
      </c>
      <c r="M194" s="632">
        <v>1</v>
      </c>
      <c r="N194" s="632">
        <v>111.11</v>
      </c>
      <c r="O194" s="649">
        <v>1</v>
      </c>
      <c r="P194" s="649">
        <v>111.11</v>
      </c>
      <c r="Q194" s="637">
        <v>0.5</v>
      </c>
      <c r="R194" s="650">
        <v>111.11</v>
      </c>
    </row>
    <row r="195" spans="1:18" ht="14.4" customHeight="1" x14ac:dyDescent="0.3">
      <c r="A195" s="631" t="s">
        <v>2497</v>
      </c>
      <c r="B195" s="632" t="s">
        <v>2531</v>
      </c>
      <c r="C195" s="632" t="s">
        <v>1267</v>
      </c>
      <c r="D195" s="632" t="s">
        <v>634</v>
      </c>
      <c r="E195" s="632" t="s">
        <v>2587</v>
      </c>
      <c r="F195" s="632" t="s">
        <v>2588</v>
      </c>
      <c r="G195" s="649">
        <v>14</v>
      </c>
      <c r="H195" s="649">
        <v>2982</v>
      </c>
      <c r="I195" s="632">
        <v>1.1666666666666667</v>
      </c>
      <c r="J195" s="632">
        <v>213</v>
      </c>
      <c r="K195" s="649">
        <v>12</v>
      </c>
      <c r="L195" s="649">
        <v>2556</v>
      </c>
      <c r="M195" s="632">
        <v>1</v>
      </c>
      <c r="N195" s="632">
        <v>213</v>
      </c>
      <c r="O195" s="649">
        <v>27</v>
      </c>
      <c r="P195" s="649">
        <v>5778</v>
      </c>
      <c r="Q195" s="637">
        <v>2.26056338028169</v>
      </c>
      <c r="R195" s="650">
        <v>214</v>
      </c>
    </row>
    <row r="196" spans="1:18" ht="14.4" customHeight="1" x14ac:dyDescent="0.3">
      <c r="A196" s="631" t="s">
        <v>2497</v>
      </c>
      <c r="B196" s="632" t="s">
        <v>2531</v>
      </c>
      <c r="C196" s="632" t="s">
        <v>1267</v>
      </c>
      <c r="D196" s="632" t="s">
        <v>634</v>
      </c>
      <c r="E196" s="632" t="s">
        <v>2587</v>
      </c>
      <c r="F196" s="632" t="s">
        <v>2589</v>
      </c>
      <c r="G196" s="649">
        <v>107</v>
      </c>
      <c r="H196" s="649">
        <v>22791</v>
      </c>
      <c r="I196" s="632">
        <v>1.0594059405940595</v>
      </c>
      <c r="J196" s="632">
        <v>213</v>
      </c>
      <c r="K196" s="649">
        <v>101</v>
      </c>
      <c r="L196" s="649">
        <v>21513</v>
      </c>
      <c r="M196" s="632">
        <v>1</v>
      </c>
      <c r="N196" s="632">
        <v>213</v>
      </c>
      <c r="O196" s="649">
        <v>103</v>
      </c>
      <c r="P196" s="649">
        <v>22042</v>
      </c>
      <c r="Q196" s="637">
        <v>1.0245897829219541</v>
      </c>
      <c r="R196" s="650">
        <v>214</v>
      </c>
    </row>
    <row r="197" spans="1:18" ht="14.4" customHeight="1" x14ac:dyDescent="0.3">
      <c r="A197" s="631" t="s">
        <v>2497</v>
      </c>
      <c r="B197" s="632" t="s">
        <v>2531</v>
      </c>
      <c r="C197" s="632" t="s">
        <v>1267</v>
      </c>
      <c r="D197" s="632" t="s">
        <v>634</v>
      </c>
      <c r="E197" s="632" t="s">
        <v>2590</v>
      </c>
      <c r="F197" s="632" t="s">
        <v>2591</v>
      </c>
      <c r="G197" s="649">
        <v>13</v>
      </c>
      <c r="H197" s="649">
        <v>2015</v>
      </c>
      <c r="I197" s="632">
        <v>1</v>
      </c>
      <c r="J197" s="632">
        <v>155</v>
      </c>
      <c r="K197" s="649">
        <v>13</v>
      </c>
      <c r="L197" s="649">
        <v>2015</v>
      </c>
      <c r="M197" s="632">
        <v>1</v>
      </c>
      <c r="N197" s="632">
        <v>155</v>
      </c>
      <c r="O197" s="649">
        <v>11</v>
      </c>
      <c r="P197" s="649">
        <v>1705</v>
      </c>
      <c r="Q197" s="637">
        <v>0.84615384615384615</v>
      </c>
      <c r="R197" s="650">
        <v>155</v>
      </c>
    </row>
    <row r="198" spans="1:18" ht="14.4" customHeight="1" x14ac:dyDescent="0.3">
      <c r="A198" s="631" t="s">
        <v>2497</v>
      </c>
      <c r="B198" s="632" t="s">
        <v>2531</v>
      </c>
      <c r="C198" s="632" t="s">
        <v>1267</v>
      </c>
      <c r="D198" s="632" t="s">
        <v>634</v>
      </c>
      <c r="E198" s="632" t="s">
        <v>2590</v>
      </c>
      <c r="F198" s="632" t="s">
        <v>2592</v>
      </c>
      <c r="G198" s="649">
        <v>121</v>
      </c>
      <c r="H198" s="649">
        <v>18755</v>
      </c>
      <c r="I198" s="632">
        <v>0.9453125</v>
      </c>
      <c r="J198" s="632">
        <v>155</v>
      </c>
      <c r="K198" s="649">
        <v>128</v>
      </c>
      <c r="L198" s="649">
        <v>19840</v>
      </c>
      <c r="M198" s="632">
        <v>1</v>
      </c>
      <c r="N198" s="632">
        <v>155</v>
      </c>
      <c r="O198" s="649">
        <v>121</v>
      </c>
      <c r="P198" s="649">
        <v>18755</v>
      </c>
      <c r="Q198" s="637">
        <v>0.9453125</v>
      </c>
      <c r="R198" s="650">
        <v>155</v>
      </c>
    </row>
    <row r="199" spans="1:18" ht="14.4" customHeight="1" x14ac:dyDescent="0.3">
      <c r="A199" s="631" t="s">
        <v>2497</v>
      </c>
      <c r="B199" s="632" t="s">
        <v>2531</v>
      </c>
      <c r="C199" s="632" t="s">
        <v>1267</v>
      </c>
      <c r="D199" s="632" t="s">
        <v>634</v>
      </c>
      <c r="E199" s="632" t="s">
        <v>2593</v>
      </c>
      <c r="F199" s="632" t="s">
        <v>2594</v>
      </c>
      <c r="G199" s="649">
        <v>34</v>
      </c>
      <c r="H199" s="649">
        <v>6358</v>
      </c>
      <c r="I199" s="632">
        <v>1.7</v>
      </c>
      <c r="J199" s="632">
        <v>187</v>
      </c>
      <c r="K199" s="649">
        <v>20</v>
      </c>
      <c r="L199" s="649">
        <v>3740</v>
      </c>
      <c r="M199" s="632">
        <v>1</v>
      </c>
      <c r="N199" s="632">
        <v>187</v>
      </c>
      <c r="O199" s="649">
        <v>52</v>
      </c>
      <c r="P199" s="649">
        <v>9724</v>
      </c>
      <c r="Q199" s="637">
        <v>2.6</v>
      </c>
      <c r="R199" s="650">
        <v>187</v>
      </c>
    </row>
    <row r="200" spans="1:18" ht="14.4" customHeight="1" x14ac:dyDescent="0.3">
      <c r="A200" s="631" t="s">
        <v>2497</v>
      </c>
      <c r="B200" s="632" t="s">
        <v>2531</v>
      </c>
      <c r="C200" s="632" t="s">
        <v>1267</v>
      </c>
      <c r="D200" s="632" t="s">
        <v>634</v>
      </c>
      <c r="E200" s="632" t="s">
        <v>2593</v>
      </c>
      <c r="F200" s="632" t="s">
        <v>2595</v>
      </c>
      <c r="G200" s="649">
        <v>645</v>
      </c>
      <c r="H200" s="649">
        <v>120615</v>
      </c>
      <c r="I200" s="632">
        <v>1.0303514376996805</v>
      </c>
      <c r="J200" s="632">
        <v>187</v>
      </c>
      <c r="K200" s="649">
        <v>626</v>
      </c>
      <c r="L200" s="649">
        <v>117062</v>
      </c>
      <c r="M200" s="632">
        <v>1</v>
      </c>
      <c r="N200" s="632">
        <v>187</v>
      </c>
      <c r="O200" s="649">
        <v>525</v>
      </c>
      <c r="P200" s="649">
        <v>98175</v>
      </c>
      <c r="Q200" s="637">
        <v>0.83865814696485619</v>
      </c>
      <c r="R200" s="650">
        <v>187</v>
      </c>
    </row>
    <row r="201" spans="1:18" ht="14.4" customHeight="1" x14ac:dyDescent="0.3">
      <c r="A201" s="631" t="s">
        <v>2497</v>
      </c>
      <c r="B201" s="632" t="s">
        <v>2531</v>
      </c>
      <c r="C201" s="632" t="s">
        <v>1267</v>
      </c>
      <c r="D201" s="632" t="s">
        <v>634</v>
      </c>
      <c r="E201" s="632" t="s">
        <v>2596</v>
      </c>
      <c r="F201" s="632" t="s">
        <v>2597</v>
      </c>
      <c r="G201" s="649">
        <v>4771</v>
      </c>
      <c r="H201" s="649">
        <v>610688</v>
      </c>
      <c r="I201" s="632">
        <v>0.98168724279835395</v>
      </c>
      <c r="J201" s="632">
        <v>128</v>
      </c>
      <c r="K201" s="649">
        <v>4860</v>
      </c>
      <c r="L201" s="649">
        <v>622080</v>
      </c>
      <c r="M201" s="632">
        <v>1</v>
      </c>
      <c r="N201" s="632">
        <v>128</v>
      </c>
      <c r="O201" s="649">
        <v>4803</v>
      </c>
      <c r="P201" s="649">
        <v>614784</v>
      </c>
      <c r="Q201" s="637">
        <v>0.9882716049382716</v>
      </c>
      <c r="R201" s="650">
        <v>128</v>
      </c>
    </row>
    <row r="202" spans="1:18" ht="14.4" customHeight="1" x14ac:dyDescent="0.3">
      <c r="A202" s="631" t="s">
        <v>2497</v>
      </c>
      <c r="B202" s="632" t="s">
        <v>2531</v>
      </c>
      <c r="C202" s="632" t="s">
        <v>1267</v>
      </c>
      <c r="D202" s="632" t="s">
        <v>634</v>
      </c>
      <c r="E202" s="632" t="s">
        <v>2596</v>
      </c>
      <c r="F202" s="632" t="s">
        <v>2598</v>
      </c>
      <c r="G202" s="649">
        <v>22</v>
      </c>
      <c r="H202" s="649">
        <v>2816</v>
      </c>
      <c r="I202" s="632">
        <v>0.91666666666666663</v>
      </c>
      <c r="J202" s="632">
        <v>128</v>
      </c>
      <c r="K202" s="649">
        <v>24</v>
      </c>
      <c r="L202" s="649">
        <v>3072</v>
      </c>
      <c r="M202" s="632">
        <v>1</v>
      </c>
      <c r="N202" s="632">
        <v>128</v>
      </c>
      <c r="O202" s="649">
        <v>48</v>
      </c>
      <c r="P202" s="649">
        <v>6144</v>
      </c>
      <c r="Q202" s="637">
        <v>2</v>
      </c>
      <c r="R202" s="650">
        <v>128</v>
      </c>
    </row>
    <row r="203" spans="1:18" ht="14.4" customHeight="1" x14ac:dyDescent="0.3">
      <c r="A203" s="631" t="s">
        <v>2497</v>
      </c>
      <c r="B203" s="632" t="s">
        <v>2531</v>
      </c>
      <c r="C203" s="632" t="s">
        <v>1267</v>
      </c>
      <c r="D203" s="632" t="s">
        <v>634</v>
      </c>
      <c r="E203" s="632" t="s">
        <v>2599</v>
      </c>
      <c r="F203" s="632" t="s">
        <v>2600</v>
      </c>
      <c r="G203" s="649">
        <v>8254</v>
      </c>
      <c r="H203" s="649">
        <v>1840642</v>
      </c>
      <c r="I203" s="632">
        <v>0.99915264495823752</v>
      </c>
      <c r="J203" s="632">
        <v>223</v>
      </c>
      <c r="K203" s="649">
        <v>8261</v>
      </c>
      <c r="L203" s="649">
        <v>1842203</v>
      </c>
      <c r="M203" s="632">
        <v>1</v>
      </c>
      <c r="N203" s="632">
        <v>223</v>
      </c>
      <c r="O203" s="649">
        <v>8650</v>
      </c>
      <c r="P203" s="649">
        <v>1937600</v>
      </c>
      <c r="Q203" s="637">
        <v>1.0517841953356932</v>
      </c>
      <c r="R203" s="650">
        <v>224</v>
      </c>
    </row>
    <row r="204" spans="1:18" ht="14.4" customHeight="1" x14ac:dyDescent="0.3">
      <c r="A204" s="631" t="s">
        <v>2497</v>
      </c>
      <c r="B204" s="632" t="s">
        <v>2531</v>
      </c>
      <c r="C204" s="632" t="s">
        <v>1267</v>
      </c>
      <c r="D204" s="632" t="s">
        <v>634</v>
      </c>
      <c r="E204" s="632" t="s">
        <v>2599</v>
      </c>
      <c r="F204" s="632" t="s">
        <v>2601</v>
      </c>
      <c r="G204" s="649">
        <v>45</v>
      </c>
      <c r="H204" s="649">
        <v>10035</v>
      </c>
      <c r="I204" s="632">
        <v>0.9</v>
      </c>
      <c r="J204" s="632">
        <v>223</v>
      </c>
      <c r="K204" s="649">
        <v>50</v>
      </c>
      <c r="L204" s="649">
        <v>11150</v>
      </c>
      <c r="M204" s="632">
        <v>1</v>
      </c>
      <c r="N204" s="632">
        <v>223</v>
      </c>
      <c r="O204" s="649">
        <v>96</v>
      </c>
      <c r="P204" s="649">
        <v>21504</v>
      </c>
      <c r="Q204" s="637">
        <v>1.9286098654708521</v>
      </c>
      <c r="R204" s="650">
        <v>224</v>
      </c>
    </row>
    <row r="205" spans="1:18" ht="14.4" customHeight="1" x14ac:dyDescent="0.3">
      <c r="A205" s="631" t="s">
        <v>2497</v>
      </c>
      <c r="B205" s="632" t="s">
        <v>2531</v>
      </c>
      <c r="C205" s="632" t="s">
        <v>1267</v>
      </c>
      <c r="D205" s="632" t="s">
        <v>634</v>
      </c>
      <c r="E205" s="632" t="s">
        <v>2602</v>
      </c>
      <c r="F205" s="632" t="s">
        <v>2603</v>
      </c>
      <c r="G205" s="649">
        <v>17</v>
      </c>
      <c r="H205" s="649">
        <v>3791</v>
      </c>
      <c r="I205" s="632">
        <v>2.4285714285714284</v>
      </c>
      <c r="J205" s="632">
        <v>223</v>
      </c>
      <c r="K205" s="649">
        <v>7</v>
      </c>
      <c r="L205" s="649">
        <v>1561</v>
      </c>
      <c r="M205" s="632">
        <v>1</v>
      </c>
      <c r="N205" s="632">
        <v>223</v>
      </c>
      <c r="O205" s="649">
        <v>5</v>
      </c>
      <c r="P205" s="649">
        <v>1120</v>
      </c>
      <c r="Q205" s="637">
        <v>0.71748878923766812</v>
      </c>
      <c r="R205" s="650">
        <v>224</v>
      </c>
    </row>
    <row r="206" spans="1:18" ht="14.4" customHeight="1" x14ac:dyDescent="0.3">
      <c r="A206" s="631" t="s">
        <v>2497</v>
      </c>
      <c r="B206" s="632" t="s">
        <v>2531</v>
      </c>
      <c r="C206" s="632" t="s">
        <v>1267</v>
      </c>
      <c r="D206" s="632" t="s">
        <v>634</v>
      </c>
      <c r="E206" s="632" t="s">
        <v>2602</v>
      </c>
      <c r="F206" s="632" t="s">
        <v>2604</v>
      </c>
      <c r="G206" s="649">
        <v>19</v>
      </c>
      <c r="H206" s="649">
        <v>4237</v>
      </c>
      <c r="I206" s="632">
        <v>1.1176470588235294</v>
      </c>
      <c r="J206" s="632">
        <v>223</v>
      </c>
      <c r="K206" s="649">
        <v>17</v>
      </c>
      <c r="L206" s="649">
        <v>3791</v>
      </c>
      <c r="M206" s="632">
        <v>1</v>
      </c>
      <c r="N206" s="632">
        <v>223</v>
      </c>
      <c r="O206" s="649">
        <v>13</v>
      </c>
      <c r="P206" s="649">
        <v>2912</v>
      </c>
      <c r="Q206" s="637">
        <v>0.76813505671326832</v>
      </c>
      <c r="R206" s="650">
        <v>224</v>
      </c>
    </row>
    <row r="207" spans="1:18" ht="14.4" customHeight="1" x14ac:dyDescent="0.3">
      <c r="A207" s="631" t="s">
        <v>2497</v>
      </c>
      <c r="B207" s="632" t="s">
        <v>2531</v>
      </c>
      <c r="C207" s="632" t="s">
        <v>1267</v>
      </c>
      <c r="D207" s="632" t="s">
        <v>634</v>
      </c>
      <c r="E207" s="632" t="s">
        <v>2605</v>
      </c>
      <c r="F207" s="632" t="s">
        <v>2606</v>
      </c>
      <c r="G207" s="649">
        <v>2</v>
      </c>
      <c r="H207" s="649">
        <v>706</v>
      </c>
      <c r="I207" s="632">
        <v>1</v>
      </c>
      <c r="J207" s="632">
        <v>353</v>
      </c>
      <c r="K207" s="649">
        <v>2</v>
      </c>
      <c r="L207" s="649">
        <v>706</v>
      </c>
      <c r="M207" s="632">
        <v>1</v>
      </c>
      <c r="N207" s="632">
        <v>353</v>
      </c>
      <c r="O207" s="649"/>
      <c r="P207" s="649"/>
      <c r="Q207" s="637"/>
      <c r="R207" s="650"/>
    </row>
    <row r="208" spans="1:18" ht="14.4" customHeight="1" x14ac:dyDescent="0.3">
      <c r="A208" s="631" t="s">
        <v>2497</v>
      </c>
      <c r="B208" s="632" t="s">
        <v>2531</v>
      </c>
      <c r="C208" s="632" t="s">
        <v>1267</v>
      </c>
      <c r="D208" s="632" t="s">
        <v>634</v>
      </c>
      <c r="E208" s="632" t="s">
        <v>2605</v>
      </c>
      <c r="F208" s="632" t="s">
        <v>2607</v>
      </c>
      <c r="G208" s="649">
        <v>15</v>
      </c>
      <c r="H208" s="649">
        <v>5295</v>
      </c>
      <c r="I208" s="632">
        <v>1.1538461538461537</v>
      </c>
      <c r="J208" s="632">
        <v>353</v>
      </c>
      <c r="K208" s="649">
        <v>13</v>
      </c>
      <c r="L208" s="649">
        <v>4589</v>
      </c>
      <c r="M208" s="632">
        <v>1</v>
      </c>
      <c r="N208" s="632">
        <v>353</v>
      </c>
      <c r="O208" s="649">
        <v>18</v>
      </c>
      <c r="P208" s="649">
        <v>6372</v>
      </c>
      <c r="Q208" s="637">
        <v>1.3885378078012638</v>
      </c>
      <c r="R208" s="650">
        <v>354</v>
      </c>
    </row>
    <row r="209" spans="1:18" ht="14.4" customHeight="1" x14ac:dyDescent="0.3">
      <c r="A209" s="631" t="s">
        <v>2497</v>
      </c>
      <c r="B209" s="632" t="s">
        <v>2531</v>
      </c>
      <c r="C209" s="632" t="s">
        <v>1267</v>
      </c>
      <c r="D209" s="632" t="s">
        <v>634</v>
      </c>
      <c r="E209" s="632" t="s">
        <v>2608</v>
      </c>
      <c r="F209" s="632" t="s">
        <v>2609</v>
      </c>
      <c r="G209" s="649">
        <v>52</v>
      </c>
      <c r="H209" s="649">
        <v>11700</v>
      </c>
      <c r="I209" s="632">
        <v>1.2380952380952381</v>
      </c>
      <c r="J209" s="632">
        <v>225</v>
      </c>
      <c r="K209" s="649">
        <v>42</v>
      </c>
      <c r="L209" s="649">
        <v>9450</v>
      </c>
      <c r="M209" s="632">
        <v>1</v>
      </c>
      <c r="N209" s="632">
        <v>225</v>
      </c>
      <c r="O209" s="649">
        <v>60</v>
      </c>
      <c r="P209" s="649">
        <v>13560</v>
      </c>
      <c r="Q209" s="637">
        <v>1.4349206349206349</v>
      </c>
      <c r="R209" s="650">
        <v>226</v>
      </c>
    </row>
    <row r="210" spans="1:18" ht="14.4" customHeight="1" x14ac:dyDescent="0.3">
      <c r="A210" s="631" t="s">
        <v>2497</v>
      </c>
      <c r="B210" s="632" t="s">
        <v>2531</v>
      </c>
      <c r="C210" s="632" t="s">
        <v>1267</v>
      </c>
      <c r="D210" s="632" t="s">
        <v>634</v>
      </c>
      <c r="E210" s="632" t="s">
        <v>2608</v>
      </c>
      <c r="F210" s="632" t="s">
        <v>2610</v>
      </c>
      <c r="G210" s="649">
        <v>197</v>
      </c>
      <c r="H210" s="649">
        <v>44325</v>
      </c>
      <c r="I210" s="632">
        <v>1.3401360544217686</v>
      </c>
      <c r="J210" s="632">
        <v>225</v>
      </c>
      <c r="K210" s="649">
        <v>147</v>
      </c>
      <c r="L210" s="649">
        <v>33075</v>
      </c>
      <c r="M210" s="632">
        <v>1</v>
      </c>
      <c r="N210" s="632">
        <v>225</v>
      </c>
      <c r="O210" s="649">
        <v>133</v>
      </c>
      <c r="P210" s="649">
        <v>30058</v>
      </c>
      <c r="Q210" s="637">
        <v>0.9087830687830688</v>
      </c>
      <c r="R210" s="650">
        <v>226</v>
      </c>
    </row>
    <row r="211" spans="1:18" ht="14.4" customHeight="1" x14ac:dyDescent="0.3">
      <c r="A211" s="631" t="s">
        <v>2497</v>
      </c>
      <c r="B211" s="632" t="s">
        <v>2531</v>
      </c>
      <c r="C211" s="632" t="s">
        <v>1267</v>
      </c>
      <c r="D211" s="632" t="s">
        <v>634</v>
      </c>
      <c r="E211" s="632" t="s">
        <v>2611</v>
      </c>
      <c r="F211" s="632" t="s">
        <v>2612</v>
      </c>
      <c r="G211" s="649">
        <v>1</v>
      </c>
      <c r="H211" s="649">
        <v>625</v>
      </c>
      <c r="I211" s="632">
        <v>0.99840255591054317</v>
      </c>
      <c r="J211" s="632">
        <v>625</v>
      </c>
      <c r="K211" s="649">
        <v>1</v>
      </c>
      <c r="L211" s="649">
        <v>626</v>
      </c>
      <c r="M211" s="632">
        <v>1</v>
      </c>
      <c r="N211" s="632">
        <v>626</v>
      </c>
      <c r="O211" s="649">
        <v>4</v>
      </c>
      <c r="P211" s="649">
        <v>2504</v>
      </c>
      <c r="Q211" s="637">
        <v>4</v>
      </c>
      <c r="R211" s="650">
        <v>626</v>
      </c>
    </row>
    <row r="212" spans="1:18" ht="14.4" customHeight="1" x14ac:dyDescent="0.3">
      <c r="A212" s="631" t="s">
        <v>2497</v>
      </c>
      <c r="B212" s="632" t="s">
        <v>2531</v>
      </c>
      <c r="C212" s="632" t="s">
        <v>1267</v>
      </c>
      <c r="D212" s="632" t="s">
        <v>634</v>
      </c>
      <c r="E212" s="632" t="s">
        <v>2611</v>
      </c>
      <c r="F212" s="632" t="s">
        <v>2613</v>
      </c>
      <c r="G212" s="649">
        <v>6</v>
      </c>
      <c r="H212" s="649">
        <v>3750</v>
      </c>
      <c r="I212" s="632">
        <v>1.9968051118210863</v>
      </c>
      <c r="J212" s="632">
        <v>625</v>
      </c>
      <c r="K212" s="649">
        <v>3</v>
      </c>
      <c r="L212" s="649">
        <v>1878</v>
      </c>
      <c r="M212" s="632">
        <v>1</v>
      </c>
      <c r="N212" s="632">
        <v>626</v>
      </c>
      <c r="O212" s="649"/>
      <c r="P212" s="649"/>
      <c r="Q212" s="637"/>
      <c r="R212" s="650"/>
    </row>
    <row r="213" spans="1:18" ht="14.4" customHeight="1" x14ac:dyDescent="0.3">
      <c r="A213" s="631" t="s">
        <v>2497</v>
      </c>
      <c r="B213" s="632" t="s">
        <v>2531</v>
      </c>
      <c r="C213" s="632" t="s">
        <v>1267</v>
      </c>
      <c r="D213" s="632" t="s">
        <v>634</v>
      </c>
      <c r="E213" s="632" t="s">
        <v>2616</v>
      </c>
      <c r="F213" s="632" t="s">
        <v>2617</v>
      </c>
      <c r="G213" s="649">
        <v>12</v>
      </c>
      <c r="H213" s="649">
        <v>12468</v>
      </c>
      <c r="I213" s="632">
        <v>1.7126373626373625</v>
      </c>
      <c r="J213" s="632">
        <v>1039</v>
      </c>
      <c r="K213" s="649">
        <v>7</v>
      </c>
      <c r="L213" s="649">
        <v>7280</v>
      </c>
      <c r="M213" s="632">
        <v>1</v>
      </c>
      <c r="N213" s="632">
        <v>1040</v>
      </c>
      <c r="O213" s="649">
        <v>9</v>
      </c>
      <c r="P213" s="649">
        <v>9378</v>
      </c>
      <c r="Q213" s="637">
        <v>1.2881868131868133</v>
      </c>
      <c r="R213" s="650">
        <v>1042</v>
      </c>
    </row>
    <row r="214" spans="1:18" ht="14.4" customHeight="1" x14ac:dyDescent="0.3">
      <c r="A214" s="631" t="s">
        <v>2497</v>
      </c>
      <c r="B214" s="632" t="s">
        <v>2531</v>
      </c>
      <c r="C214" s="632" t="s">
        <v>1267</v>
      </c>
      <c r="D214" s="632" t="s">
        <v>634</v>
      </c>
      <c r="E214" s="632" t="s">
        <v>2616</v>
      </c>
      <c r="F214" s="632" t="s">
        <v>2618</v>
      </c>
      <c r="G214" s="649">
        <v>10</v>
      </c>
      <c r="H214" s="649">
        <v>10390</v>
      </c>
      <c r="I214" s="632">
        <v>0.99903846153846154</v>
      </c>
      <c r="J214" s="632">
        <v>1039</v>
      </c>
      <c r="K214" s="649">
        <v>10</v>
      </c>
      <c r="L214" s="649">
        <v>10400</v>
      </c>
      <c r="M214" s="632">
        <v>1</v>
      </c>
      <c r="N214" s="632">
        <v>1040</v>
      </c>
      <c r="O214" s="649">
        <v>21</v>
      </c>
      <c r="P214" s="649">
        <v>21882</v>
      </c>
      <c r="Q214" s="637">
        <v>2.1040384615384617</v>
      </c>
      <c r="R214" s="650">
        <v>1042</v>
      </c>
    </row>
    <row r="215" spans="1:18" ht="14.4" customHeight="1" x14ac:dyDescent="0.3">
      <c r="A215" s="631" t="s">
        <v>2497</v>
      </c>
      <c r="B215" s="632" t="s">
        <v>2531</v>
      </c>
      <c r="C215" s="632" t="s">
        <v>1267</v>
      </c>
      <c r="D215" s="632" t="s">
        <v>634</v>
      </c>
      <c r="E215" s="632" t="s">
        <v>2619</v>
      </c>
      <c r="F215" s="632" t="s">
        <v>2756</v>
      </c>
      <c r="G215" s="649">
        <v>91</v>
      </c>
      <c r="H215" s="649">
        <v>41860</v>
      </c>
      <c r="I215" s="632">
        <v>1.1973684210526316</v>
      </c>
      <c r="J215" s="632">
        <v>460</v>
      </c>
      <c r="K215" s="649">
        <v>76</v>
      </c>
      <c r="L215" s="649">
        <v>34960</v>
      </c>
      <c r="M215" s="632">
        <v>1</v>
      </c>
      <c r="N215" s="632">
        <v>460</v>
      </c>
      <c r="O215" s="649">
        <v>49</v>
      </c>
      <c r="P215" s="649">
        <v>22589</v>
      </c>
      <c r="Q215" s="637">
        <v>0.64613844393592679</v>
      </c>
      <c r="R215" s="650">
        <v>461</v>
      </c>
    </row>
    <row r="216" spans="1:18" ht="14.4" customHeight="1" x14ac:dyDescent="0.3">
      <c r="A216" s="631" t="s">
        <v>2497</v>
      </c>
      <c r="B216" s="632" t="s">
        <v>2531</v>
      </c>
      <c r="C216" s="632" t="s">
        <v>1267</v>
      </c>
      <c r="D216" s="632" t="s">
        <v>634</v>
      </c>
      <c r="E216" s="632" t="s">
        <v>2619</v>
      </c>
      <c r="F216" s="632" t="s">
        <v>2620</v>
      </c>
      <c r="G216" s="649">
        <v>3</v>
      </c>
      <c r="H216" s="649">
        <v>1380</v>
      </c>
      <c r="I216" s="632">
        <v>1</v>
      </c>
      <c r="J216" s="632">
        <v>460</v>
      </c>
      <c r="K216" s="649">
        <v>3</v>
      </c>
      <c r="L216" s="649">
        <v>1380</v>
      </c>
      <c r="M216" s="632">
        <v>1</v>
      </c>
      <c r="N216" s="632">
        <v>460</v>
      </c>
      <c r="O216" s="649">
        <v>10</v>
      </c>
      <c r="P216" s="649">
        <v>4610</v>
      </c>
      <c r="Q216" s="637">
        <v>3.3405797101449277</v>
      </c>
      <c r="R216" s="650">
        <v>461</v>
      </c>
    </row>
    <row r="217" spans="1:18" ht="14.4" customHeight="1" x14ac:dyDescent="0.3">
      <c r="A217" s="631" t="s">
        <v>2497</v>
      </c>
      <c r="B217" s="632" t="s">
        <v>2531</v>
      </c>
      <c r="C217" s="632" t="s">
        <v>1267</v>
      </c>
      <c r="D217" s="632" t="s">
        <v>634</v>
      </c>
      <c r="E217" s="632" t="s">
        <v>2624</v>
      </c>
      <c r="F217" s="632" t="s">
        <v>2626</v>
      </c>
      <c r="G217" s="649"/>
      <c r="H217" s="649"/>
      <c r="I217" s="632"/>
      <c r="J217" s="632"/>
      <c r="K217" s="649">
        <v>1</v>
      </c>
      <c r="L217" s="649">
        <v>484</v>
      </c>
      <c r="M217" s="632">
        <v>1</v>
      </c>
      <c r="N217" s="632">
        <v>484</v>
      </c>
      <c r="O217" s="649"/>
      <c r="P217" s="649"/>
      <c r="Q217" s="637"/>
      <c r="R217" s="650"/>
    </row>
    <row r="218" spans="1:18" ht="14.4" customHeight="1" x14ac:dyDescent="0.3">
      <c r="A218" s="631" t="s">
        <v>2497</v>
      </c>
      <c r="B218" s="632" t="s">
        <v>2531</v>
      </c>
      <c r="C218" s="632" t="s">
        <v>1267</v>
      </c>
      <c r="D218" s="632" t="s">
        <v>634</v>
      </c>
      <c r="E218" s="632" t="s">
        <v>2627</v>
      </c>
      <c r="F218" s="632" t="s">
        <v>2628</v>
      </c>
      <c r="G218" s="649"/>
      <c r="H218" s="649"/>
      <c r="I218" s="632"/>
      <c r="J218" s="632"/>
      <c r="K218" s="649">
        <v>3</v>
      </c>
      <c r="L218" s="649">
        <v>795</v>
      </c>
      <c r="M218" s="632">
        <v>1</v>
      </c>
      <c r="N218" s="632">
        <v>265</v>
      </c>
      <c r="O218" s="649"/>
      <c r="P218" s="649"/>
      <c r="Q218" s="637"/>
      <c r="R218" s="650"/>
    </row>
    <row r="219" spans="1:18" ht="14.4" customHeight="1" x14ac:dyDescent="0.3">
      <c r="A219" s="631" t="s">
        <v>2497</v>
      </c>
      <c r="B219" s="632" t="s">
        <v>2531</v>
      </c>
      <c r="C219" s="632" t="s">
        <v>1267</v>
      </c>
      <c r="D219" s="632" t="s">
        <v>634</v>
      </c>
      <c r="E219" s="632" t="s">
        <v>2627</v>
      </c>
      <c r="F219" s="632" t="s">
        <v>2629</v>
      </c>
      <c r="G219" s="649"/>
      <c r="H219" s="649"/>
      <c r="I219" s="632"/>
      <c r="J219" s="632"/>
      <c r="K219" s="649">
        <v>3</v>
      </c>
      <c r="L219" s="649">
        <v>795</v>
      </c>
      <c r="M219" s="632">
        <v>1</v>
      </c>
      <c r="N219" s="632">
        <v>265</v>
      </c>
      <c r="O219" s="649">
        <v>2</v>
      </c>
      <c r="P219" s="649">
        <v>532</v>
      </c>
      <c r="Q219" s="637">
        <v>0.66918238993710688</v>
      </c>
      <c r="R219" s="650">
        <v>266</v>
      </c>
    </row>
    <row r="220" spans="1:18" ht="14.4" customHeight="1" x14ac:dyDescent="0.3">
      <c r="A220" s="631" t="s">
        <v>2497</v>
      </c>
      <c r="B220" s="632" t="s">
        <v>2531</v>
      </c>
      <c r="C220" s="632" t="s">
        <v>1267</v>
      </c>
      <c r="D220" s="632" t="s">
        <v>634</v>
      </c>
      <c r="E220" s="632" t="s">
        <v>2630</v>
      </c>
      <c r="F220" s="632" t="s">
        <v>2631</v>
      </c>
      <c r="G220" s="649">
        <v>221</v>
      </c>
      <c r="H220" s="649">
        <v>77129</v>
      </c>
      <c r="I220" s="632">
        <v>1.0963610518834399</v>
      </c>
      <c r="J220" s="632">
        <v>349</v>
      </c>
      <c r="K220" s="649">
        <v>201</v>
      </c>
      <c r="L220" s="649">
        <v>70350</v>
      </c>
      <c r="M220" s="632">
        <v>1</v>
      </c>
      <c r="N220" s="632">
        <v>350</v>
      </c>
      <c r="O220" s="649">
        <v>229</v>
      </c>
      <c r="P220" s="649">
        <v>80181</v>
      </c>
      <c r="Q220" s="637">
        <v>1.1397441364605543</v>
      </c>
      <c r="R220" s="650">
        <v>350.13537117903928</v>
      </c>
    </row>
    <row r="221" spans="1:18" ht="14.4" customHeight="1" x14ac:dyDescent="0.3">
      <c r="A221" s="631" t="s">
        <v>2497</v>
      </c>
      <c r="B221" s="632" t="s">
        <v>2531</v>
      </c>
      <c r="C221" s="632" t="s">
        <v>1267</v>
      </c>
      <c r="D221" s="632" t="s">
        <v>634</v>
      </c>
      <c r="E221" s="632" t="s">
        <v>2757</v>
      </c>
      <c r="F221" s="632" t="s">
        <v>2758</v>
      </c>
      <c r="G221" s="649">
        <v>3</v>
      </c>
      <c r="H221" s="649">
        <v>3432</v>
      </c>
      <c r="I221" s="632">
        <v>0.6</v>
      </c>
      <c r="J221" s="632">
        <v>1144</v>
      </c>
      <c r="K221" s="649">
        <v>5</v>
      </c>
      <c r="L221" s="649">
        <v>5720</v>
      </c>
      <c r="M221" s="632">
        <v>1</v>
      </c>
      <c r="N221" s="632">
        <v>1144</v>
      </c>
      <c r="O221" s="649">
        <v>6</v>
      </c>
      <c r="P221" s="649">
        <v>6870</v>
      </c>
      <c r="Q221" s="637">
        <v>1.201048951048951</v>
      </c>
      <c r="R221" s="650">
        <v>1145</v>
      </c>
    </row>
    <row r="222" spans="1:18" ht="14.4" customHeight="1" x14ac:dyDescent="0.3">
      <c r="A222" s="631" t="s">
        <v>2497</v>
      </c>
      <c r="B222" s="632" t="s">
        <v>2531</v>
      </c>
      <c r="C222" s="632" t="s">
        <v>1267</v>
      </c>
      <c r="D222" s="632" t="s">
        <v>634</v>
      </c>
      <c r="E222" s="632" t="s">
        <v>2759</v>
      </c>
      <c r="F222" s="632" t="s">
        <v>2760</v>
      </c>
      <c r="G222" s="649">
        <v>47</v>
      </c>
      <c r="H222" s="649">
        <v>224895</v>
      </c>
      <c r="I222" s="632">
        <v>0.93980359381529466</v>
      </c>
      <c r="J222" s="632">
        <v>4785</v>
      </c>
      <c r="K222" s="649">
        <v>50</v>
      </c>
      <c r="L222" s="649">
        <v>239300</v>
      </c>
      <c r="M222" s="632">
        <v>1</v>
      </c>
      <c r="N222" s="632">
        <v>4786</v>
      </c>
      <c r="O222" s="649">
        <v>46</v>
      </c>
      <c r="P222" s="649">
        <v>220248</v>
      </c>
      <c r="Q222" s="637">
        <v>0.92038445465942331</v>
      </c>
      <c r="R222" s="650">
        <v>4788</v>
      </c>
    </row>
    <row r="223" spans="1:18" ht="14.4" customHeight="1" x14ac:dyDescent="0.3">
      <c r="A223" s="631" t="s">
        <v>2497</v>
      </c>
      <c r="B223" s="632" t="s">
        <v>2531</v>
      </c>
      <c r="C223" s="632" t="s">
        <v>1267</v>
      </c>
      <c r="D223" s="632" t="s">
        <v>634</v>
      </c>
      <c r="E223" s="632" t="s">
        <v>2632</v>
      </c>
      <c r="F223" s="632" t="s">
        <v>2633</v>
      </c>
      <c r="G223" s="649">
        <v>1941</v>
      </c>
      <c r="H223" s="649">
        <v>493014</v>
      </c>
      <c r="I223" s="632">
        <v>1.1777912621359223</v>
      </c>
      <c r="J223" s="632">
        <v>254</v>
      </c>
      <c r="K223" s="649">
        <v>1648</v>
      </c>
      <c r="L223" s="649">
        <v>418592</v>
      </c>
      <c r="M223" s="632">
        <v>1</v>
      </c>
      <c r="N223" s="632">
        <v>254</v>
      </c>
      <c r="O223" s="649">
        <v>1569</v>
      </c>
      <c r="P223" s="649">
        <v>400095</v>
      </c>
      <c r="Q223" s="637">
        <v>0.95581138674413268</v>
      </c>
      <c r="R223" s="650">
        <v>255</v>
      </c>
    </row>
    <row r="224" spans="1:18" ht="14.4" customHeight="1" x14ac:dyDescent="0.3">
      <c r="A224" s="631" t="s">
        <v>2497</v>
      </c>
      <c r="B224" s="632" t="s">
        <v>2531</v>
      </c>
      <c r="C224" s="632" t="s">
        <v>1267</v>
      </c>
      <c r="D224" s="632" t="s">
        <v>634</v>
      </c>
      <c r="E224" s="632" t="s">
        <v>2632</v>
      </c>
      <c r="F224" s="632" t="s">
        <v>2634</v>
      </c>
      <c r="G224" s="649">
        <v>212</v>
      </c>
      <c r="H224" s="649">
        <v>53848</v>
      </c>
      <c r="I224" s="632">
        <v>0.50118203309692666</v>
      </c>
      <c r="J224" s="632">
        <v>254</v>
      </c>
      <c r="K224" s="649">
        <v>423</v>
      </c>
      <c r="L224" s="649">
        <v>107442</v>
      </c>
      <c r="M224" s="632">
        <v>1</v>
      </c>
      <c r="N224" s="632">
        <v>254</v>
      </c>
      <c r="O224" s="649">
        <v>283</v>
      </c>
      <c r="P224" s="649">
        <v>72165</v>
      </c>
      <c r="Q224" s="637">
        <v>0.67166471212375045</v>
      </c>
      <c r="R224" s="650">
        <v>255</v>
      </c>
    </row>
    <row r="225" spans="1:18" ht="14.4" customHeight="1" x14ac:dyDescent="0.3">
      <c r="A225" s="631" t="s">
        <v>2497</v>
      </c>
      <c r="B225" s="632" t="s">
        <v>2531</v>
      </c>
      <c r="C225" s="632" t="s">
        <v>1267</v>
      </c>
      <c r="D225" s="632" t="s">
        <v>634</v>
      </c>
      <c r="E225" s="632" t="s">
        <v>2635</v>
      </c>
      <c r="F225" s="632" t="s">
        <v>2636</v>
      </c>
      <c r="G225" s="649">
        <v>121</v>
      </c>
      <c r="H225" s="649">
        <v>41745</v>
      </c>
      <c r="I225" s="632">
        <v>0.90298507462686572</v>
      </c>
      <c r="J225" s="632">
        <v>345</v>
      </c>
      <c r="K225" s="649">
        <v>134</v>
      </c>
      <c r="L225" s="649">
        <v>46230</v>
      </c>
      <c r="M225" s="632">
        <v>1</v>
      </c>
      <c r="N225" s="632">
        <v>345</v>
      </c>
      <c r="O225" s="649">
        <v>136</v>
      </c>
      <c r="P225" s="649">
        <v>47056</v>
      </c>
      <c r="Q225" s="637">
        <v>1.0178671858100801</v>
      </c>
      <c r="R225" s="650">
        <v>346</v>
      </c>
    </row>
    <row r="226" spans="1:18" ht="14.4" customHeight="1" x14ac:dyDescent="0.3">
      <c r="A226" s="631" t="s">
        <v>2497</v>
      </c>
      <c r="B226" s="632" t="s">
        <v>2531</v>
      </c>
      <c r="C226" s="632" t="s">
        <v>1267</v>
      </c>
      <c r="D226" s="632" t="s">
        <v>634</v>
      </c>
      <c r="E226" s="632" t="s">
        <v>2635</v>
      </c>
      <c r="F226" s="632" t="s">
        <v>2637</v>
      </c>
      <c r="G226" s="649">
        <v>1675</v>
      </c>
      <c r="H226" s="649">
        <v>577875</v>
      </c>
      <c r="I226" s="632">
        <v>1.051475204017577</v>
      </c>
      <c r="J226" s="632">
        <v>345</v>
      </c>
      <c r="K226" s="649">
        <v>1593</v>
      </c>
      <c r="L226" s="649">
        <v>549585</v>
      </c>
      <c r="M226" s="632">
        <v>1</v>
      </c>
      <c r="N226" s="632">
        <v>345</v>
      </c>
      <c r="O226" s="649">
        <v>1893</v>
      </c>
      <c r="P226" s="649">
        <v>654978</v>
      </c>
      <c r="Q226" s="637">
        <v>1.1917683342885996</v>
      </c>
      <c r="R226" s="650">
        <v>346</v>
      </c>
    </row>
    <row r="227" spans="1:18" ht="14.4" customHeight="1" x14ac:dyDescent="0.3">
      <c r="A227" s="631" t="s">
        <v>2497</v>
      </c>
      <c r="B227" s="632" t="s">
        <v>2531</v>
      </c>
      <c r="C227" s="632" t="s">
        <v>1267</v>
      </c>
      <c r="D227" s="632" t="s">
        <v>634</v>
      </c>
      <c r="E227" s="632" t="s">
        <v>2638</v>
      </c>
      <c r="F227" s="632" t="s">
        <v>2639</v>
      </c>
      <c r="G227" s="649">
        <v>58</v>
      </c>
      <c r="H227" s="649">
        <v>50576</v>
      </c>
      <c r="I227" s="632">
        <v>0.93441229723238373</v>
      </c>
      <c r="J227" s="632">
        <v>872</v>
      </c>
      <c r="K227" s="649">
        <v>62</v>
      </c>
      <c r="L227" s="649">
        <v>54126</v>
      </c>
      <c r="M227" s="632">
        <v>1</v>
      </c>
      <c r="N227" s="632">
        <v>873</v>
      </c>
      <c r="O227" s="649">
        <v>80</v>
      </c>
      <c r="P227" s="649">
        <v>69920</v>
      </c>
      <c r="Q227" s="637">
        <v>1.2918006133835864</v>
      </c>
      <c r="R227" s="650">
        <v>874</v>
      </c>
    </row>
    <row r="228" spans="1:18" ht="14.4" customHeight="1" x14ac:dyDescent="0.3">
      <c r="A228" s="631" t="s">
        <v>2497</v>
      </c>
      <c r="B228" s="632" t="s">
        <v>2531</v>
      </c>
      <c r="C228" s="632" t="s">
        <v>1267</v>
      </c>
      <c r="D228" s="632" t="s">
        <v>634</v>
      </c>
      <c r="E228" s="632" t="s">
        <v>2654</v>
      </c>
      <c r="F228" s="632" t="s">
        <v>2655</v>
      </c>
      <c r="G228" s="649">
        <v>245</v>
      </c>
      <c r="H228" s="649">
        <v>27195</v>
      </c>
      <c r="I228" s="632">
        <v>1.1951219512195121</v>
      </c>
      <c r="J228" s="632">
        <v>111</v>
      </c>
      <c r="K228" s="649">
        <v>205</v>
      </c>
      <c r="L228" s="649">
        <v>22755</v>
      </c>
      <c r="M228" s="632">
        <v>1</v>
      </c>
      <c r="N228" s="632">
        <v>111</v>
      </c>
      <c r="O228" s="649">
        <v>186</v>
      </c>
      <c r="P228" s="649">
        <v>20832</v>
      </c>
      <c r="Q228" s="637">
        <v>0.91549110085695451</v>
      </c>
      <c r="R228" s="650">
        <v>112</v>
      </c>
    </row>
    <row r="229" spans="1:18" ht="14.4" customHeight="1" x14ac:dyDescent="0.3">
      <c r="A229" s="631" t="s">
        <v>2497</v>
      </c>
      <c r="B229" s="632" t="s">
        <v>2531</v>
      </c>
      <c r="C229" s="632" t="s">
        <v>1267</v>
      </c>
      <c r="D229" s="632" t="s">
        <v>634</v>
      </c>
      <c r="E229" s="632" t="s">
        <v>2654</v>
      </c>
      <c r="F229" s="632" t="s">
        <v>2656</v>
      </c>
      <c r="G229" s="649">
        <v>5</v>
      </c>
      <c r="H229" s="649">
        <v>555</v>
      </c>
      <c r="I229" s="632">
        <v>0.25</v>
      </c>
      <c r="J229" s="632">
        <v>111</v>
      </c>
      <c r="K229" s="649">
        <v>20</v>
      </c>
      <c r="L229" s="649">
        <v>2220</v>
      </c>
      <c r="M229" s="632">
        <v>1</v>
      </c>
      <c r="N229" s="632">
        <v>111</v>
      </c>
      <c r="O229" s="649">
        <v>42</v>
      </c>
      <c r="P229" s="649">
        <v>4704</v>
      </c>
      <c r="Q229" s="637">
        <v>2.118918918918919</v>
      </c>
      <c r="R229" s="650">
        <v>112</v>
      </c>
    </row>
    <row r="230" spans="1:18" ht="14.4" customHeight="1" x14ac:dyDescent="0.3">
      <c r="A230" s="631" t="s">
        <v>2497</v>
      </c>
      <c r="B230" s="632" t="s">
        <v>2531</v>
      </c>
      <c r="C230" s="632" t="s">
        <v>1267</v>
      </c>
      <c r="D230" s="632" t="s">
        <v>634</v>
      </c>
      <c r="E230" s="632" t="s">
        <v>2659</v>
      </c>
      <c r="F230" s="632" t="s">
        <v>2660</v>
      </c>
      <c r="G230" s="649">
        <v>11668</v>
      </c>
      <c r="H230" s="649">
        <v>2065236</v>
      </c>
      <c r="I230" s="632">
        <v>0.92905486105581658</v>
      </c>
      <c r="J230" s="632">
        <v>177</v>
      </c>
      <c r="K230" s="649">
        <v>12559</v>
      </c>
      <c r="L230" s="649">
        <v>2222943</v>
      </c>
      <c r="M230" s="632">
        <v>1</v>
      </c>
      <c r="N230" s="632">
        <v>177</v>
      </c>
      <c r="O230" s="649">
        <v>12051</v>
      </c>
      <c r="P230" s="649">
        <v>2145078</v>
      </c>
      <c r="Q230" s="637">
        <v>0.96497211129570126</v>
      </c>
      <c r="R230" s="650">
        <v>178</v>
      </c>
    </row>
    <row r="231" spans="1:18" ht="14.4" customHeight="1" x14ac:dyDescent="0.3">
      <c r="A231" s="631" t="s">
        <v>2497</v>
      </c>
      <c r="B231" s="632" t="s">
        <v>2531</v>
      </c>
      <c r="C231" s="632" t="s">
        <v>1267</v>
      </c>
      <c r="D231" s="632" t="s">
        <v>634</v>
      </c>
      <c r="E231" s="632" t="s">
        <v>2659</v>
      </c>
      <c r="F231" s="632" t="s">
        <v>2661</v>
      </c>
      <c r="G231" s="649">
        <v>70</v>
      </c>
      <c r="H231" s="649">
        <v>12390</v>
      </c>
      <c r="I231" s="632">
        <v>0.97222222222222221</v>
      </c>
      <c r="J231" s="632">
        <v>177</v>
      </c>
      <c r="K231" s="649">
        <v>72</v>
      </c>
      <c r="L231" s="649">
        <v>12744</v>
      </c>
      <c r="M231" s="632">
        <v>1</v>
      </c>
      <c r="N231" s="632">
        <v>177</v>
      </c>
      <c r="O231" s="649">
        <v>80</v>
      </c>
      <c r="P231" s="649">
        <v>14240</v>
      </c>
      <c r="Q231" s="637">
        <v>1.1173885750156936</v>
      </c>
      <c r="R231" s="650">
        <v>178</v>
      </c>
    </row>
    <row r="232" spans="1:18" ht="14.4" customHeight="1" x14ac:dyDescent="0.3">
      <c r="A232" s="631" t="s">
        <v>2497</v>
      </c>
      <c r="B232" s="632" t="s">
        <v>2531</v>
      </c>
      <c r="C232" s="632" t="s">
        <v>1267</v>
      </c>
      <c r="D232" s="632" t="s">
        <v>634</v>
      </c>
      <c r="E232" s="632" t="s">
        <v>2662</v>
      </c>
      <c r="F232" s="632" t="s">
        <v>2663</v>
      </c>
      <c r="G232" s="649"/>
      <c r="H232" s="649"/>
      <c r="I232" s="632"/>
      <c r="J232" s="632"/>
      <c r="K232" s="649"/>
      <c r="L232" s="649"/>
      <c r="M232" s="632"/>
      <c r="N232" s="632"/>
      <c r="O232" s="649">
        <v>2</v>
      </c>
      <c r="P232" s="649">
        <v>4100</v>
      </c>
      <c r="Q232" s="637"/>
      <c r="R232" s="650">
        <v>2050</v>
      </c>
    </row>
    <row r="233" spans="1:18" ht="14.4" customHeight="1" x14ac:dyDescent="0.3">
      <c r="A233" s="631" t="s">
        <v>2497</v>
      </c>
      <c r="B233" s="632" t="s">
        <v>2531</v>
      </c>
      <c r="C233" s="632" t="s">
        <v>1267</v>
      </c>
      <c r="D233" s="632" t="s">
        <v>634</v>
      </c>
      <c r="E233" s="632" t="s">
        <v>2664</v>
      </c>
      <c r="F233" s="632" t="s">
        <v>2665</v>
      </c>
      <c r="G233" s="649">
        <v>1677</v>
      </c>
      <c r="H233" s="649">
        <v>578565</v>
      </c>
      <c r="I233" s="632">
        <v>1.0527306967984935</v>
      </c>
      <c r="J233" s="632">
        <v>345</v>
      </c>
      <c r="K233" s="649">
        <v>1593</v>
      </c>
      <c r="L233" s="649">
        <v>549585</v>
      </c>
      <c r="M233" s="632">
        <v>1</v>
      </c>
      <c r="N233" s="632">
        <v>345</v>
      </c>
      <c r="O233" s="649">
        <v>1894</v>
      </c>
      <c r="P233" s="649">
        <v>655324</v>
      </c>
      <c r="Q233" s="637">
        <v>1.1923979002338128</v>
      </c>
      <c r="R233" s="650">
        <v>346</v>
      </c>
    </row>
    <row r="234" spans="1:18" ht="14.4" customHeight="1" x14ac:dyDescent="0.3">
      <c r="A234" s="631" t="s">
        <v>2497</v>
      </c>
      <c r="B234" s="632" t="s">
        <v>2531</v>
      </c>
      <c r="C234" s="632" t="s">
        <v>1267</v>
      </c>
      <c r="D234" s="632" t="s">
        <v>634</v>
      </c>
      <c r="E234" s="632" t="s">
        <v>2664</v>
      </c>
      <c r="F234" s="632" t="s">
        <v>2666</v>
      </c>
      <c r="G234" s="649">
        <v>121</v>
      </c>
      <c r="H234" s="649">
        <v>41745</v>
      </c>
      <c r="I234" s="632">
        <v>0.90298507462686572</v>
      </c>
      <c r="J234" s="632">
        <v>345</v>
      </c>
      <c r="K234" s="649">
        <v>134</v>
      </c>
      <c r="L234" s="649">
        <v>46230</v>
      </c>
      <c r="M234" s="632">
        <v>1</v>
      </c>
      <c r="N234" s="632">
        <v>345</v>
      </c>
      <c r="O234" s="649">
        <v>136</v>
      </c>
      <c r="P234" s="649">
        <v>47056</v>
      </c>
      <c r="Q234" s="637">
        <v>1.0178671858100801</v>
      </c>
      <c r="R234" s="650">
        <v>346</v>
      </c>
    </row>
    <row r="235" spans="1:18" ht="14.4" customHeight="1" x14ac:dyDescent="0.3">
      <c r="A235" s="631" t="s">
        <v>2497</v>
      </c>
      <c r="B235" s="632" t="s">
        <v>2531</v>
      </c>
      <c r="C235" s="632" t="s">
        <v>1267</v>
      </c>
      <c r="D235" s="632" t="s">
        <v>634</v>
      </c>
      <c r="E235" s="632" t="s">
        <v>2667</v>
      </c>
      <c r="F235" s="632" t="s">
        <v>2668</v>
      </c>
      <c r="G235" s="649">
        <v>520</v>
      </c>
      <c r="H235" s="649">
        <v>159640</v>
      </c>
      <c r="I235" s="632">
        <v>1.144175912387833</v>
      </c>
      <c r="J235" s="632">
        <v>307</v>
      </c>
      <c r="K235" s="649">
        <v>453</v>
      </c>
      <c r="L235" s="649">
        <v>139524</v>
      </c>
      <c r="M235" s="632">
        <v>1</v>
      </c>
      <c r="N235" s="632">
        <v>308</v>
      </c>
      <c r="O235" s="649">
        <v>518</v>
      </c>
      <c r="P235" s="649">
        <v>159544</v>
      </c>
      <c r="Q235" s="637">
        <v>1.1434878587196469</v>
      </c>
      <c r="R235" s="650">
        <v>308</v>
      </c>
    </row>
    <row r="236" spans="1:18" ht="14.4" customHeight="1" x14ac:dyDescent="0.3">
      <c r="A236" s="631" t="s">
        <v>2497</v>
      </c>
      <c r="B236" s="632" t="s">
        <v>2531</v>
      </c>
      <c r="C236" s="632" t="s">
        <v>1267</v>
      </c>
      <c r="D236" s="632" t="s">
        <v>634</v>
      </c>
      <c r="E236" s="632" t="s">
        <v>2674</v>
      </c>
      <c r="F236" s="632" t="s">
        <v>2675</v>
      </c>
      <c r="G236" s="649">
        <v>182</v>
      </c>
      <c r="H236" s="649">
        <v>28028</v>
      </c>
      <c r="I236" s="632">
        <v>0.86255924170616116</v>
      </c>
      <c r="J236" s="632">
        <v>154</v>
      </c>
      <c r="K236" s="649">
        <v>211</v>
      </c>
      <c r="L236" s="649">
        <v>32494</v>
      </c>
      <c r="M236" s="632">
        <v>1</v>
      </c>
      <c r="N236" s="632">
        <v>154</v>
      </c>
      <c r="O236" s="649">
        <v>279</v>
      </c>
      <c r="P236" s="649">
        <v>43245</v>
      </c>
      <c r="Q236" s="637">
        <v>1.3308610820459161</v>
      </c>
      <c r="R236" s="650">
        <v>155</v>
      </c>
    </row>
    <row r="237" spans="1:18" ht="14.4" customHeight="1" x14ac:dyDescent="0.3">
      <c r="A237" s="631" t="s">
        <v>2497</v>
      </c>
      <c r="B237" s="632" t="s">
        <v>2531</v>
      </c>
      <c r="C237" s="632" t="s">
        <v>1267</v>
      </c>
      <c r="D237" s="632" t="s">
        <v>634</v>
      </c>
      <c r="E237" s="632" t="s">
        <v>2676</v>
      </c>
      <c r="F237" s="632" t="s">
        <v>2677</v>
      </c>
      <c r="G237" s="649"/>
      <c r="H237" s="649"/>
      <c r="I237" s="632"/>
      <c r="J237" s="632"/>
      <c r="K237" s="649">
        <v>1</v>
      </c>
      <c r="L237" s="649">
        <v>32</v>
      </c>
      <c r="M237" s="632">
        <v>1</v>
      </c>
      <c r="N237" s="632">
        <v>32</v>
      </c>
      <c r="O237" s="649"/>
      <c r="P237" s="649"/>
      <c r="Q237" s="637"/>
      <c r="R237" s="650"/>
    </row>
    <row r="238" spans="1:18" ht="14.4" customHeight="1" x14ac:dyDescent="0.3">
      <c r="A238" s="631" t="s">
        <v>2497</v>
      </c>
      <c r="B238" s="632" t="s">
        <v>2531</v>
      </c>
      <c r="C238" s="632" t="s">
        <v>1267</v>
      </c>
      <c r="D238" s="632" t="s">
        <v>634</v>
      </c>
      <c r="E238" s="632" t="s">
        <v>2678</v>
      </c>
      <c r="F238" s="632" t="s">
        <v>2679</v>
      </c>
      <c r="G238" s="649">
        <v>2</v>
      </c>
      <c r="H238" s="649">
        <v>1348</v>
      </c>
      <c r="I238" s="632">
        <v>0.49925925925925924</v>
      </c>
      <c r="J238" s="632">
        <v>674</v>
      </c>
      <c r="K238" s="649">
        <v>4</v>
      </c>
      <c r="L238" s="649">
        <v>2700</v>
      </c>
      <c r="M238" s="632">
        <v>1</v>
      </c>
      <c r="N238" s="632">
        <v>675</v>
      </c>
      <c r="O238" s="649">
        <v>4</v>
      </c>
      <c r="P238" s="649">
        <v>2700</v>
      </c>
      <c r="Q238" s="637">
        <v>1</v>
      </c>
      <c r="R238" s="650">
        <v>675</v>
      </c>
    </row>
    <row r="239" spans="1:18" ht="14.4" customHeight="1" x14ac:dyDescent="0.3">
      <c r="A239" s="631" t="s">
        <v>2497</v>
      </c>
      <c r="B239" s="632" t="s">
        <v>2531</v>
      </c>
      <c r="C239" s="632" t="s">
        <v>1267</v>
      </c>
      <c r="D239" s="632" t="s">
        <v>634</v>
      </c>
      <c r="E239" s="632" t="s">
        <v>2678</v>
      </c>
      <c r="F239" s="632" t="s">
        <v>2680</v>
      </c>
      <c r="G239" s="649">
        <v>8</v>
      </c>
      <c r="H239" s="649">
        <v>5392</v>
      </c>
      <c r="I239" s="632">
        <v>0.88757201646090533</v>
      </c>
      <c r="J239" s="632">
        <v>674</v>
      </c>
      <c r="K239" s="649">
        <v>9</v>
      </c>
      <c r="L239" s="649">
        <v>6075</v>
      </c>
      <c r="M239" s="632">
        <v>1</v>
      </c>
      <c r="N239" s="632">
        <v>675</v>
      </c>
      <c r="O239" s="649">
        <v>6</v>
      </c>
      <c r="P239" s="649">
        <v>4050</v>
      </c>
      <c r="Q239" s="637">
        <v>0.66666666666666663</v>
      </c>
      <c r="R239" s="650">
        <v>675</v>
      </c>
    </row>
    <row r="240" spans="1:18" ht="14.4" customHeight="1" x14ac:dyDescent="0.3">
      <c r="A240" s="631" t="s">
        <v>2497</v>
      </c>
      <c r="B240" s="632" t="s">
        <v>2531</v>
      </c>
      <c r="C240" s="632" t="s">
        <v>1267</v>
      </c>
      <c r="D240" s="632" t="s">
        <v>634</v>
      </c>
      <c r="E240" s="632" t="s">
        <v>2683</v>
      </c>
      <c r="F240" s="632" t="s">
        <v>2761</v>
      </c>
      <c r="G240" s="649">
        <v>91</v>
      </c>
      <c r="H240" s="649">
        <v>51688</v>
      </c>
      <c r="I240" s="632">
        <v>1.1952640828785497</v>
      </c>
      <c r="J240" s="632">
        <v>568</v>
      </c>
      <c r="K240" s="649">
        <v>76</v>
      </c>
      <c r="L240" s="649">
        <v>43244</v>
      </c>
      <c r="M240" s="632">
        <v>1</v>
      </c>
      <c r="N240" s="632">
        <v>569</v>
      </c>
      <c r="O240" s="649">
        <v>49</v>
      </c>
      <c r="P240" s="649">
        <v>27881</v>
      </c>
      <c r="Q240" s="637">
        <v>0.64473684210526316</v>
      </c>
      <c r="R240" s="650">
        <v>569</v>
      </c>
    </row>
    <row r="241" spans="1:18" ht="14.4" customHeight="1" x14ac:dyDescent="0.3">
      <c r="A241" s="631" t="s">
        <v>2497</v>
      </c>
      <c r="B241" s="632" t="s">
        <v>2531</v>
      </c>
      <c r="C241" s="632" t="s">
        <v>1267</v>
      </c>
      <c r="D241" s="632" t="s">
        <v>634</v>
      </c>
      <c r="E241" s="632" t="s">
        <v>2683</v>
      </c>
      <c r="F241" s="632" t="s">
        <v>2684</v>
      </c>
      <c r="G241" s="649">
        <v>3</v>
      </c>
      <c r="H241" s="649">
        <v>1704</v>
      </c>
      <c r="I241" s="632">
        <v>0.99824253075571179</v>
      </c>
      <c r="J241" s="632">
        <v>568</v>
      </c>
      <c r="K241" s="649">
        <v>3</v>
      </c>
      <c r="L241" s="649">
        <v>1707</v>
      </c>
      <c r="M241" s="632">
        <v>1</v>
      </c>
      <c r="N241" s="632">
        <v>569</v>
      </c>
      <c r="O241" s="649">
        <v>10</v>
      </c>
      <c r="P241" s="649">
        <v>5690</v>
      </c>
      <c r="Q241" s="637">
        <v>3.3333333333333335</v>
      </c>
      <c r="R241" s="650">
        <v>569</v>
      </c>
    </row>
    <row r="242" spans="1:18" ht="14.4" customHeight="1" x14ac:dyDescent="0.3">
      <c r="A242" s="631" t="s">
        <v>2497</v>
      </c>
      <c r="B242" s="632" t="s">
        <v>2531</v>
      </c>
      <c r="C242" s="632" t="s">
        <v>1267</v>
      </c>
      <c r="D242" s="632" t="s">
        <v>634</v>
      </c>
      <c r="E242" s="632" t="s">
        <v>2685</v>
      </c>
      <c r="F242" s="632" t="s">
        <v>2686</v>
      </c>
      <c r="G242" s="649">
        <v>54</v>
      </c>
      <c r="H242" s="649">
        <v>8370</v>
      </c>
      <c r="I242" s="632">
        <v>1.5</v>
      </c>
      <c r="J242" s="632">
        <v>155</v>
      </c>
      <c r="K242" s="649">
        <v>36</v>
      </c>
      <c r="L242" s="649">
        <v>5580</v>
      </c>
      <c r="M242" s="632">
        <v>1</v>
      </c>
      <c r="N242" s="632">
        <v>155</v>
      </c>
      <c r="O242" s="649">
        <v>61</v>
      </c>
      <c r="P242" s="649">
        <v>9455</v>
      </c>
      <c r="Q242" s="637">
        <v>1.6944444444444444</v>
      </c>
      <c r="R242" s="650">
        <v>155</v>
      </c>
    </row>
    <row r="243" spans="1:18" ht="14.4" customHeight="1" x14ac:dyDescent="0.3">
      <c r="A243" s="631" t="s">
        <v>2497</v>
      </c>
      <c r="B243" s="632" t="s">
        <v>2531</v>
      </c>
      <c r="C243" s="632" t="s">
        <v>1267</v>
      </c>
      <c r="D243" s="632" t="s">
        <v>634</v>
      </c>
      <c r="E243" s="632" t="s">
        <v>2685</v>
      </c>
      <c r="F243" s="632" t="s">
        <v>2687</v>
      </c>
      <c r="G243" s="649">
        <v>2382</v>
      </c>
      <c r="H243" s="649">
        <v>369210</v>
      </c>
      <c r="I243" s="632">
        <v>1.041083916083916</v>
      </c>
      <c r="J243" s="632">
        <v>155</v>
      </c>
      <c r="K243" s="649">
        <v>2288</v>
      </c>
      <c r="L243" s="649">
        <v>354640</v>
      </c>
      <c r="M243" s="632">
        <v>1</v>
      </c>
      <c r="N243" s="632">
        <v>155</v>
      </c>
      <c r="O243" s="649">
        <v>2283</v>
      </c>
      <c r="P243" s="649">
        <v>353865</v>
      </c>
      <c r="Q243" s="637">
        <v>0.99781468531468531</v>
      </c>
      <c r="R243" s="650">
        <v>155</v>
      </c>
    </row>
    <row r="244" spans="1:18" ht="14.4" customHeight="1" x14ac:dyDescent="0.3">
      <c r="A244" s="631" t="s">
        <v>2497</v>
      </c>
      <c r="B244" s="632" t="s">
        <v>2531</v>
      </c>
      <c r="C244" s="632" t="s">
        <v>1267</v>
      </c>
      <c r="D244" s="632" t="s">
        <v>634</v>
      </c>
      <c r="E244" s="632" t="s">
        <v>2688</v>
      </c>
      <c r="F244" s="632" t="s">
        <v>2689</v>
      </c>
      <c r="G244" s="649">
        <v>1174</v>
      </c>
      <c r="H244" s="649">
        <v>233626</v>
      </c>
      <c r="I244" s="632">
        <v>0.86196769456681355</v>
      </c>
      <c r="J244" s="632">
        <v>199</v>
      </c>
      <c r="K244" s="649">
        <v>1362</v>
      </c>
      <c r="L244" s="649">
        <v>271038</v>
      </c>
      <c r="M244" s="632">
        <v>1</v>
      </c>
      <c r="N244" s="632">
        <v>199</v>
      </c>
      <c r="O244" s="649">
        <v>1253</v>
      </c>
      <c r="P244" s="649">
        <v>250600</v>
      </c>
      <c r="Q244" s="637">
        <v>0.92459359942148334</v>
      </c>
      <c r="R244" s="650">
        <v>200</v>
      </c>
    </row>
    <row r="245" spans="1:18" ht="14.4" customHeight="1" x14ac:dyDescent="0.3">
      <c r="A245" s="631" t="s">
        <v>2497</v>
      </c>
      <c r="B245" s="632" t="s">
        <v>2531</v>
      </c>
      <c r="C245" s="632" t="s">
        <v>1267</v>
      </c>
      <c r="D245" s="632" t="s">
        <v>634</v>
      </c>
      <c r="E245" s="632" t="s">
        <v>2688</v>
      </c>
      <c r="F245" s="632" t="s">
        <v>2690</v>
      </c>
      <c r="G245" s="649">
        <v>21</v>
      </c>
      <c r="H245" s="649">
        <v>4179</v>
      </c>
      <c r="I245" s="632">
        <v>1.4</v>
      </c>
      <c r="J245" s="632">
        <v>199</v>
      </c>
      <c r="K245" s="649">
        <v>15</v>
      </c>
      <c r="L245" s="649">
        <v>2985</v>
      </c>
      <c r="M245" s="632">
        <v>1</v>
      </c>
      <c r="N245" s="632">
        <v>199</v>
      </c>
      <c r="O245" s="649">
        <v>20</v>
      </c>
      <c r="P245" s="649">
        <v>4000</v>
      </c>
      <c r="Q245" s="637">
        <v>1.340033500837521</v>
      </c>
      <c r="R245" s="650">
        <v>200</v>
      </c>
    </row>
    <row r="246" spans="1:18" ht="14.4" customHeight="1" x14ac:dyDescent="0.3">
      <c r="A246" s="631" t="s">
        <v>2497</v>
      </c>
      <c r="B246" s="632" t="s">
        <v>2531</v>
      </c>
      <c r="C246" s="632" t="s">
        <v>1267</v>
      </c>
      <c r="D246" s="632" t="s">
        <v>634</v>
      </c>
      <c r="E246" s="632" t="s">
        <v>2691</v>
      </c>
      <c r="F246" s="632" t="s">
        <v>2692</v>
      </c>
      <c r="G246" s="649">
        <v>97</v>
      </c>
      <c r="H246" s="649">
        <v>19788</v>
      </c>
      <c r="I246" s="632">
        <v>0.8660714285714286</v>
      </c>
      <c r="J246" s="632">
        <v>204</v>
      </c>
      <c r="K246" s="649">
        <v>112</v>
      </c>
      <c r="L246" s="649">
        <v>22848</v>
      </c>
      <c r="M246" s="632">
        <v>1</v>
      </c>
      <c r="N246" s="632">
        <v>204</v>
      </c>
      <c r="O246" s="649">
        <v>148</v>
      </c>
      <c r="P246" s="649">
        <v>30356</v>
      </c>
      <c r="Q246" s="637">
        <v>1.3286064425770308</v>
      </c>
      <c r="R246" s="650">
        <v>205.1081081081081</v>
      </c>
    </row>
    <row r="247" spans="1:18" ht="14.4" customHeight="1" x14ac:dyDescent="0.3">
      <c r="A247" s="631" t="s">
        <v>2497</v>
      </c>
      <c r="B247" s="632" t="s">
        <v>2531</v>
      </c>
      <c r="C247" s="632" t="s">
        <v>1267</v>
      </c>
      <c r="D247" s="632" t="s">
        <v>634</v>
      </c>
      <c r="E247" s="632" t="s">
        <v>2693</v>
      </c>
      <c r="F247" s="632" t="s">
        <v>2694</v>
      </c>
      <c r="G247" s="649">
        <v>12</v>
      </c>
      <c r="H247" s="649">
        <v>5112</v>
      </c>
      <c r="I247" s="632">
        <v>1.7142857142857142</v>
      </c>
      <c r="J247" s="632">
        <v>426</v>
      </c>
      <c r="K247" s="649">
        <v>7</v>
      </c>
      <c r="L247" s="649">
        <v>2982</v>
      </c>
      <c r="M247" s="632">
        <v>1</v>
      </c>
      <c r="N247" s="632">
        <v>426</v>
      </c>
      <c r="O247" s="649">
        <v>8</v>
      </c>
      <c r="P247" s="649">
        <v>3416</v>
      </c>
      <c r="Q247" s="637">
        <v>1.1455399061032865</v>
      </c>
      <c r="R247" s="650">
        <v>427</v>
      </c>
    </row>
    <row r="248" spans="1:18" ht="14.4" customHeight="1" x14ac:dyDescent="0.3">
      <c r="A248" s="631" t="s">
        <v>2497</v>
      </c>
      <c r="B248" s="632" t="s">
        <v>2531</v>
      </c>
      <c r="C248" s="632" t="s">
        <v>1267</v>
      </c>
      <c r="D248" s="632" t="s">
        <v>634</v>
      </c>
      <c r="E248" s="632" t="s">
        <v>2693</v>
      </c>
      <c r="F248" s="632" t="s">
        <v>2695</v>
      </c>
      <c r="G248" s="649">
        <v>8</v>
      </c>
      <c r="H248" s="649">
        <v>3408</v>
      </c>
      <c r="I248" s="632">
        <v>1</v>
      </c>
      <c r="J248" s="632">
        <v>426</v>
      </c>
      <c r="K248" s="649">
        <v>8</v>
      </c>
      <c r="L248" s="649">
        <v>3408</v>
      </c>
      <c r="M248" s="632">
        <v>1</v>
      </c>
      <c r="N248" s="632">
        <v>426</v>
      </c>
      <c r="O248" s="649">
        <v>3</v>
      </c>
      <c r="P248" s="649">
        <v>1281</v>
      </c>
      <c r="Q248" s="637">
        <v>0.37588028169014087</v>
      </c>
      <c r="R248" s="650">
        <v>427</v>
      </c>
    </row>
    <row r="249" spans="1:18" ht="14.4" customHeight="1" x14ac:dyDescent="0.3">
      <c r="A249" s="631" t="s">
        <v>2497</v>
      </c>
      <c r="B249" s="632" t="s">
        <v>2531</v>
      </c>
      <c r="C249" s="632" t="s">
        <v>1267</v>
      </c>
      <c r="D249" s="632" t="s">
        <v>634</v>
      </c>
      <c r="E249" s="632" t="s">
        <v>2696</v>
      </c>
      <c r="F249" s="632" t="s">
        <v>2697</v>
      </c>
      <c r="G249" s="649">
        <v>26</v>
      </c>
      <c r="H249" s="649">
        <v>6890</v>
      </c>
      <c r="I249" s="632">
        <v>0.78787878787878785</v>
      </c>
      <c r="J249" s="632">
        <v>265</v>
      </c>
      <c r="K249" s="649">
        <v>33</v>
      </c>
      <c r="L249" s="649">
        <v>8745</v>
      </c>
      <c r="M249" s="632">
        <v>1</v>
      </c>
      <c r="N249" s="632">
        <v>265</v>
      </c>
      <c r="O249" s="649">
        <v>37</v>
      </c>
      <c r="P249" s="649">
        <v>9842</v>
      </c>
      <c r="Q249" s="637">
        <v>1.1254431103487708</v>
      </c>
      <c r="R249" s="650">
        <v>266</v>
      </c>
    </row>
    <row r="250" spans="1:18" ht="14.4" customHeight="1" x14ac:dyDescent="0.3">
      <c r="A250" s="631" t="s">
        <v>2497</v>
      </c>
      <c r="B250" s="632" t="s">
        <v>2531</v>
      </c>
      <c r="C250" s="632" t="s">
        <v>1267</v>
      </c>
      <c r="D250" s="632" t="s">
        <v>634</v>
      </c>
      <c r="E250" s="632" t="s">
        <v>2698</v>
      </c>
      <c r="F250" s="632" t="s">
        <v>2699</v>
      </c>
      <c r="G250" s="649">
        <v>19</v>
      </c>
      <c r="H250" s="649">
        <v>3097</v>
      </c>
      <c r="I250" s="632">
        <v>1.0555555555555556</v>
      </c>
      <c r="J250" s="632">
        <v>163</v>
      </c>
      <c r="K250" s="649">
        <v>18</v>
      </c>
      <c r="L250" s="649">
        <v>2934</v>
      </c>
      <c r="M250" s="632">
        <v>1</v>
      </c>
      <c r="N250" s="632">
        <v>163</v>
      </c>
      <c r="O250" s="649">
        <v>5</v>
      </c>
      <c r="P250" s="649">
        <v>815</v>
      </c>
      <c r="Q250" s="637">
        <v>0.27777777777777779</v>
      </c>
      <c r="R250" s="650">
        <v>163</v>
      </c>
    </row>
    <row r="251" spans="1:18" ht="14.4" customHeight="1" x14ac:dyDescent="0.3">
      <c r="A251" s="631" t="s">
        <v>2497</v>
      </c>
      <c r="B251" s="632" t="s">
        <v>2531</v>
      </c>
      <c r="C251" s="632" t="s">
        <v>1267</v>
      </c>
      <c r="D251" s="632" t="s">
        <v>634</v>
      </c>
      <c r="E251" s="632" t="s">
        <v>2698</v>
      </c>
      <c r="F251" s="632" t="s">
        <v>2700</v>
      </c>
      <c r="G251" s="649">
        <v>16</v>
      </c>
      <c r="H251" s="649">
        <v>2608</v>
      </c>
      <c r="I251" s="632">
        <v>0.76190476190476186</v>
      </c>
      <c r="J251" s="632">
        <v>163</v>
      </c>
      <c r="K251" s="649">
        <v>21</v>
      </c>
      <c r="L251" s="649">
        <v>3423</v>
      </c>
      <c r="M251" s="632">
        <v>1</v>
      </c>
      <c r="N251" s="632">
        <v>163</v>
      </c>
      <c r="O251" s="649">
        <v>16</v>
      </c>
      <c r="P251" s="649">
        <v>2608</v>
      </c>
      <c r="Q251" s="637">
        <v>0.76190476190476186</v>
      </c>
      <c r="R251" s="650">
        <v>163</v>
      </c>
    </row>
    <row r="252" spans="1:18" ht="14.4" customHeight="1" x14ac:dyDescent="0.3">
      <c r="A252" s="631" t="s">
        <v>2497</v>
      </c>
      <c r="B252" s="632" t="s">
        <v>2531</v>
      </c>
      <c r="C252" s="632" t="s">
        <v>1267</v>
      </c>
      <c r="D252" s="632" t="s">
        <v>634</v>
      </c>
      <c r="E252" s="632" t="s">
        <v>2701</v>
      </c>
      <c r="F252" s="632" t="s">
        <v>2703</v>
      </c>
      <c r="G252" s="649"/>
      <c r="H252" s="649"/>
      <c r="I252" s="632"/>
      <c r="J252" s="632"/>
      <c r="K252" s="649">
        <v>1</v>
      </c>
      <c r="L252" s="649">
        <v>436</v>
      </c>
      <c r="M252" s="632">
        <v>1</v>
      </c>
      <c r="N252" s="632">
        <v>436</v>
      </c>
      <c r="O252" s="649"/>
      <c r="P252" s="649"/>
      <c r="Q252" s="637"/>
      <c r="R252" s="650"/>
    </row>
    <row r="253" spans="1:18" ht="14.4" customHeight="1" x14ac:dyDescent="0.3">
      <c r="A253" s="631" t="s">
        <v>2497</v>
      </c>
      <c r="B253" s="632" t="s">
        <v>2531</v>
      </c>
      <c r="C253" s="632" t="s">
        <v>1267</v>
      </c>
      <c r="D253" s="632" t="s">
        <v>634</v>
      </c>
      <c r="E253" s="632" t="s">
        <v>2707</v>
      </c>
      <c r="F253" s="632" t="s">
        <v>2708</v>
      </c>
      <c r="G253" s="649">
        <v>18</v>
      </c>
      <c r="H253" s="649">
        <v>2934</v>
      </c>
      <c r="I253" s="632">
        <v>2.5714285714285716</v>
      </c>
      <c r="J253" s="632">
        <v>163</v>
      </c>
      <c r="K253" s="649">
        <v>7</v>
      </c>
      <c r="L253" s="649">
        <v>1141</v>
      </c>
      <c r="M253" s="632">
        <v>1</v>
      </c>
      <c r="N253" s="632">
        <v>163</v>
      </c>
      <c r="O253" s="649">
        <v>8</v>
      </c>
      <c r="P253" s="649">
        <v>1304</v>
      </c>
      <c r="Q253" s="637">
        <v>1.1428571428571428</v>
      </c>
      <c r="R253" s="650">
        <v>163</v>
      </c>
    </row>
    <row r="254" spans="1:18" ht="14.4" customHeight="1" x14ac:dyDescent="0.3">
      <c r="A254" s="631" t="s">
        <v>2497</v>
      </c>
      <c r="B254" s="632" t="s">
        <v>2531</v>
      </c>
      <c r="C254" s="632" t="s">
        <v>1267</v>
      </c>
      <c r="D254" s="632" t="s">
        <v>634</v>
      </c>
      <c r="E254" s="632" t="s">
        <v>2707</v>
      </c>
      <c r="F254" s="632" t="s">
        <v>2709</v>
      </c>
      <c r="G254" s="649">
        <v>2</v>
      </c>
      <c r="H254" s="649">
        <v>326</v>
      </c>
      <c r="I254" s="632">
        <v>1</v>
      </c>
      <c r="J254" s="632">
        <v>163</v>
      </c>
      <c r="K254" s="649">
        <v>2</v>
      </c>
      <c r="L254" s="649">
        <v>326</v>
      </c>
      <c r="M254" s="632">
        <v>1</v>
      </c>
      <c r="N254" s="632">
        <v>163</v>
      </c>
      <c r="O254" s="649">
        <v>6</v>
      </c>
      <c r="P254" s="649">
        <v>978</v>
      </c>
      <c r="Q254" s="637">
        <v>3</v>
      </c>
      <c r="R254" s="650">
        <v>163</v>
      </c>
    </row>
    <row r="255" spans="1:18" ht="14.4" customHeight="1" x14ac:dyDescent="0.3">
      <c r="A255" s="631" t="s">
        <v>2497</v>
      </c>
      <c r="B255" s="632" t="s">
        <v>2531</v>
      </c>
      <c r="C255" s="632" t="s">
        <v>1267</v>
      </c>
      <c r="D255" s="632" t="s">
        <v>634</v>
      </c>
      <c r="E255" s="632" t="s">
        <v>2710</v>
      </c>
      <c r="F255" s="632" t="s">
        <v>2711</v>
      </c>
      <c r="G255" s="649"/>
      <c r="H255" s="649"/>
      <c r="I255" s="632"/>
      <c r="J255" s="632"/>
      <c r="K255" s="649">
        <v>1</v>
      </c>
      <c r="L255" s="649">
        <v>934</v>
      </c>
      <c r="M255" s="632">
        <v>1</v>
      </c>
      <c r="N255" s="632">
        <v>934</v>
      </c>
      <c r="O255" s="649">
        <v>7</v>
      </c>
      <c r="P255" s="649">
        <v>6545</v>
      </c>
      <c r="Q255" s="637">
        <v>7.007494646680942</v>
      </c>
      <c r="R255" s="650">
        <v>935</v>
      </c>
    </row>
    <row r="256" spans="1:18" ht="14.4" customHeight="1" x14ac:dyDescent="0.3">
      <c r="A256" s="631" t="s">
        <v>2497</v>
      </c>
      <c r="B256" s="632" t="s">
        <v>2531</v>
      </c>
      <c r="C256" s="632" t="s">
        <v>1267</v>
      </c>
      <c r="D256" s="632" t="s">
        <v>634</v>
      </c>
      <c r="E256" s="632" t="s">
        <v>2710</v>
      </c>
      <c r="F256" s="632" t="s">
        <v>2712</v>
      </c>
      <c r="G256" s="649">
        <v>3</v>
      </c>
      <c r="H256" s="649">
        <v>2799</v>
      </c>
      <c r="I256" s="632">
        <v>1.4983940042826553</v>
      </c>
      <c r="J256" s="632">
        <v>933</v>
      </c>
      <c r="K256" s="649">
        <v>2</v>
      </c>
      <c r="L256" s="649">
        <v>1868</v>
      </c>
      <c r="M256" s="632">
        <v>1</v>
      </c>
      <c r="N256" s="632">
        <v>934</v>
      </c>
      <c r="O256" s="649">
        <v>4</v>
      </c>
      <c r="P256" s="649">
        <v>3740</v>
      </c>
      <c r="Q256" s="637">
        <v>2.0021413276231264</v>
      </c>
      <c r="R256" s="650">
        <v>935</v>
      </c>
    </row>
    <row r="257" spans="1:18" ht="14.4" customHeight="1" x14ac:dyDescent="0.3">
      <c r="A257" s="631" t="s">
        <v>2497</v>
      </c>
      <c r="B257" s="632" t="s">
        <v>2531</v>
      </c>
      <c r="C257" s="632" t="s">
        <v>1267</v>
      </c>
      <c r="D257" s="632" t="s">
        <v>634</v>
      </c>
      <c r="E257" s="632" t="s">
        <v>2762</v>
      </c>
      <c r="F257" s="632" t="s">
        <v>2763</v>
      </c>
      <c r="G257" s="649">
        <v>30</v>
      </c>
      <c r="H257" s="649">
        <v>4800</v>
      </c>
      <c r="I257" s="632">
        <v>1.5</v>
      </c>
      <c r="J257" s="632">
        <v>160</v>
      </c>
      <c r="K257" s="649">
        <v>20</v>
      </c>
      <c r="L257" s="649">
        <v>3200</v>
      </c>
      <c r="M257" s="632">
        <v>1</v>
      </c>
      <c r="N257" s="632">
        <v>160</v>
      </c>
      <c r="O257" s="649">
        <v>41</v>
      </c>
      <c r="P257" s="649">
        <v>6601</v>
      </c>
      <c r="Q257" s="637">
        <v>2.0628125000000002</v>
      </c>
      <c r="R257" s="650">
        <v>161</v>
      </c>
    </row>
    <row r="258" spans="1:18" ht="14.4" customHeight="1" x14ac:dyDescent="0.3">
      <c r="A258" s="631" t="s">
        <v>2497</v>
      </c>
      <c r="B258" s="632" t="s">
        <v>2531</v>
      </c>
      <c r="C258" s="632" t="s">
        <v>1267</v>
      </c>
      <c r="D258" s="632" t="s">
        <v>634</v>
      </c>
      <c r="E258" s="632" t="s">
        <v>2718</v>
      </c>
      <c r="F258" s="632" t="s">
        <v>2719</v>
      </c>
      <c r="G258" s="649">
        <v>361</v>
      </c>
      <c r="H258" s="649">
        <v>93499</v>
      </c>
      <c r="I258" s="632">
        <v>1.0648967551622419</v>
      </c>
      <c r="J258" s="632">
        <v>259</v>
      </c>
      <c r="K258" s="649">
        <v>339</v>
      </c>
      <c r="L258" s="649">
        <v>87801</v>
      </c>
      <c r="M258" s="632">
        <v>1</v>
      </c>
      <c r="N258" s="632">
        <v>259</v>
      </c>
      <c r="O258" s="649">
        <v>318</v>
      </c>
      <c r="P258" s="649">
        <v>82680</v>
      </c>
      <c r="Q258" s="637">
        <v>0.94167492397580899</v>
      </c>
      <c r="R258" s="650">
        <v>260</v>
      </c>
    </row>
    <row r="259" spans="1:18" ht="14.4" customHeight="1" x14ac:dyDescent="0.3">
      <c r="A259" s="631" t="s">
        <v>2497</v>
      </c>
      <c r="B259" s="632" t="s">
        <v>2531</v>
      </c>
      <c r="C259" s="632" t="s">
        <v>1267</v>
      </c>
      <c r="D259" s="632" t="s">
        <v>634</v>
      </c>
      <c r="E259" s="632" t="s">
        <v>2718</v>
      </c>
      <c r="F259" s="632" t="s">
        <v>2720</v>
      </c>
      <c r="G259" s="649">
        <v>18</v>
      </c>
      <c r="H259" s="649">
        <v>4662</v>
      </c>
      <c r="I259" s="632">
        <v>0.58064516129032262</v>
      </c>
      <c r="J259" s="632">
        <v>259</v>
      </c>
      <c r="K259" s="649">
        <v>31</v>
      </c>
      <c r="L259" s="649">
        <v>8029</v>
      </c>
      <c r="M259" s="632">
        <v>1</v>
      </c>
      <c r="N259" s="632">
        <v>259</v>
      </c>
      <c r="O259" s="649">
        <v>10</v>
      </c>
      <c r="P259" s="649">
        <v>2600</v>
      </c>
      <c r="Q259" s="637">
        <v>0.32382613027774321</v>
      </c>
      <c r="R259" s="650">
        <v>260</v>
      </c>
    </row>
    <row r="260" spans="1:18" ht="14.4" customHeight="1" x14ac:dyDescent="0.3">
      <c r="A260" s="631" t="s">
        <v>2497</v>
      </c>
      <c r="B260" s="632" t="s">
        <v>2531</v>
      </c>
      <c r="C260" s="632" t="s">
        <v>1267</v>
      </c>
      <c r="D260" s="632" t="s">
        <v>634</v>
      </c>
      <c r="E260" s="632" t="s">
        <v>2723</v>
      </c>
      <c r="F260" s="632" t="s">
        <v>2724</v>
      </c>
      <c r="G260" s="649">
        <v>537</v>
      </c>
      <c r="H260" s="649">
        <v>151971</v>
      </c>
      <c r="I260" s="632">
        <v>1.0783132530120483</v>
      </c>
      <c r="J260" s="632">
        <v>283</v>
      </c>
      <c r="K260" s="649">
        <v>498</v>
      </c>
      <c r="L260" s="649">
        <v>140934</v>
      </c>
      <c r="M260" s="632">
        <v>1</v>
      </c>
      <c r="N260" s="632">
        <v>283</v>
      </c>
      <c r="O260" s="649">
        <v>563</v>
      </c>
      <c r="P260" s="649">
        <v>159892</v>
      </c>
      <c r="Q260" s="637">
        <v>1.1345168660507756</v>
      </c>
      <c r="R260" s="650">
        <v>284</v>
      </c>
    </row>
    <row r="261" spans="1:18" ht="14.4" customHeight="1" x14ac:dyDescent="0.3">
      <c r="A261" s="631" t="s">
        <v>2497</v>
      </c>
      <c r="B261" s="632" t="s">
        <v>2531</v>
      </c>
      <c r="C261" s="632" t="s">
        <v>1267</v>
      </c>
      <c r="D261" s="632" t="s">
        <v>634</v>
      </c>
      <c r="E261" s="632" t="s">
        <v>2524</v>
      </c>
      <c r="F261" s="632" t="s">
        <v>2526</v>
      </c>
      <c r="G261" s="649"/>
      <c r="H261" s="649"/>
      <c r="I261" s="632"/>
      <c r="J261" s="632"/>
      <c r="K261" s="649">
        <v>3</v>
      </c>
      <c r="L261" s="649">
        <v>1666.6799999999998</v>
      </c>
      <c r="M261" s="632">
        <v>1</v>
      </c>
      <c r="N261" s="632">
        <v>555.55999999999995</v>
      </c>
      <c r="O261" s="649">
        <v>1</v>
      </c>
      <c r="P261" s="649">
        <v>555.55999999999995</v>
      </c>
      <c r="Q261" s="637">
        <v>0.33333333333333331</v>
      </c>
      <c r="R261" s="650">
        <v>555.55999999999995</v>
      </c>
    </row>
    <row r="262" spans="1:18" ht="14.4" customHeight="1" x14ac:dyDescent="0.3">
      <c r="A262" s="631" t="s">
        <v>2497</v>
      </c>
      <c r="B262" s="632" t="s">
        <v>2531</v>
      </c>
      <c r="C262" s="632" t="s">
        <v>1267</v>
      </c>
      <c r="D262" s="632" t="s">
        <v>634</v>
      </c>
      <c r="E262" s="632" t="s">
        <v>2731</v>
      </c>
      <c r="F262" s="632" t="s">
        <v>2733</v>
      </c>
      <c r="G262" s="649"/>
      <c r="H262" s="649"/>
      <c r="I262" s="632"/>
      <c r="J262" s="632"/>
      <c r="K262" s="649">
        <v>1</v>
      </c>
      <c r="L262" s="649">
        <v>685</v>
      </c>
      <c r="M262" s="632">
        <v>1</v>
      </c>
      <c r="N262" s="632">
        <v>685</v>
      </c>
      <c r="O262" s="649"/>
      <c r="P262" s="649"/>
      <c r="Q262" s="637"/>
      <c r="R262" s="650"/>
    </row>
    <row r="263" spans="1:18" ht="14.4" customHeight="1" x14ac:dyDescent="0.3">
      <c r="A263" s="631" t="s">
        <v>2497</v>
      </c>
      <c r="B263" s="632" t="s">
        <v>2531</v>
      </c>
      <c r="C263" s="632" t="s">
        <v>1267</v>
      </c>
      <c r="D263" s="632" t="s">
        <v>634</v>
      </c>
      <c r="E263" s="632" t="s">
        <v>2764</v>
      </c>
      <c r="F263" s="632" t="s">
        <v>2765</v>
      </c>
      <c r="G263" s="649">
        <v>2</v>
      </c>
      <c r="H263" s="649">
        <v>10460</v>
      </c>
      <c r="I263" s="632"/>
      <c r="J263" s="632">
        <v>5230</v>
      </c>
      <c r="K263" s="649"/>
      <c r="L263" s="649"/>
      <c r="M263" s="632"/>
      <c r="N263" s="632"/>
      <c r="O263" s="649"/>
      <c r="P263" s="649"/>
      <c r="Q263" s="637"/>
      <c r="R263" s="650"/>
    </row>
    <row r="264" spans="1:18" ht="14.4" customHeight="1" x14ac:dyDescent="0.3">
      <c r="A264" s="631" t="s">
        <v>2497</v>
      </c>
      <c r="B264" s="632" t="s">
        <v>2531</v>
      </c>
      <c r="C264" s="632" t="s">
        <v>1267</v>
      </c>
      <c r="D264" s="632" t="s">
        <v>634</v>
      </c>
      <c r="E264" s="632" t="s">
        <v>2734</v>
      </c>
      <c r="F264" s="632" t="s">
        <v>2735</v>
      </c>
      <c r="G264" s="649">
        <v>2191</v>
      </c>
      <c r="H264" s="649">
        <v>771232</v>
      </c>
      <c r="I264" s="632">
        <v>0.95970214629872974</v>
      </c>
      <c r="J264" s="632">
        <v>352</v>
      </c>
      <c r="K264" s="649">
        <v>2283</v>
      </c>
      <c r="L264" s="649">
        <v>803616</v>
      </c>
      <c r="M264" s="632">
        <v>1</v>
      </c>
      <c r="N264" s="632">
        <v>352</v>
      </c>
      <c r="O264" s="649">
        <v>2290</v>
      </c>
      <c r="P264" s="649">
        <v>808370</v>
      </c>
      <c r="Q264" s="637">
        <v>1.0059157607613587</v>
      </c>
      <c r="R264" s="650">
        <v>353</v>
      </c>
    </row>
    <row r="265" spans="1:18" ht="14.4" customHeight="1" x14ac:dyDescent="0.3">
      <c r="A265" s="631" t="s">
        <v>2497</v>
      </c>
      <c r="B265" s="632" t="s">
        <v>2531</v>
      </c>
      <c r="C265" s="632" t="s">
        <v>532</v>
      </c>
      <c r="D265" s="632" t="s">
        <v>2499</v>
      </c>
      <c r="E265" s="632" t="s">
        <v>2535</v>
      </c>
      <c r="F265" s="632" t="s">
        <v>675</v>
      </c>
      <c r="G265" s="649">
        <v>0.59000000000000008</v>
      </c>
      <c r="H265" s="649">
        <v>2916.89</v>
      </c>
      <c r="I265" s="632">
        <v>0.92189075324823078</v>
      </c>
      <c r="J265" s="632">
        <v>4943.8813559322025</v>
      </c>
      <c r="K265" s="649">
        <v>0.64</v>
      </c>
      <c r="L265" s="649">
        <v>3164.03</v>
      </c>
      <c r="M265" s="632">
        <v>1</v>
      </c>
      <c r="N265" s="632">
        <v>4943.796875</v>
      </c>
      <c r="O265" s="649">
        <v>0.39</v>
      </c>
      <c r="P265" s="649">
        <v>1903.3600000000001</v>
      </c>
      <c r="Q265" s="637">
        <v>0.60156193209293207</v>
      </c>
      <c r="R265" s="650">
        <v>4880.4102564102568</v>
      </c>
    </row>
    <row r="266" spans="1:18" ht="14.4" customHeight="1" x14ac:dyDescent="0.3">
      <c r="A266" s="631" t="s">
        <v>2497</v>
      </c>
      <c r="B266" s="632" t="s">
        <v>2531</v>
      </c>
      <c r="C266" s="632" t="s">
        <v>532</v>
      </c>
      <c r="D266" s="632" t="s">
        <v>2499</v>
      </c>
      <c r="E266" s="632" t="s">
        <v>2535</v>
      </c>
      <c r="F266" s="632" t="s">
        <v>754</v>
      </c>
      <c r="G266" s="649">
        <v>0.41000000000000003</v>
      </c>
      <c r="H266" s="649">
        <v>2026.98</v>
      </c>
      <c r="I266" s="632">
        <v>0.47125589656912098</v>
      </c>
      <c r="J266" s="632">
        <v>4943.8536585365846</v>
      </c>
      <c r="K266" s="649">
        <v>0.87</v>
      </c>
      <c r="L266" s="649">
        <v>4301.2299999999996</v>
      </c>
      <c r="M266" s="632">
        <v>1</v>
      </c>
      <c r="N266" s="632">
        <v>4943.9425287356316</v>
      </c>
      <c r="O266" s="649">
        <v>9.0000000000000011E-2</v>
      </c>
      <c r="P266" s="649">
        <v>437.68</v>
      </c>
      <c r="Q266" s="637">
        <v>0.10175693929410891</v>
      </c>
      <c r="R266" s="650">
        <v>4863.1111111111104</v>
      </c>
    </row>
    <row r="267" spans="1:18" ht="14.4" customHeight="1" x14ac:dyDescent="0.3">
      <c r="A267" s="631" t="s">
        <v>2497</v>
      </c>
      <c r="B267" s="632" t="s">
        <v>2531</v>
      </c>
      <c r="C267" s="632" t="s">
        <v>532</v>
      </c>
      <c r="D267" s="632" t="s">
        <v>2499</v>
      </c>
      <c r="E267" s="632" t="s">
        <v>2538</v>
      </c>
      <c r="F267" s="632" t="s">
        <v>675</v>
      </c>
      <c r="G267" s="649">
        <v>7.8799999999999963</v>
      </c>
      <c r="H267" s="649">
        <v>77915.790000000008</v>
      </c>
      <c r="I267" s="632">
        <v>1.4147295245783498</v>
      </c>
      <c r="J267" s="632">
        <v>9887.7906091370623</v>
      </c>
      <c r="K267" s="649">
        <v>5.5699999999999985</v>
      </c>
      <c r="L267" s="649">
        <v>55074.69000000001</v>
      </c>
      <c r="M267" s="632">
        <v>1</v>
      </c>
      <c r="N267" s="632">
        <v>9887.7360861759462</v>
      </c>
      <c r="O267" s="649">
        <v>106.79000000000003</v>
      </c>
      <c r="P267" s="649">
        <v>1054530.3699999996</v>
      </c>
      <c r="Q267" s="637">
        <v>19.147277451765948</v>
      </c>
      <c r="R267" s="650">
        <v>9874.8044760745324</v>
      </c>
    </row>
    <row r="268" spans="1:18" ht="14.4" customHeight="1" x14ac:dyDescent="0.3">
      <c r="A268" s="631" t="s">
        <v>2497</v>
      </c>
      <c r="B268" s="632" t="s">
        <v>2531</v>
      </c>
      <c r="C268" s="632" t="s">
        <v>532</v>
      </c>
      <c r="D268" s="632" t="s">
        <v>2499</v>
      </c>
      <c r="E268" s="632" t="s">
        <v>2538</v>
      </c>
      <c r="F268" s="632" t="s">
        <v>754</v>
      </c>
      <c r="G268" s="649">
        <v>2.8800000000000003</v>
      </c>
      <c r="H268" s="649">
        <v>28476.71</v>
      </c>
      <c r="I268" s="632">
        <v>1.4364069334818335</v>
      </c>
      <c r="J268" s="632">
        <v>9887.7465277777756</v>
      </c>
      <c r="K268" s="649">
        <v>2.0100000000000007</v>
      </c>
      <c r="L268" s="649">
        <v>19824.959999999992</v>
      </c>
      <c r="M268" s="632">
        <v>1</v>
      </c>
      <c r="N268" s="632">
        <v>9863.1641791044694</v>
      </c>
      <c r="O268" s="649">
        <v>-99.36</v>
      </c>
      <c r="P268" s="649">
        <v>-984332.31</v>
      </c>
      <c r="Q268" s="637">
        <v>-49.651162473972228</v>
      </c>
      <c r="R268" s="650">
        <v>9906.7261473429953</v>
      </c>
    </row>
    <row r="269" spans="1:18" ht="14.4" customHeight="1" x14ac:dyDescent="0.3">
      <c r="A269" s="631" t="s">
        <v>2497</v>
      </c>
      <c r="B269" s="632" t="s">
        <v>2531</v>
      </c>
      <c r="C269" s="632" t="s">
        <v>532</v>
      </c>
      <c r="D269" s="632" t="s">
        <v>2499</v>
      </c>
      <c r="E269" s="632" t="s">
        <v>2544</v>
      </c>
      <c r="F269" s="632" t="s">
        <v>716</v>
      </c>
      <c r="G269" s="649"/>
      <c r="H269" s="649"/>
      <c r="I269" s="632"/>
      <c r="J269" s="632"/>
      <c r="K269" s="649">
        <v>0.1</v>
      </c>
      <c r="L269" s="649">
        <v>454.76</v>
      </c>
      <c r="M269" s="632">
        <v>1</v>
      </c>
      <c r="N269" s="632">
        <v>4547.5999999999995</v>
      </c>
      <c r="O269" s="649">
        <v>0.1</v>
      </c>
      <c r="P269" s="649">
        <v>454.76</v>
      </c>
      <c r="Q269" s="637">
        <v>1</v>
      </c>
      <c r="R269" s="650">
        <v>4547.5999999999995</v>
      </c>
    </row>
    <row r="270" spans="1:18" ht="14.4" customHeight="1" x14ac:dyDescent="0.3">
      <c r="A270" s="631" t="s">
        <v>2497</v>
      </c>
      <c r="B270" s="632" t="s">
        <v>2531</v>
      </c>
      <c r="C270" s="632" t="s">
        <v>532</v>
      </c>
      <c r="D270" s="632" t="s">
        <v>2499</v>
      </c>
      <c r="E270" s="632" t="s">
        <v>2545</v>
      </c>
      <c r="F270" s="632" t="s">
        <v>716</v>
      </c>
      <c r="G270" s="649">
        <v>0.09</v>
      </c>
      <c r="H270" s="649">
        <v>818.56</v>
      </c>
      <c r="I270" s="632">
        <v>2.2500274876305659</v>
      </c>
      <c r="J270" s="632">
        <v>9095.1111111111113</v>
      </c>
      <c r="K270" s="649">
        <v>0.04</v>
      </c>
      <c r="L270" s="649">
        <v>363.8</v>
      </c>
      <c r="M270" s="632">
        <v>1</v>
      </c>
      <c r="N270" s="632">
        <v>9095</v>
      </c>
      <c r="O270" s="649">
        <v>0.01</v>
      </c>
      <c r="P270" s="649">
        <v>90.95</v>
      </c>
      <c r="Q270" s="637">
        <v>0.25</v>
      </c>
      <c r="R270" s="650">
        <v>9095</v>
      </c>
    </row>
    <row r="271" spans="1:18" ht="14.4" customHeight="1" x14ac:dyDescent="0.3">
      <c r="A271" s="631" t="s">
        <v>2497</v>
      </c>
      <c r="B271" s="632" t="s">
        <v>2531</v>
      </c>
      <c r="C271" s="632" t="s">
        <v>532</v>
      </c>
      <c r="D271" s="632" t="s">
        <v>2499</v>
      </c>
      <c r="E271" s="632" t="s">
        <v>2547</v>
      </c>
      <c r="F271" s="632" t="s">
        <v>716</v>
      </c>
      <c r="G271" s="649">
        <v>0.42000000000000004</v>
      </c>
      <c r="H271" s="649">
        <v>743.73</v>
      </c>
      <c r="I271" s="632">
        <v>27.262829912023459</v>
      </c>
      <c r="J271" s="632">
        <v>1770.7857142857142</v>
      </c>
      <c r="K271" s="649">
        <v>0.02</v>
      </c>
      <c r="L271" s="649">
        <v>27.28</v>
      </c>
      <c r="M271" s="632">
        <v>1</v>
      </c>
      <c r="N271" s="632">
        <v>1364</v>
      </c>
      <c r="O271" s="649">
        <v>0.55000000000000004</v>
      </c>
      <c r="P271" s="649">
        <v>360.53999999999996</v>
      </c>
      <c r="Q271" s="637">
        <v>13.216275659824046</v>
      </c>
      <c r="R271" s="650">
        <v>655.52727272727259</v>
      </c>
    </row>
    <row r="272" spans="1:18" ht="14.4" customHeight="1" x14ac:dyDescent="0.3">
      <c r="A272" s="631" t="s">
        <v>2497</v>
      </c>
      <c r="B272" s="632" t="s">
        <v>2531</v>
      </c>
      <c r="C272" s="632" t="s">
        <v>532</v>
      </c>
      <c r="D272" s="632" t="s">
        <v>2499</v>
      </c>
      <c r="E272" s="632" t="s">
        <v>2551</v>
      </c>
      <c r="F272" s="632" t="s">
        <v>716</v>
      </c>
      <c r="G272" s="649"/>
      <c r="H272" s="649"/>
      <c r="I272" s="632"/>
      <c r="J272" s="632"/>
      <c r="K272" s="649"/>
      <c r="L272" s="649"/>
      <c r="M272" s="632"/>
      <c r="N272" s="632"/>
      <c r="O272" s="649">
        <v>0.05</v>
      </c>
      <c r="P272" s="649">
        <v>32.78</v>
      </c>
      <c r="Q272" s="637"/>
      <c r="R272" s="650">
        <v>655.6</v>
      </c>
    </row>
    <row r="273" spans="1:18" ht="14.4" customHeight="1" x14ac:dyDescent="0.3">
      <c r="A273" s="631" t="s">
        <v>2497</v>
      </c>
      <c r="B273" s="632" t="s">
        <v>2531</v>
      </c>
      <c r="C273" s="632" t="s">
        <v>532</v>
      </c>
      <c r="D273" s="632" t="s">
        <v>2501</v>
      </c>
      <c r="E273" s="632" t="s">
        <v>2766</v>
      </c>
      <c r="F273" s="632" t="s">
        <v>2767</v>
      </c>
      <c r="G273" s="649">
        <v>1</v>
      </c>
      <c r="H273" s="649">
        <v>589.59</v>
      </c>
      <c r="I273" s="632">
        <v>0.14285714285714285</v>
      </c>
      <c r="J273" s="632">
        <v>589.59</v>
      </c>
      <c r="K273" s="649">
        <v>7</v>
      </c>
      <c r="L273" s="649">
        <v>4127.13</v>
      </c>
      <c r="M273" s="632">
        <v>1</v>
      </c>
      <c r="N273" s="632">
        <v>589.59</v>
      </c>
      <c r="O273" s="649">
        <v>8</v>
      </c>
      <c r="P273" s="649">
        <v>4716.72</v>
      </c>
      <c r="Q273" s="637">
        <v>1.1428571428571428</v>
      </c>
      <c r="R273" s="650">
        <v>589.59</v>
      </c>
    </row>
    <row r="274" spans="1:18" ht="14.4" customHeight="1" x14ac:dyDescent="0.3">
      <c r="A274" s="631" t="s">
        <v>2497</v>
      </c>
      <c r="B274" s="632" t="s">
        <v>2531</v>
      </c>
      <c r="C274" s="632" t="s">
        <v>532</v>
      </c>
      <c r="D274" s="632" t="s">
        <v>2501</v>
      </c>
      <c r="E274" s="632" t="s">
        <v>2768</v>
      </c>
      <c r="F274" s="632" t="s">
        <v>2769</v>
      </c>
      <c r="G274" s="649">
        <v>3</v>
      </c>
      <c r="H274" s="649">
        <v>4341.84</v>
      </c>
      <c r="I274" s="632">
        <v>3</v>
      </c>
      <c r="J274" s="632">
        <v>1447.28</v>
      </c>
      <c r="K274" s="649">
        <v>1</v>
      </c>
      <c r="L274" s="649">
        <v>1447.28</v>
      </c>
      <c r="M274" s="632">
        <v>1</v>
      </c>
      <c r="N274" s="632">
        <v>1447.28</v>
      </c>
      <c r="O274" s="649"/>
      <c r="P274" s="649"/>
      <c r="Q274" s="637"/>
      <c r="R274" s="650"/>
    </row>
    <row r="275" spans="1:18" ht="14.4" customHeight="1" x14ac:dyDescent="0.3">
      <c r="A275" s="631" t="s">
        <v>2497</v>
      </c>
      <c r="B275" s="632" t="s">
        <v>2531</v>
      </c>
      <c r="C275" s="632" t="s">
        <v>532</v>
      </c>
      <c r="D275" s="632" t="s">
        <v>2501</v>
      </c>
      <c r="E275" s="632" t="s">
        <v>2770</v>
      </c>
      <c r="F275" s="632" t="s">
        <v>2771</v>
      </c>
      <c r="G275" s="649">
        <v>19</v>
      </c>
      <c r="H275" s="649">
        <v>18474.079999999998</v>
      </c>
      <c r="I275" s="632">
        <v>0.79166666666666674</v>
      </c>
      <c r="J275" s="632">
        <v>972.31999999999994</v>
      </c>
      <c r="K275" s="649">
        <v>24</v>
      </c>
      <c r="L275" s="649">
        <v>23335.679999999997</v>
      </c>
      <c r="M275" s="632">
        <v>1</v>
      </c>
      <c r="N275" s="632">
        <v>972.31999999999982</v>
      </c>
      <c r="O275" s="649">
        <v>24</v>
      </c>
      <c r="P275" s="649">
        <v>23335.68</v>
      </c>
      <c r="Q275" s="637">
        <v>1.0000000000000002</v>
      </c>
      <c r="R275" s="650">
        <v>972.32</v>
      </c>
    </row>
    <row r="276" spans="1:18" ht="14.4" customHeight="1" x14ac:dyDescent="0.3">
      <c r="A276" s="631" t="s">
        <v>2497</v>
      </c>
      <c r="B276" s="632" t="s">
        <v>2531</v>
      </c>
      <c r="C276" s="632" t="s">
        <v>532</v>
      </c>
      <c r="D276" s="632" t="s">
        <v>2501</v>
      </c>
      <c r="E276" s="632" t="s">
        <v>2772</v>
      </c>
      <c r="F276" s="632" t="s">
        <v>2771</v>
      </c>
      <c r="G276" s="649"/>
      <c r="H276" s="649"/>
      <c r="I276" s="632"/>
      <c r="J276" s="632"/>
      <c r="K276" s="649">
        <v>1</v>
      </c>
      <c r="L276" s="649">
        <v>1408.42</v>
      </c>
      <c r="M276" s="632">
        <v>1</v>
      </c>
      <c r="N276" s="632">
        <v>1408.42</v>
      </c>
      <c r="O276" s="649"/>
      <c r="P276" s="649"/>
      <c r="Q276" s="637"/>
      <c r="R276" s="650"/>
    </row>
    <row r="277" spans="1:18" ht="14.4" customHeight="1" x14ac:dyDescent="0.3">
      <c r="A277" s="631" t="s">
        <v>2497</v>
      </c>
      <c r="B277" s="632" t="s">
        <v>2531</v>
      </c>
      <c r="C277" s="632" t="s">
        <v>532</v>
      </c>
      <c r="D277" s="632" t="s">
        <v>2501</v>
      </c>
      <c r="E277" s="632" t="s">
        <v>2773</v>
      </c>
      <c r="F277" s="632" t="s">
        <v>2771</v>
      </c>
      <c r="G277" s="649">
        <v>64</v>
      </c>
      <c r="H277" s="649">
        <v>109267.83999999994</v>
      </c>
      <c r="I277" s="632">
        <v>1.4222222222222218</v>
      </c>
      <c r="J277" s="632">
        <v>1707.309999999999</v>
      </c>
      <c r="K277" s="649">
        <v>45</v>
      </c>
      <c r="L277" s="649">
        <v>76828.949999999983</v>
      </c>
      <c r="M277" s="632">
        <v>1</v>
      </c>
      <c r="N277" s="632">
        <v>1707.3099999999997</v>
      </c>
      <c r="O277" s="649">
        <v>36</v>
      </c>
      <c r="P277" s="649">
        <v>51420.14999999998</v>
      </c>
      <c r="Q277" s="637">
        <v>0.66928091559236447</v>
      </c>
      <c r="R277" s="650">
        <v>1428.3374999999994</v>
      </c>
    </row>
    <row r="278" spans="1:18" ht="14.4" customHeight="1" x14ac:dyDescent="0.3">
      <c r="A278" s="631" t="s">
        <v>2497</v>
      </c>
      <c r="B278" s="632" t="s">
        <v>2531</v>
      </c>
      <c r="C278" s="632" t="s">
        <v>532</v>
      </c>
      <c r="D278" s="632" t="s">
        <v>2501</v>
      </c>
      <c r="E278" s="632" t="s">
        <v>2774</v>
      </c>
      <c r="F278" s="632" t="s">
        <v>2771</v>
      </c>
      <c r="G278" s="649">
        <v>5</v>
      </c>
      <c r="H278" s="649">
        <v>10331.5</v>
      </c>
      <c r="I278" s="632">
        <v>1</v>
      </c>
      <c r="J278" s="632">
        <v>2066.3000000000002</v>
      </c>
      <c r="K278" s="649">
        <v>5</v>
      </c>
      <c r="L278" s="649">
        <v>10331.5</v>
      </c>
      <c r="M278" s="632">
        <v>1</v>
      </c>
      <c r="N278" s="632">
        <v>2066.3000000000002</v>
      </c>
      <c r="O278" s="649">
        <v>2</v>
      </c>
      <c r="P278" s="649">
        <v>3905.4</v>
      </c>
      <c r="Q278" s="637">
        <v>0.37800900159705753</v>
      </c>
      <c r="R278" s="650">
        <v>1952.7</v>
      </c>
    </row>
    <row r="279" spans="1:18" ht="14.4" customHeight="1" x14ac:dyDescent="0.3">
      <c r="A279" s="631" t="s">
        <v>2497</v>
      </c>
      <c r="B279" s="632" t="s">
        <v>2531</v>
      </c>
      <c r="C279" s="632" t="s">
        <v>532</v>
      </c>
      <c r="D279" s="632" t="s">
        <v>2501</v>
      </c>
      <c r="E279" s="632" t="s">
        <v>2775</v>
      </c>
      <c r="F279" s="632" t="s">
        <v>2776</v>
      </c>
      <c r="G279" s="649">
        <v>1</v>
      </c>
      <c r="H279" s="649">
        <v>1932.09</v>
      </c>
      <c r="I279" s="632"/>
      <c r="J279" s="632">
        <v>1932.09</v>
      </c>
      <c r="K279" s="649"/>
      <c r="L279" s="649"/>
      <c r="M279" s="632"/>
      <c r="N279" s="632"/>
      <c r="O279" s="649"/>
      <c r="P279" s="649"/>
      <c r="Q279" s="637"/>
      <c r="R279" s="650"/>
    </row>
    <row r="280" spans="1:18" ht="14.4" customHeight="1" x14ac:dyDescent="0.3">
      <c r="A280" s="631" t="s">
        <v>2497</v>
      </c>
      <c r="B280" s="632" t="s">
        <v>2531</v>
      </c>
      <c r="C280" s="632" t="s">
        <v>532</v>
      </c>
      <c r="D280" s="632" t="s">
        <v>2501</v>
      </c>
      <c r="E280" s="632" t="s">
        <v>2777</v>
      </c>
      <c r="F280" s="632" t="s">
        <v>2778</v>
      </c>
      <c r="G280" s="649">
        <v>26</v>
      </c>
      <c r="H280" s="649">
        <v>26721.759999999991</v>
      </c>
      <c r="I280" s="632">
        <v>0.76470588235294101</v>
      </c>
      <c r="J280" s="632">
        <v>1027.7599999999998</v>
      </c>
      <c r="K280" s="649">
        <v>34</v>
      </c>
      <c r="L280" s="649">
        <v>34943.839999999997</v>
      </c>
      <c r="M280" s="632">
        <v>1</v>
      </c>
      <c r="N280" s="632">
        <v>1027.76</v>
      </c>
      <c r="O280" s="649">
        <v>26</v>
      </c>
      <c r="P280" s="649">
        <v>24417.64</v>
      </c>
      <c r="Q280" s="637">
        <v>0.69876808043992877</v>
      </c>
      <c r="R280" s="650">
        <v>939.14</v>
      </c>
    </row>
    <row r="281" spans="1:18" ht="14.4" customHeight="1" x14ac:dyDescent="0.3">
      <c r="A281" s="631" t="s">
        <v>2497</v>
      </c>
      <c r="B281" s="632" t="s">
        <v>2531</v>
      </c>
      <c r="C281" s="632" t="s">
        <v>532</v>
      </c>
      <c r="D281" s="632" t="s">
        <v>2501</v>
      </c>
      <c r="E281" s="632" t="s">
        <v>2779</v>
      </c>
      <c r="F281" s="632" t="s">
        <v>2778</v>
      </c>
      <c r="G281" s="649">
        <v>9</v>
      </c>
      <c r="H281" s="649">
        <v>19276.649999999998</v>
      </c>
      <c r="I281" s="632">
        <v>0.64285714285714279</v>
      </c>
      <c r="J281" s="632">
        <v>2141.85</v>
      </c>
      <c r="K281" s="649">
        <v>14</v>
      </c>
      <c r="L281" s="649">
        <v>29985.899999999998</v>
      </c>
      <c r="M281" s="632">
        <v>1</v>
      </c>
      <c r="N281" s="632">
        <v>2141.85</v>
      </c>
      <c r="O281" s="649">
        <v>5</v>
      </c>
      <c r="P281" s="649">
        <v>10156.000000000002</v>
      </c>
      <c r="Q281" s="637">
        <v>0.33869251881717749</v>
      </c>
      <c r="R281" s="650">
        <v>2031.2000000000003</v>
      </c>
    </row>
    <row r="282" spans="1:18" ht="14.4" customHeight="1" x14ac:dyDescent="0.3">
      <c r="A282" s="631" t="s">
        <v>2497</v>
      </c>
      <c r="B282" s="632" t="s">
        <v>2531</v>
      </c>
      <c r="C282" s="632" t="s">
        <v>532</v>
      </c>
      <c r="D282" s="632" t="s">
        <v>2501</v>
      </c>
      <c r="E282" s="632" t="s">
        <v>2780</v>
      </c>
      <c r="F282" s="632" t="s">
        <v>2781</v>
      </c>
      <c r="G282" s="649"/>
      <c r="H282" s="649"/>
      <c r="I282" s="632"/>
      <c r="J282" s="632"/>
      <c r="K282" s="649">
        <v>4</v>
      </c>
      <c r="L282" s="649">
        <v>34146.199999999997</v>
      </c>
      <c r="M282" s="632">
        <v>1</v>
      </c>
      <c r="N282" s="632">
        <v>8536.5499999999993</v>
      </c>
      <c r="O282" s="649"/>
      <c r="P282" s="649"/>
      <c r="Q282" s="637"/>
      <c r="R282" s="650"/>
    </row>
    <row r="283" spans="1:18" ht="14.4" customHeight="1" x14ac:dyDescent="0.3">
      <c r="A283" s="631" t="s">
        <v>2497</v>
      </c>
      <c r="B283" s="632" t="s">
        <v>2531</v>
      </c>
      <c r="C283" s="632" t="s">
        <v>532</v>
      </c>
      <c r="D283" s="632" t="s">
        <v>2501</v>
      </c>
      <c r="E283" s="632" t="s">
        <v>2782</v>
      </c>
      <c r="F283" s="632" t="s">
        <v>2783</v>
      </c>
      <c r="G283" s="649">
        <v>1</v>
      </c>
      <c r="H283" s="649">
        <v>11772</v>
      </c>
      <c r="I283" s="632"/>
      <c r="J283" s="632">
        <v>11772</v>
      </c>
      <c r="K283" s="649"/>
      <c r="L283" s="649"/>
      <c r="M283" s="632"/>
      <c r="N283" s="632"/>
      <c r="O283" s="649"/>
      <c r="P283" s="649"/>
      <c r="Q283" s="637"/>
      <c r="R283" s="650"/>
    </row>
    <row r="284" spans="1:18" ht="14.4" customHeight="1" x14ac:dyDescent="0.3">
      <c r="A284" s="631" t="s">
        <v>2497</v>
      </c>
      <c r="B284" s="632" t="s">
        <v>2531</v>
      </c>
      <c r="C284" s="632" t="s">
        <v>532</v>
      </c>
      <c r="D284" s="632" t="s">
        <v>2501</v>
      </c>
      <c r="E284" s="632" t="s">
        <v>2784</v>
      </c>
      <c r="F284" s="632" t="s">
        <v>2785</v>
      </c>
      <c r="G284" s="649">
        <v>20</v>
      </c>
      <c r="H284" s="649">
        <v>60067.599999999991</v>
      </c>
      <c r="I284" s="632">
        <v>1.1764705882352942</v>
      </c>
      <c r="J284" s="632">
        <v>3003.3799999999997</v>
      </c>
      <c r="K284" s="649">
        <v>17</v>
      </c>
      <c r="L284" s="649">
        <v>51057.459999999992</v>
      </c>
      <c r="M284" s="632">
        <v>1</v>
      </c>
      <c r="N284" s="632">
        <v>3003.3799999999997</v>
      </c>
      <c r="O284" s="649">
        <v>7</v>
      </c>
      <c r="P284" s="649">
        <v>18450.109999999997</v>
      </c>
      <c r="Q284" s="637">
        <v>0.3613597307817506</v>
      </c>
      <c r="R284" s="650">
        <v>2635.7299999999996</v>
      </c>
    </row>
    <row r="285" spans="1:18" ht="14.4" customHeight="1" x14ac:dyDescent="0.3">
      <c r="A285" s="631" t="s">
        <v>2497</v>
      </c>
      <c r="B285" s="632" t="s">
        <v>2531</v>
      </c>
      <c r="C285" s="632" t="s">
        <v>532</v>
      </c>
      <c r="D285" s="632" t="s">
        <v>2501</v>
      </c>
      <c r="E285" s="632" t="s">
        <v>2786</v>
      </c>
      <c r="F285" s="632" t="s">
        <v>2787</v>
      </c>
      <c r="G285" s="649">
        <v>1</v>
      </c>
      <c r="H285" s="649">
        <v>2236.5</v>
      </c>
      <c r="I285" s="632">
        <v>0.5</v>
      </c>
      <c r="J285" s="632">
        <v>2236.5</v>
      </c>
      <c r="K285" s="649">
        <v>2</v>
      </c>
      <c r="L285" s="649">
        <v>4473</v>
      </c>
      <c r="M285" s="632">
        <v>1</v>
      </c>
      <c r="N285" s="632">
        <v>2236.5</v>
      </c>
      <c r="O285" s="649">
        <v>5</v>
      </c>
      <c r="P285" s="649">
        <v>11182.5</v>
      </c>
      <c r="Q285" s="637">
        <v>2.5</v>
      </c>
      <c r="R285" s="650">
        <v>2236.5</v>
      </c>
    </row>
    <row r="286" spans="1:18" ht="14.4" customHeight="1" x14ac:dyDescent="0.3">
      <c r="A286" s="631" t="s">
        <v>2497</v>
      </c>
      <c r="B286" s="632" t="s">
        <v>2531</v>
      </c>
      <c r="C286" s="632" t="s">
        <v>532</v>
      </c>
      <c r="D286" s="632" t="s">
        <v>2501</v>
      </c>
      <c r="E286" s="632" t="s">
        <v>2788</v>
      </c>
      <c r="F286" s="632" t="s">
        <v>2789</v>
      </c>
      <c r="G286" s="649">
        <v>1</v>
      </c>
      <c r="H286" s="649">
        <v>166546.75</v>
      </c>
      <c r="I286" s="632"/>
      <c r="J286" s="632">
        <v>166546.75</v>
      </c>
      <c r="K286" s="649"/>
      <c r="L286" s="649"/>
      <c r="M286" s="632"/>
      <c r="N286" s="632"/>
      <c r="O286" s="649"/>
      <c r="P286" s="649"/>
      <c r="Q286" s="637"/>
      <c r="R286" s="650"/>
    </row>
    <row r="287" spans="1:18" ht="14.4" customHeight="1" x14ac:dyDescent="0.3">
      <c r="A287" s="631" t="s">
        <v>2497</v>
      </c>
      <c r="B287" s="632" t="s">
        <v>2531</v>
      </c>
      <c r="C287" s="632" t="s">
        <v>532</v>
      </c>
      <c r="D287" s="632" t="s">
        <v>2501</v>
      </c>
      <c r="E287" s="632" t="s">
        <v>2790</v>
      </c>
      <c r="F287" s="632" t="s">
        <v>2771</v>
      </c>
      <c r="G287" s="649"/>
      <c r="H287" s="649"/>
      <c r="I287" s="632"/>
      <c r="J287" s="632"/>
      <c r="K287" s="649">
        <v>1</v>
      </c>
      <c r="L287" s="649">
        <v>1446.97</v>
      </c>
      <c r="M287" s="632">
        <v>1</v>
      </c>
      <c r="N287" s="632">
        <v>1446.97</v>
      </c>
      <c r="O287" s="649"/>
      <c r="P287" s="649"/>
      <c r="Q287" s="637"/>
      <c r="R287" s="650"/>
    </row>
    <row r="288" spans="1:18" ht="14.4" customHeight="1" x14ac:dyDescent="0.3">
      <c r="A288" s="631" t="s">
        <v>2497</v>
      </c>
      <c r="B288" s="632" t="s">
        <v>2531</v>
      </c>
      <c r="C288" s="632" t="s">
        <v>532</v>
      </c>
      <c r="D288" s="632" t="s">
        <v>2501</v>
      </c>
      <c r="E288" s="632" t="s">
        <v>2791</v>
      </c>
      <c r="F288" s="632" t="s">
        <v>2792</v>
      </c>
      <c r="G288" s="649">
        <v>25</v>
      </c>
      <c r="H288" s="649">
        <v>172269.5</v>
      </c>
      <c r="I288" s="632">
        <v>0.69444444444444453</v>
      </c>
      <c r="J288" s="632">
        <v>6890.78</v>
      </c>
      <c r="K288" s="649">
        <v>36</v>
      </c>
      <c r="L288" s="649">
        <v>248068.08</v>
      </c>
      <c r="M288" s="632">
        <v>1</v>
      </c>
      <c r="N288" s="632">
        <v>6890.78</v>
      </c>
      <c r="O288" s="649">
        <v>4</v>
      </c>
      <c r="P288" s="649">
        <v>25972.48</v>
      </c>
      <c r="Q288" s="637">
        <v>0.10469900037118843</v>
      </c>
      <c r="R288" s="650">
        <v>6493.12</v>
      </c>
    </row>
    <row r="289" spans="1:18" ht="14.4" customHeight="1" x14ac:dyDescent="0.3">
      <c r="A289" s="631" t="s">
        <v>2497</v>
      </c>
      <c r="B289" s="632" t="s">
        <v>2531</v>
      </c>
      <c r="C289" s="632" t="s">
        <v>532</v>
      </c>
      <c r="D289" s="632" t="s">
        <v>2501</v>
      </c>
      <c r="E289" s="632" t="s">
        <v>2793</v>
      </c>
      <c r="F289" s="632" t="s">
        <v>2794</v>
      </c>
      <c r="G289" s="649">
        <v>35</v>
      </c>
      <c r="H289" s="649">
        <v>144826.15000000005</v>
      </c>
      <c r="I289" s="632">
        <v>1.2962962962962967</v>
      </c>
      <c r="J289" s="632">
        <v>4137.8900000000012</v>
      </c>
      <c r="K289" s="649">
        <v>27</v>
      </c>
      <c r="L289" s="649">
        <v>111723.03</v>
      </c>
      <c r="M289" s="632">
        <v>1</v>
      </c>
      <c r="N289" s="632">
        <v>4137.8900000000003</v>
      </c>
      <c r="O289" s="649">
        <v>18</v>
      </c>
      <c r="P289" s="649">
        <v>74482.02</v>
      </c>
      <c r="Q289" s="637">
        <v>0.66666666666666674</v>
      </c>
      <c r="R289" s="650">
        <v>4137.8900000000003</v>
      </c>
    </row>
    <row r="290" spans="1:18" ht="14.4" customHeight="1" x14ac:dyDescent="0.3">
      <c r="A290" s="631" t="s">
        <v>2497</v>
      </c>
      <c r="B290" s="632" t="s">
        <v>2531</v>
      </c>
      <c r="C290" s="632" t="s">
        <v>532</v>
      </c>
      <c r="D290" s="632" t="s">
        <v>2501</v>
      </c>
      <c r="E290" s="632" t="s">
        <v>2795</v>
      </c>
      <c r="F290" s="632" t="s">
        <v>2796</v>
      </c>
      <c r="G290" s="649"/>
      <c r="H290" s="649"/>
      <c r="I290" s="632"/>
      <c r="J290" s="632"/>
      <c r="K290" s="649"/>
      <c r="L290" s="649"/>
      <c r="M290" s="632"/>
      <c r="N290" s="632"/>
      <c r="O290" s="649">
        <v>1</v>
      </c>
      <c r="P290" s="649">
        <v>17073.05</v>
      </c>
      <c r="Q290" s="637"/>
      <c r="R290" s="650">
        <v>17073.05</v>
      </c>
    </row>
    <row r="291" spans="1:18" ht="14.4" customHeight="1" x14ac:dyDescent="0.3">
      <c r="A291" s="631" t="s">
        <v>2497</v>
      </c>
      <c r="B291" s="632" t="s">
        <v>2531</v>
      </c>
      <c r="C291" s="632" t="s">
        <v>532</v>
      </c>
      <c r="D291" s="632" t="s">
        <v>2501</v>
      </c>
      <c r="E291" s="632" t="s">
        <v>2797</v>
      </c>
      <c r="F291" s="632" t="s">
        <v>2798</v>
      </c>
      <c r="G291" s="649"/>
      <c r="H291" s="649"/>
      <c r="I291" s="632"/>
      <c r="J291" s="632"/>
      <c r="K291" s="649">
        <v>1</v>
      </c>
      <c r="L291" s="649">
        <v>5019</v>
      </c>
      <c r="M291" s="632">
        <v>1</v>
      </c>
      <c r="N291" s="632">
        <v>5019</v>
      </c>
      <c r="O291" s="649"/>
      <c r="P291" s="649"/>
      <c r="Q291" s="637"/>
      <c r="R291" s="650"/>
    </row>
    <row r="292" spans="1:18" ht="14.4" customHeight="1" x14ac:dyDescent="0.3">
      <c r="A292" s="631" t="s">
        <v>2497</v>
      </c>
      <c r="B292" s="632" t="s">
        <v>2531</v>
      </c>
      <c r="C292" s="632" t="s">
        <v>532</v>
      </c>
      <c r="D292" s="632" t="s">
        <v>2501</v>
      </c>
      <c r="E292" s="632" t="s">
        <v>2799</v>
      </c>
      <c r="F292" s="632" t="s">
        <v>2800</v>
      </c>
      <c r="G292" s="649">
        <v>38</v>
      </c>
      <c r="H292" s="649">
        <v>38106.400000000001</v>
      </c>
      <c r="I292" s="632">
        <v>1.0000000000000004</v>
      </c>
      <c r="J292" s="632">
        <v>1002.8000000000001</v>
      </c>
      <c r="K292" s="649">
        <v>38</v>
      </c>
      <c r="L292" s="649">
        <v>38106.399999999987</v>
      </c>
      <c r="M292" s="632">
        <v>1</v>
      </c>
      <c r="N292" s="632">
        <v>1002.7999999999996</v>
      </c>
      <c r="O292" s="649">
        <v>38</v>
      </c>
      <c r="P292" s="649">
        <v>35460.699999999997</v>
      </c>
      <c r="Q292" s="637">
        <v>0.9305707177796908</v>
      </c>
      <c r="R292" s="650">
        <v>933.17631578947362</v>
      </c>
    </row>
    <row r="293" spans="1:18" ht="14.4" customHeight="1" x14ac:dyDescent="0.3">
      <c r="A293" s="631" t="s">
        <v>2497</v>
      </c>
      <c r="B293" s="632" t="s">
        <v>2531</v>
      </c>
      <c r="C293" s="632" t="s">
        <v>532</v>
      </c>
      <c r="D293" s="632" t="s">
        <v>2501</v>
      </c>
      <c r="E293" s="632" t="s">
        <v>2801</v>
      </c>
      <c r="F293" s="632" t="s">
        <v>2802</v>
      </c>
      <c r="G293" s="649">
        <v>7</v>
      </c>
      <c r="H293" s="649">
        <v>53550</v>
      </c>
      <c r="I293" s="632">
        <v>0.77777777777777779</v>
      </c>
      <c r="J293" s="632">
        <v>7650</v>
      </c>
      <c r="K293" s="649">
        <v>9</v>
      </c>
      <c r="L293" s="649">
        <v>68850</v>
      </c>
      <c r="M293" s="632">
        <v>1</v>
      </c>
      <c r="N293" s="632">
        <v>7650</v>
      </c>
      <c r="O293" s="649">
        <v>6</v>
      </c>
      <c r="P293" s="649">
        <v>43196.479999999996</v>
      </c>
      <c r="Q293" s="637">
        <v>0.62739985475671745</v>
      </c>
      <c r="R293" s="650">
        <v>7199.413333333333</v>
      </c>
    </row>
    <row r="294" spans="1:18" ht="14.4" customHeight="1" x14ac:dyDescent="0.3">
      <c r="A294" s="631" t="s">
        <v>2497</v>
      </c>
      <c r="B294" s="632" t="s">
        <v>2531</v>
      </c>
      <c r="C294" s="632" t="s">
        <v>532</v>
      </c>
      <c r="D294" s="632" t="s">
        <v>2501</v>
      </c>
      <c r="E294" s="632" t="s">
        <v>2803</v>
      </c>
      <c r="F294" s="632" t="s">
        <v>2804</v>
      </c>
      <c r="G294" s="649">
        <v>1</v>
      </c>
      <c r="H294" s="649">
        <v>9370.39</v>
      </c>
      <c r="I294" s="632">
        <v>0.33333333333333331</v>
      </c>
      <c r="J294" s="632">
        <v>9370.39</v>
      </c>
      <c r="K294" s="649">
        <v>3</v>
      </c>
      <c r="L294" s="649">
        <v>28111.17</v>
      </c>
      <c r="M294" s="632">
        <v>1</v>
      </c>
      <c r="N294" s="632">
        <v>9370.39</v>
      </c>
      <c r="O294" s="649">
        <v>6</v>
      </c>
      <c r="P294" s="649">
        <v>56222.34</v>
      </c>
      <c r="Q294" s="637">
        <v>2</v>
      </c>
      <c r="R294" s="650">
        <v>9370.39</v>
      </c>
    </row>
    <row r="295" spans="1:18" ht="14.4" customHeight="1" x14ac:dyDescent="0.3">
      <c r="A295" s="631" t="s">
        <v>2497</v>
      </c>
      <c r="B295" s="632" t="s">
        <v>2531</v>
      </c>
      <c r="C295" s="632" t="s">
        <v>532</v>
      </c>
      <c r="D295" s="632" t="s">
        <v>2501</v>
      </c>
      <c r="E295" s="632" t="s">
        <v>2805</v>
      </c>
      <c r="F295" s="632" t="s">
        <v>2806</v>
      </c>
      <c r="G295" s="649">
        <v>5</v>
      </c>
      <c r="H295" s="649">
        <v>66422.600000000006</v>
      </c>
      <c r="I295" s="632">
        <v>0.38461538461538469</v>
      </c>
      <c r="J295" s="632">
        <v>13284.52</v>
      </c>
      <c r="K295" s="649">
        <v>13</v>
      </c>
      <c r="L295" s="649">
        <v>172698.75999999998</v>
      </c>
      <c r="M295" s="632">
        <v>1</v>
      </c>
      <c r="N295" s="632">
        <v>13284.519999999999</v>
      </c>
      <c r="O295" s="649">
        <v>33</v>
      </c>
      <c r="P295" s="649">
        <v>301351.59000000003</v>
      </c>
      <c r="Q295" s="637">
        <v>1.7449551461747614</v>
      </c>
      <c r="R295" s="650">
        <v>9131.8663636363635</v>
      </c>
    </row>
    <row r="296" spans="1:18" ht="14.4" customHeight="1" x14ac:dyDescent="0.3">
      <c r="A296" s="631" t="s">
        <v>2497</v>
      </c>
      <c r="B296" s="632" t="s">
        <v>2531</v>
      </c>
      <c r="C296" s="632" t="s">
        <v>532</v>
      </c>
      <c r="D296" s="632" t="s">
        <v>2501</v>
      </c>
      <c r="E296" s="632" t="s">
        <v>2807</v>
      </c>
      <c r="F296" s="632" t="s">
        <v>2808</v>
      </c>
      <c r="G296" s="649">
        <v>20</v>
      </c>
      <c r="H296" s="649">
        <v>43419.400000000009</v>
      </c>
      <c r="I296" s="632">
        <v>1.2500000000000004</v>
      </c>
      <c r="J296" s="632">
        <v>2170.9700000000003</v>
      </c>
      <c r="K296" s="649">
        <v>16</v>
      </c>
      <c r="L296" s="649">
        <v>34735.519999999997</v>
      </c>
      <c r="M296" s="632">
        <v>1</v>
      </c>
      <c r="N296" s="632">
        <v>2170.9699999999998</v>
      </c>
      <c r="O296" s="649">
        <v>11</v>
      </c>
      <c r="P296" s="649">
        <v>22515.019999999997</v>
      </c>
      <c r="Q296" s="637">
        <v>0.64818433695537014</v>
      </c>
      <c r="R296" s="650">
        <v>2046.8199999999997</v>
      </c>
    </row>
    <row r="297" spans="1:18" ht="14.4" customHeight="1" x14ac:dyDescent="0.3">
      <c r="A297" s="631" t="s">
        <v>2497</v>
      </c>
      <c r="B297" s="632" t="s">
        <v>2531</v>
      </c>
      <c r="C297" s="632" t="s">
        <v>532</v>
      </c>
      <c r="D297" s="632" t="s">
        <v>2501</v>
      </c>
      <c r="E297" s="632" t="s">
        <v>2809</v>
      </c>
      <c r="F297" s="632" t="s">
        <v>2810</v>
      </c>
      <c r="G297" s="649"/>
      <c r="H297" s="649"/>
      <c r="I297" s="632"/>
      <c r="J297" s="632"/>
      <c r="K297" s="649">
        <v>1</v>
      </c>
      <c r="L297" s="649">
        <v>797</v>
      </c>
      <c r="M297" s="632">
        <v>1</v>
      </c>
      <c r="N297" s="632">
        <v>797</v>
      </c>
      <c r="O297" s="649">
        <v>1</v>
      </c>
      <c r="P297" s="649">
        <v>750.76</v>
      </c>
      <c r="Q297" s="637">
        <v>0.94198243412797988</v>
      </c>
      <c r="R297" s="650">
        <v>750.76</v>
      </c>
    </row>
    <row r="298" spans="1:18" ht="14.4" customHeight="1" x14ac:dyDescent="0.3">
      <c r="A298" s="631" t="s">
        <v>2497</v>
      </c>
      <c r="B298" s="632" t="s">
        <v>2531</v>
      </c>
      <c r="C298" s="632" t="s">
        <v>532</v>
      </c>
      <c r="D298" s="632" t="s">
        <v>2501</v>
      </c>
      <c r="E298" s="632" t="s">
        <v>2811</v>
      </c>
      <c r="F298" s="632" t="s">
        <v>2812</v>
      </c>
      <c r="G298" s="649">
        <v>2</v>
      </c>
      <c r="H298" s="649">
        <v>10518.46</v>
      </c>
      <c r="I298" s="632">
        <v>0.66666666666666663</v>
      </c>
      <c r="J298" s="632">
        <v>5259.23</v>
      </c>
      <c r="K298" s="649">
        <v>3</v>
      </c>
      <c r="L298" s="649">
        <v>15777.689999999999</v>
      </c>
      <c r="M298" s="632">
        <v>1</v>
      </c>
      <c r="N298" s="632">
        <v>5259.23</v>
      </c>
      <c r="O298" s="649">
        <v>3</v>
      </c>
      <c r="P298" s="649">
        <v>14903.670000000002</v>
      </c>
      <c r="Q298" s="637">
        <v>0.9446040580084919</v>
      </c>
      <c r="R298" s="650">
        <v>4967.8900000000003</v>
      </c>
    </row>
    <row r="299" spans="1:18" ht="14.4" customHeight="1" x14ac:dyDescent="0.3">
      <c r="A299" s="631" t="s">
        <v>2497</v>
      </c>
      <c r="B299" s="632" t="s">
        <v>2531</v>
      </c>
      <c r="C299" s="632" t="s">
        <v>532</v>
      </c>
      <c r="D299" s="632" t="s">
        <v>2501</v>
      </c>
      <c r="E299" s="632" t="s">
        <v>2813</v>
      </c>
      <c r="F299" s="632" t="s">
        <v>2814</v>
      </c>
      <c r="G299" s="649">
        <v>2</v>
      </c>
      <c r="H299" s="649">
        <v>2994.88</v>
      </c>
      <c r="I299" s="632">
        <v>0.4</v>
      </c>
      <c r="J299" s="632">
        <v>1497.44</v>
      </c>
      <c r="K299" s="649">
        <v>5</v>
      </c>
      <c r="L299" s="649">
        <v>7487.2</v>
      </c>
      <c r="M299" s="632">
        <v>1</v>
      </c>
      <c r="N299" s="632">
        <v>1497.44</v>
      </c>
      <c r="O299" s="649">
        <v>2</v>
      </c>
      <c r="P299" s="649">
        <v>2673.44</v>
      </c>
      <c r="Q299" s="637">
        <v>0.35706806282722514</v>
      </c>
      <c r="R299" s="650">
        <v>1336.72</v>
      </c>
    </row>
    <row r="300" spans="1:18" ht="14.4" customHeight="1" x14ac:dyDescent="0.3">
      <c r="A300" s="631" t="s">
        <v>2497</v>
      </c>
      <c r="B300" s="632" t="s">
        <v>2531</v>
      </c>
      <c r="C300" s="632" t="s">
        <v>532</v>
      </c>
      <c r="D300" s="632" t="s">
        <v>2501</v>
      </c>
      <c r="E300" s="632" t="s">
        <v>2815</v>
      </c>
      <c r="F300" s="632" t="s">
        <v>2816</v>
      </c>
      <c r="G300" s="649">
        <v>20</v>
      </c>
      <c r="H300" s="649">
        <v>12112.999999999996</v>
      </c>
      <c r="I300" s="632">
        <v>1.1111111111111112</v>
      </c>
      <c r="J300" s="632">
        <v>605.64999999999986</v>
      </c>
      <c r="K300" s="649">
        <v>18</v>
      </c>
      <c r="L300" s="649">
        <v>10901.699999999997</v>
      </c>
      <c r="M300" s="632">
        <v>1</v>
      </c>
      <c r="N300" s="632">
        <v>605.64999999999986</v>
      </c>
      <c r="O300" s="649">
        <v>12</v>
      </c>
      <c r="P300" s="649">
        <v>6608.6400000000012</v>
      </c>
      <c r="Q300" s="637">
        <v>0.6062027023308294</v>
      </c>
      <c r="R300" s="650">
        <v>550.72000000000014</v>
      </c>
    </row>
    <row r="301" spans="1:18" ht="14.4" customHeight="1" x14ac:dyDescent="0.3">
      <c r="A301" s="631" t="s">
        <v>2497</v>
      </c>
      <c r="B301" s="632" t="s">
        <v>2531</v>
      </c>
      <c r="C301" s="632" t="s">
        <v>532</v>
      </c>
      <c r="D301" s="632" t="s">
        <v>2501</v>
      </c>
      <c r="E301" s="632" t="s">
        <v>2817</v>
      </c>
      <c r="F301" s="632" t="s">
        <v>2818</v>
      </c>
      <c r="G301" s="649">
        <v>1</v>
      </c>
      <c r="H301" s="649">
        <v>15489.6</v>
      </c>
      <c r="I301" s="632">
        <v>1</v>
      </c>
      <c r="J301" s="632">
        <v>15489.6</v>
      </c>
      <c r="K301" s="649">
        <v>1</v>
      </c>
      <c r="L301" s="649">
        <v>15489.6</v>
      </c>
      <c r="M301" s="632">
        <v>1</v>
      </c>
      <c r="N301" s="632">
        <v>15489.6</v>
      </c>
      <c r="O301" s="649">
        <v>1</v>
      </c>
      <c r="P301" s="649">
        <v>15489.6</v>
      </c>
      <c r="Q301" s="637">
        <v>1</v>
      </c>
      <c r="R301" s="650">
        <v>15489.6</v>
      </c>
    </row>
    <row r="302" spans="1:18" ht="14.4" customHeight="1" x14ac:dyDescent="0.3">
      <c r="A302" s="631" t="s">
        <v>2497</v>
      </c>
      <c r="B302" s="632" t="s">
        <v>2531</v>
      </c>
      <c r="C302" s="632" t="s">
        <v>532</v>
      </c>
      <c r="D302" s="632" t="s">
        <v>2501</v>
      </c>
      <c r="E302" s="632" t="s">
        <v>2819</v>
      </c>
      <c r="F302" s="632" t="s">
        <v>2820</v>
      </c>
      <c r="G302" s="649">
        <v>7</v>
      </c>
      <c r="H302" s="649">
        <v>5818.12</v>
      </c>
      <c r="I302" s="632">
        <v>0.875</v>
      </c>
      <c r="J302" s="632">
        <v>831.16</v>
      </c>
      <c r="K302" s="649">
        <v>8</v>
      </c>
      <c r="L302" s="649">
        <v>6649.28</v>
      </c>
      <c r="M302" s="632">
        <v>1</v>
      </c>
      <c r="N302" s="632">
        <v>831.16</v>
      </c>
      <c r="O302" s="649">
        <v>3</v>
      </c>
      <c r="P302" s="649">
        <v>2493.48</v>
      </c>
      <c r="Q302" s="637">
        <v>0.375</v>
      </c>
      <c r="R302" s="650">
        <v>831.16</v>
      </c>
    </row>
    <row r="303" spans="1:18" ht="14.4" customHeight="1" x14ac:dyDescent="0.3">
      <c r="A303" s="631" t="s">
        <v>2497</v>
      </c>
      <c r="B303" s="632" t="s">
        <v>2531</v>
      </c>
      <c r="C303" s="632" t="s">
        <v>532</v>
      </c>
      <c r="D303" s="632" t="s">
        <v>2501</v>
      </c>
      <c r="E303" s="632" t="s">
        <v>2821</v>
      </c>
      <c r="F303" s="632" t="s">
        <v>2820</v>
      </c>
      <c r="G303" s="649">
        <v>21</v>
      </c>
      <c r="H303" s="649">
        <v>18649.259999999998</v>
      </c>
      <c r="I303" s="632">
        <v>3.5</v>
      </c>
      <c r="J303" s="632">
        <v>888.06</v>
      </c>
      <c r="K303" s="649">
        <v>6</v>
      </c>
      <c r="L303" s="649">
        <v>5328.36</v>
      </c>
      <c r="M303" s="632">
        <v>1</v>
      </c>
      <c r="N303" s="632">
        <v>888.06</v>
      </c>
      <c r="O303" s="649">
        <v>1</v>
      </c>
      <c r="P303" s="649">
        <v>888.06</v>
      </c>
      <c r="Q303" s="637">
        <v>0.16666666666666666</v>
      </c>
      <c r="R303" s="650">
        <v>888.06</v>
      </c>
    </row>
    <row r="304" spans="1:18" ht="14.4" customHeight="1" x14ac:dyDescent="0.3">
      <c r="A304" s="631" t="s">
        <v>2497</v>
      </c>
      <c r="B304" s="632" t="s">
        <v>2531</v>
      </c>
      <c r="C304" s="632" t="s">
        <v>532</v>
      </c>
      <c r="D304" s="632" t="s">
        <v>2501</v>
      </c>
      <c r="E304" s="632" t="s">
        <v>2822</v>
      </c>
      <c r="F304" s="632" t="s">
        <v>2823</v>
      </c>
      <c r="G304" s="649">
        <v>2</v>
      </c>
      <c r="H304" s="649">
        <v>1776.12</v>
      </c>
      <c r="I304" s="632"/>
      <c r="J304" s="632">
        <v>888.06</v>
      </c>
      <c r="K304" s="649"/>
      <c r="L304" s="649"/>
      <c r="M304" s="632"/>
      <c r="N304" s="632"/>
      <c r="O304" s="649"/>
      <c r="P304" s="649"/>
      <c r="Q304" s="637"/>
      <c r="R304" s="650"/>
    </row>
    <row r="305" spans="1:18" ht="14.4" customHeight="1" x14ac:dyDescent="0.3">
      <c r="A305" s="631" t="s">
        <v>2497</v>
      </c>
      <c r="B305" s="632" t="s">
        <v>2531</v>
      </c>
      <c r="C305" s="632" t="s">
        <v>532</v>
      </c>
      <c r="D305" s="632" t="s">
        <v>2501</v>
      </c>
      <c r="E305" s="632" t="s">
        <v>2824</v>
      </c>
      <c r="F305" s="632" t="s">
        <v>2825</v>
      </c>
      <c r="G305" s="649">
        <v>3</v>
      </c>
      <c r="H305" s="649">
        <v>2493.48</v>
      </c>
      <c r="I305" s="632">
        <v>1</v>
      </c>
      <c r="J305" s="632">
        <v>831.16</v>
      </c>
      <c r="K305" s="649">
        <v>3</v>
      </c>
      <c r="L305" s="649">
        <v>2493.48</v>
      </c>
      <c r="M305" s="632">
        <v>1</v>
      </c>
      <c r="N305" s="632">
        <v>831.16</v>
      </c>
      <c r="O305" s="649">
        <v>2</v>
      </c>
      <c r="P305" s="649">
        <v>1662.32</v>
      </c>
      <c r="Q305" s="637">
        <v>0.66666666666666663</v>
      </c>
      <c r="R305" s="650">
        <v>831.16</v>
      </c>
    </row>
    <row r="306" spans="1:18" ht="14.4" customHeight="1" x14ac:dyDescent="0.3">
      <c r="A306" s="631" t="s">
        <v>2497</v>
      </c>
      <c r="B306" s="632" t="s">
        <v>2531</v>
      </c>
      <c r="C306" s="632" t="s">
        <v>532</v>
      </c>
      <c r="D306" s="632" t="s">
        <v>2501</v>
      </c>
      <c r="E306" s="632" t="s">
        <v>2826</v>
      </c>
      <c r="F306" s="632" t="s">
        <v>2827</v>
      </c>
      <c r="G306" s="649"/>
      <c r="H306" s="649"/>
      <c r="I306" s="632"/>
      <c r="J306" s="632"/>
      <c r="K306" s="649"/>
      <c r="L306" s="649"/>
      <c r="M306" s="632"/>
      <c r="N306" s="632"/>
      <c r="O306" s="649">
        <v>2</v>
      </c>
      <c r="P306" s="649">
        <v>2945.76</v>
      </c>
      <c r="Q306" s="637"/>
      <c r="R306" s="650">
        <v>1472.88</v>
      </c>
    </row>
    <row r="307" spans="1:18" ht="14.4" customHeight="1" x14ac:dyDescent="0.3">
      <c r="A307" s="631" t="s">
        <v>2497</v>
      </c>
      <c r="B307" s="632" t="s">
        <v>2531</v>
      </c>
      <c r="C307" s="632" t="s">
        <v>532</v>
      </c>
      <c r="D307" s="632" t="s">
        <v>2501</v>
      </c>
      <c r="E307" s="632" t="s">
        <v>2828</v>
      </c>
      <c r="F307" s="632" t="s">
        <v>2829</v>
      </c>
      <c r="G307" s="649">
        <v>18</v>
      </c>
      <c r="H307" s="649">
        <v>23618.519999999997</v>
      </c>
      <c r="I307" s="632">
        <v>1.5</v>
      </c>
      <c r="J307" s="632">
        <v>1312.1399999999999</v>
      </c>
      <c r="K307" s="649">
        <v>12</v>
      </c>
      <c r="L307" s="649">
        <v>15745.679999999998</v>
      </c>
      <c r="M307" s="632">
        <v>1</v>
      </c>
      <c r="N307" s="632">
        <v>1312.1399999999999</v>
      </c>
      <c r="O307" s="649">
        <v>14</v>
      </c>
      <c r="P307" s="649">
        <v>18369.96</v>
      </c>
      <c r="Q307" s="637">
        <v>1.1666666666666667</v>
      </c>
      <c r="R307" s="650">
        <v>1312.1399999999999</v>
      </c>
    </row>
    <row r="308" spans="1:18" ht="14.4" customHeight="1" x14ac:dyDescent="0.3">
      <c r="A308" s="631" t="s">
        <v>2497</v>
      </c>
      <c r="B308" s="632" t="s">
        <v>2531</v>
      </c>
      <c r="C308" s="632" t="s">
        <v>532</v>
      </c>
      <c r="D308" s="632" t="s">
        <v>2501</v>
      </c>
      <c r="E308" s="632" t="s">
        <v>2830</v>
      </c>
      <c r="F308" s="632" t="s">
        <v>2831</v>
      </c>
      <c r="G308" s="649"/>
      <c r="H308" s="649"/>
      <c r="I308" s="632"/>
      <c r="J308" s="632"/>
      <c r="K308" s="649">
        <v>2</v>
      </c>
      <c r="L308" s="649">
        <v>7289.16</v>
      </c>
      <c r="M308" s="632">
        <v>1</v>
      </c>
      <c r="N308" s="632">
        <v>3644.58</v>
      </c>
      <c r="O308" s="649">
        <v>22</v>
      </c>
      <c r="P308" s="649">
        <v>78966.570000000007</v>
      </c>
      <c r="Q308" s="637">
        <v>10.833425250646167</v>
      </c>
      <c r="R308" s="650">
        <v>3589.3895454545459</v>
      </c>
    </row>
    <row r="309" spans="1:18" ht="14.4" customHeight="1" x14ac:dyDescent="0.3">
      <c r="A309" s="631" t="s">
        <v>2497</v>
      </c>
      <c r="B309" s="632" t="s">
        <v>2531</v>
      </c>
      <c r="C309" s="632" t="s">
        <v>532</v>
      </c>
      <c r="D309" s="632" t="s">
        <v>2501</v>
      </c>
      <c r="E309" s="632" t="s">
        <v>2832</v>
      </c>
      <c r="F309" s="632" t="s">
        <v>2833</v>
      </c>
      <c r="G309" s="649">
        <v>42</v>
      </c>
      <c r="H309" s="649">
        <v>48145.860000000015</v>
      </c>
      <c r="I309" s="632">
        <v>0.84000000000000008</v>
      </c>
      <c r="J309" s="632">
        <v>1146.3300000000004</v>
      </c>
      <c r="K309" s="649">
        <v>50</v>
      </c>
      <c r="L309" s="649">
        <v>57316.500000000015</v>
      </c>
      <c r="M309" s="632">
        <v>1</v>
      </c>
      <c r="N309" s="632">
        <v>1146.3300000000004</v>
      </c>
      <c r="O309" s="649">
        <v>42</v>
      </c>
      <c r="P309" s="649">
        <v>45619.139999999985</v>
      </c>
      <c r="Q309" s="637">
        <v>0.79591635916359116</v>
      </c>
      <c r="R309" s="650">
        <v>1086.1699999999996</v>
      </c>
    </row>
    <row r="310" spans="1:18" ht="14.4" customHeight="1" x14ac:dyDescent="0.3">
      <c r="A310" s="631" t="s">
        <v>2497</v>
      </c>
      <c r="B310" s="632" t="s">
        <v>2531</v>
      </c>
      <c r="C310" s="632" t="s">
        <v>532</v>
      </c>
      <c r="D310" s="632" t="s">
        <v>2501</v>
      </c>
      <c r="E310" s="632" t="s">
        <v>2834</v>
      </c>
      <c r="F310" s="632" t="s">
        <v>2835</v>
      </c>
      <c r="G310" s="649">
        <v>11</v>
      </c>
      <c r="H310" s="649">
        <v>3950.0999999999995</v>
      </c>
      <c r="I310" s="632">
        <v>1.2222222222222221</v>
      </c>
      <c r="J310" s="632">
        <v>359.09999999999997</v>
      </c>
      <c r="K310" s="649">
        <v>9</v>
      </c>
      <c r="L310" s="649">
        <v>3231.9</v>
      </c>
      <c r="M310" s="632">
        <v>1</v>
      </c>
      <c r="N310" s="632">
        <v>359.1</v>
      </c>
      <c r="O310" s="649">
        <v>7</v>
      </c>
      <c r="P310" s="649">
        <v>2513.6999999999998</v>
      </c>
      <c r="Q310" s="637">
        <v>0.77777777777777768</v>
      </c>
      <c r="R310" s="650">
        <v>359.09999999999997</v>
      </c>
    </row>
    <row r="311" spans="1:18" ht="14.4" customHeight="1" x14ac:dyDescent="0.3">
      <c r="A311" s="631" t="s">
        <v>2497</v>
      </c>
      <c r="B311" s="632" t="s">
        <v>2531</v>
      </c>
      <c r="C311" s="632" t="s">
        <v>532</v>
      </c>
      <c r="D311" s="632" t="s">
        <v>2501</v>
      </c>
      <c r="E311" s="632" t="s">
        <v>2836</v>
      </c>
      <c r="F311" s="632" t="s">
        <v>2837</v>
      </c>
      <c r="G311" s="649">
        <v>4</v>
      </c>
      <c r="H311" s="649">
        <v>67326.759999999995</v>
      </c>
      <c r="I311" s="632">
        <v>0.66666666666666674</v>
      </c>
      <c r="J311" s="632">
        <v>16831.689999999999</v>
      </c>
      <c r="K311" s="649">
        <v>6</v>
      </c>
      <c r="L311" s="649">
        <v>100990.13999999998</v>
      </c>
      <c r="M311" s="632">
        <v>1</v>
      </c>
      <c r="N311" s="632">
        <v>16831.689999999999</v>
      </c>
      <c r="O311" s="649">
        <v>3</v>
      </c>
      <c r="P311" s="649">
        <v>47924.08</v>
      </c>
      <c r="Q311" s="637">
        <v>0.47454216817602202</v>
      </c>
      <c r="R311" s="650">
        <v>15974.693333333335</v>
      </c>
    </row>
    <row r="312" spans="1:18" ht="14.4" customHeight="1" x14ac:dyDescent="0.3">
      <c r="A312" s="631" t="s">
        <v>2497</v>
      </c>
      <c r="B312" s="632" t="s">
        <v>2531</v>
      </c>
      <c r="C312" s="632" t="s">
        <v>532</v>
      </c>
      <c r="D312" s="632" t="s">
        <v>2501</v>
      </c>
      <c r="E312" s="632" t="s">
        <v>2838</v>
      </c>
      <c r="F312" s="632" t="s">
        <v>2839</v>
      </c>
      <c r="G312" s="649"/>
      <c r="H312" s="649"/>
      <c r="I312" s="632"/>
      <c r="J312" s="632"/>
      <c r="K312" s="649">
        <v>1</v>
      </c>
      <c r="L312" s="649">
        <v>10645.01</v>
      </c>
      <c r="M312" s="632">
        <v>1</v>
      </c>
      <c r="N312" s="632">
        <v>10645.01</v>
      </c>
      <c r="O312" s="649"/>
      <c r="P312" s="649"/>
      <c r="Q312" s="637"/>
      <c r="R312" s="650"/>
    </row>
    <row r="313" spans="1:18" ht="14.4" customHeight="1" x14ac:dyDescent="0.3">
      <c r="A313" s="631" t="s">
        <v>2497</v>
      </c>
      <c r="B313" s="632" t="s">
        <v>2531</v>
      </c>
      <c r="C313" s="632" t="s">
        <v>532</v>
      </c>
      <c r="D313" s="632" t="s">
        <v>2501</v>
      </c>
      <c r="E313" s="632" t="s">
        <v>2840</v>
      </c>
      <c r="F313" s="632" t="s">
        <v>2841</v>
      </c>
      <c r="G313" s="649"/>
      <c r="H313" s="649"/>
      <c r="I313" s="632"/>
      <c r="J313" s="632"/>
      <c r="K313" s="649">
        <v>1</v>
      </c>
      <c r="L313" s="649">
        <v>5200.68</v>
      </c>
      <c r="M313" s="632">
        <v>1</v>
      </c>
      <c r="N313" s="632">
        <v>5200.68</v>
      </c>
      <c r="O313" s="649">
        <v>1</v>
      </c>
      <c r="P313" s="649">
        <v>5200.68</v>
      </c>
      <c r="Q313" s="637">
        <v>1</v>
      </c>
      <c r="R313" s="650">
        <v>5200.68</v>
      </c>
    </row>
    <row r="314" spans="1:18" ht="14.4" customHeight="1" x14ac:dyDescent="0.3">
      <c r="A314" s="631" t="s">
        <v>2497</v>
      </c>
      <c r="B314" s="632" t="s">
        <v>2531</v>
      </c>
      <c r="C314" s="632" t="s">
        <v>532</v>
      </c>
      <c r="D314" s="632" t="s">
        <v>2501</v>
      </c>
      <c r="E314" s="632" t="s">
        <v>2842</v>
      </c>
      <c r="F314" s="632" t="s">
        <v>2843</v>
      </c>
      <c r="G314" s="649">
        <v>8</v>
      </c>
      <c r="H314" s="649">
        <v>52697.04</v>
      </c>
      <c r="I314" s="632">
        <v>0.79999999999999993</v>
      </c>
      <c r="J314" s="632">
        <v>6587.13</v>
      </c>
      <c r="K314" s="649">
        <v>10</v>
      </c>
      <c r="L314" s="649">
        <v>65871.3</v>
      </c>
      <c r="M314" s="632">
        <v>1</v>
      </c>
      <c r="N314" s="632">
        <v>6587.13</v>
      </c>
      <c r="O314" s="649">
        <v>5</v>
      </c>
      <c r="P314" s="649">
        <v>27890.469999999998</v>
      </c>
      <c r="Q314" s="637">
        <v>0.42340852541243296</v>
      </c>
      <c r="R314" s="650">
        <v>5578.0939999999991</v>
      </c>
    </row>
    <row r="315" spans="1:18" ht="14.4" customHeight="1" x14ac:dyDescent="0.3">
      <c r="A315" s="631" t="s">
        <v>2497</v>
      </c>
      <c r="B315" s="632" t="s">
        <v>2531</v>
      </c>
      <c r="C315" s="632" t="s">
        <v>532</v>
      </c>
      <c r="D315" s="632" t="s">
        <v>2501</v>
      </c>
      <c r="E315" s="632" t="s">
        <v>2567</v>
      </c>
      <c r="F315" s="632" t="s">
        <v>2568</v>
      </c>
      <c r="G315" s="649"/>
      <c r="H315" s="649"/>
      <c r="I315" s="632"/>
      <c r="J315" s="632"/>
      <c r="K315" s="649">
        <v>2</v>
      </c>
      <c r="L315" s="649">
        <v>3683.24</v>
      </c>
      <c r="M315" s="632">
        <v>1</v>
      </c>
      <c r="N315" s="632">
        <v>1841.62</v>
      </c>
      <c r="O315" s="649"/>
      <c r="P315" s="649"/>
      <c r="Q315" s="637"/>
      <c r="R315" s="650"/>
    </row>
    <row r="316" spans="1:18" ht="14.4" customHeight="1" x14ac:dyDescent="0.3">
      <c r="A316" s="631" t="s">
        <v>2497</v>
      </c>
      <c r="B316" s="632" t="s">
        <v>2531</v>
      </c>
      <c r="C316" s="632" t="s">
        <v>532</v>
      </c>
      <c r="D316" s="632" t="s">
        <v>2501</v>
      </c>
      <c r="E316" s="632" t="s">
        <v>2844</v>
      </c>
      <c r="F316" s="632" t="s">
        <v>2845</v>
      </c>
      <c r="G316" s="649">
        <v>3</v>
      </c>
      <c r="H316" s="649">
        <v>242809.2</v>
      </c>
      <c r="I316" s="632">
        <v>0.75000000000000011</v>
      </c>
      <c r="J316" s="632">
        <v>80936.400000000009</v>
      </c>
      <c r="K316" s="649">
        <v>4</v>
      </c>
      <c r="L316" s="649">
        <v>323745.59999999998</v>
      </c>
      <c r="M316" s="632">
        <v>1</v>
      </c>
      <c r="N316" s="632">
        <v>80936.399999999994</v>
      </c>
      <c r="O316" s="649"/>
      <c r="P316" s="649"/>
      <c r="Q316" s="637"/>
      <c r="R316" s="650"/>
    </row>
    <row r="317" spans="1:18" ht="14.4" customHeight="1" x14ac:dyDescent="0.3">
      <c r="A317" s="631" t="s">
        <v>2497</v>
      </c>
      <c r="B317" s="632" t="s">
        <v>2531</v>
      </c>
      <c r="C317" s="632" t="s">
        <v>532</v>
      </c>
      <c r="D317" s="632" t="s">
        <v>2501</v>
      </c>
      <c r="E317" s="632" t="s">
        <v>2846</v>
      </c>
      <c r="F317" s="632" t="s">
        <v>2847</v>
      </c>
      <c r="G317" s="649">
        <v>1</v>
      </c>
      <c r="H317" s="649">
        <v>16719</v>
      </c>
      <c r="I317" s="632">
        <v>0.5</v>
      </c>
      <c r="J317" s="632">
        <v>16719</v>
      </c>
      <c r="K317" s="649">
        <v>2</v>
      </c>
      <c r="L317" s="649">
        <v>33438</v>
      </c>
      <c r="M317" s="632">
        <v>1</v>
      </c>
      <c r="N317" s="632">
        <v>16719</v>
      </c>
      <c r="O317" s="649">
        <v>1</v>
      </c>
      <c r="P317" s="649">
        <v>16719</v>
      </c>
      <c r="Q317" s="637">
        <v>0.5</v>
      </c>
      <c r="R317" s="650">
        <v>16719</v>
      </c>
    </row>
    <row r="318" spans="1:18" ht="14.4" customHeight="1" x14ac:dyDescent="0.3">
      <c r="A318" s="631" t="s">
        <v>2497</v>
      </c>
      <c r="B318" s="632" t="s">
        <v>2531</v>
      </c>
      <c r="C318" s="632" t="s">
        <v>532</v>
      </c>
      <c r="D318" s="632" t="s">
        <v>2501</v>
      </c>
      <c r="E318" s="632" t="s">
        <v>2848</v>
      </c>
      <c r="F318" s="632" t="s">
        <v>2849</v>
      </c>
      <c r="G318" s="649">
        <v>2</v>
      </c>
      <c r="H318" s="649">
        <v>52898.48</v>
      </c>
      <c r="I318" s="632">
        <v>2</v>
      </c>
      <c r="J318" s="632">
        <v>26449.24</v>
      </c>
      <c r="K318" s="649">
        <v>1</v>
      </c>
      <c r="L318" s="649">
        <v>26449.24</v>
      </c>
      <c r="M318" s="632">
        <v>1</v>
      </c>
      <c r="N318" s="632">
        <v>26449.24</v>
      </c>
      <c r="O318" s="649"/>
      <c r="P318" s="649"/>
      <c r="Q318" s="637"/>
      <c r="R318" s="650"/>
    </row>
    <row r="319" spans="1:18" ht="14.4" customHeight="1" x14ac:dyDescent="0.3">
      <c r="A319" s="631" t="s">
        <v>2497</v>
      </c>
      <c r="B319" s="632" t="s">
        <v>2531</v>
      </c>
      <c r="C319" s="632" t="s">
        <v>532</v>
      </c>
      <c r="D319" s="632" t="s">
        <v>2501</v>
      </c>
      <c r="E319" s="632" t="s">
        <v>2850</v>
      </c>
      <c r="F319" s="632" t="s">
        <v>2851</v>
      </c>
      <c r="G319" s="649">
        <v>2</v>
      </c>
      <c r="H319" s="649">
        <v>37689.96</v>
      </c>
      <c r="I319" s="632">
        <v>2</v>
      </c>
      <c r="J319" s="632">
        <v>18844.98</v>
      </c>
      <c r="K319" s="649">
        <v>1</v>
      </c>
      <c r="L319" s="649">
        <v>18844.98</v>
      </c>
      <c r="M319" s="632">
        <v>1</v>
      </c>
      <c r="N319" s="632">
        <v>18844.98</v>
      </c>
      <c r="O319" s="649"/>
      <c r="P319" s="649"/>
      <c r="Q319" s="637"/>
      <c r="R319" s="650"/>
    </row>
    <row r="320" spans="1:18" ht="14.4" customHeight="1" x14ac:dyDescent="0.3">
      <c r="A320" s="631" t="s">
        <v>2497</v>
      </c>
      <c r="B320" s="632" t="s">
        <v>2531</v>
      </c>
      <c r="C320" s="632" t="s">
        <v>532</v>
      </c>
      <c r="D320" s="632" t="s">
        <v>2501</v>
      </c>
      <c r="E320" s="632" t="s">
        <v>2852</v>
      </c>
      <c r="F320" s="632" t="s">
        <v>2853</v>
      </c>
      <c r="G320" s="649">
        <v>3</v>
      </c>
      <c r="H320" s="649">
        <v>13080</v>
      </c>
      <c r="I320" s="632">
        <v>0.5</v>
      </c>
      <c r="J320" s="632">
        <v>4360</v>
      </c>
      <c r="K320" s="649">
        <v>6</v>
      </c>
      <c r="L320" s="649">
        <v>26160</v>
      </c>
      <c r="M320" s="632">
        <v>1</v>
      </c>
      <c r="N320" s="632">
        <v>4360</v>
      </c>
      <c r="O320" s="649"/>
      <c r="P320" s="649"/>
      <c r="Q320" s="637"/>
      <c r="R320" s="650"/>
    </row>
    <row r="321" spans="1:18" ht="14.4" customHeight="1" x14ac:dyDescent="0.3">
      <c r="A321" s="631" t="s">
        <v>2497</v>
      </c>
      <c r="B321" s="632" t="s">
        <v>2531</v>
      </c>
      <c r="C321" s="632" t="s">
        <v>532</v>
      </c>
      <c r="D321" s="632" t="s">
        <v>2501</v>
      </c>
      <c r="E321" s="632" t="s">
        <v>2854</v>
      </c>
      <c r="F321" s="632" t="s">
        <v>2855</v>
      </c>
      <c r="G321" s="649">
        <v>2</v>
      </c>
      <c r="H321" s="649">
        <v>6213</v>
      </c>
      <c r="I321" s="632">
        <v>2</v>
      </c>
      <c r="J321" s="632">
        <v>3106.5</v>
      </c>
      <c r="K321" s="649">
        <v>1</v>
      </c>
      <c r="L321" s="649">
        <v>3106.5</v>
      </c>
      <c r="M321" s="632">
        <v>1</v>
      </c>
      <c r="N321" s="632">
        <v>3106.5</v>
      </c>
      <c r="O321" s="649"/>
      <c r="P321" s="649"/>
      <c r="Q321" s="637"/>
      <c r="R321" s="650"/>
    </row>
    <row r="322" spans="1:18" ht="14.4" customHeight="1" x14ac:dyDescent="0.3">
      <c r="A322" s="631" t="s">
        <v>2497</v>
      </c>
      <c r="B322" s="632" t="s">
        <v>2531</v>
      </c>
      <c r="C322" s="632" t="s">
        <v>532</v>
      </c>
      <c r="D322" s="632" t="s">
        <v>2501</v>
      </c>
      <c r="E322" s="632" t="s">
        <v>2856</v>
      </c>
      <c r="F322" s="632" t="s">
        <v>2857</v>
      </c>
      <c r="G322" s="649">
        <v>5</v>
      </c>
      <c r="H322" s="649">
        <v>1904.3000000000002</v>
      </c>
      <c r="I322" s="632">
        <v>0.71428571428571419</v>
      </c>
      <c r="J322" s="632">
        <v>380.86</v>
      </c>
      <c r="K322" s="649">
        <v>7</v>
      </c>
      <c r="L322" s="649">
        <v>2666.0200000000004</v>
      </c>
      <c r="M322" s="632">
        <v>1</v>
      </c>
      <c r="N322" s="632">
        <v>380.86000000000007</v>
      </c>
      <c r="O322" s="649">
        <v>6</v>
      </c>
      <c r="P322" s="649">
        <v>2285.16</v>
      </c>
      <c r="Q322" s="637">
        <v>0.85714285714285698</v>
      </c>
      <c r="R322" s="650">
        <v>380.85999999999996</v>
      </c>
    </row>
    <row r="323" spans="1:18" ht="14.4" customHeight="1" x14ac:dyDescent="0.3">
      <c r="A323" s="631" t="s">
        <v>2497</v>
      </c>
      <c r="B323" s="632" t="s">
        <v>2531</v>
      </c>
      <c r="C323" s="632" t="s">
        <v>532</v>
      </c>
      <c r="D323" s="632" t="s">
        <v>2501</v>
      </c>
      <c r="E323" s="632" t="s">
        <v>2858</v>
      </c>
      <c r="F323" s="632" t="s">
        <v>2859</v>
      </c>
      <c r="G323" s="649">
        <v>2</v>
      </c>
      <c r="H323" s="649">
        <v>76172.72</v>
      </c>
      <c r="I323" s="632">
        <v>1</v>
      </c>
      <c r="J323" s="632">
        <v>38086.36</v>
      </c>
      <c r="K323" s="649">
        <v>2</v>
      </c>
      <c r="L323" s="649">
        <v>76172.72</v>
      </c>
      <c r="M323" s="632">
        <v>1</v>
      </c>
      <c r="N323" s="632">
        <v>38086.36</v>
      </c>
      <c r="O323" s="649">
        <v>1</v>
      </c>
      <c r="P323" s="649">
        <v>33498.44</v>
      </c>
      <c r="Q323" s="637">
        <v>0.43976951328507113</v>
      </c>
      <c r="R323" s="650">
        <v>33498.44</v>
      </c>
    </row>
    <row r="324" spans="1:18" ht="14.4" customHeight="1" x14ac:dyDescent="0.3">
      <c r="A324" s="631" t="s">
        <v>2497</v>
      </c>
      <c r="B324" s="632" t="s">
        <v>2531</v>
      </c>
      <c r="C324" s="632" t="s">
        <v>532</v>
      </c>
      <c r="D324" s="632" t="s">
        <v>2501</v>
      </c>
      <c r="E324" s="632" t="s">
        <v>2860</v>
      </c>
      <c r="F324" s="632" t="s">
        <v>2861</v>
      </c>
      <c r="G324" s="649"/>
      <c r="H324" s="649"/>
      <c r="I324" s="632"/>
      <c r="J324" s="632"/>
      <c r="K324" s="649">
        <v>2</v>
      </c>
      <c r="L324" s="649">
        <v>6357.26</v>
      </c>
      <c r="M324" s="632">
        <v>1</v>
      </c>
      <c r="N324" s="632">
        <v>3178.63</v>
      </c>
      <c r="O324" s="649"/>
      <c r="P324" s="649"/>
      <c r="Q324" s="637"/>
      <c r="R324" s="650"/>
    </row>
    <row r="325" spans="1:18" ht="14.4" customHeight="1" x14ac:dyDescent="0.3">
      <c r="A325" s="631" t="s">
        <v>2497</v>
      </c>
      <c r="B325" s="632" t="s">
        <v>2531</v>
      </c>
      <c r="C325" s="632" t="s">
        <v>532</v>
      </c>
      <c r="D325" s="632" t="s">
        <v>2501</v>
      </c>
      <c r="E325" s="632" t="s">
        <v>2862</v>
      </c>
      <c r="F325" s="632" t="s">
        <v>2863</v>
      </c>
      <c r="G325" s="649">
        <v>1</v>
      </c>
      <c r="H325" s="649">
        <v>13465.47</v>
      </c>
      <c r="I325" s="632"/>
      <c r="J325" s="632">
        <v>13465.47</v>
      </c>
      <c r="K325" s="649"/>
      <c r="L325" s="649"/>
      <c r="M325" s="632"/>
      <c r="N325" s="632"/>
      <c r="O325" s="649">
        <v>3</v>
      </c>
      <c r="P325" s="649">
        <v>40396.409999999996</v>
      </c>
      <c r="Q325" s="637"/>
      <c r="R325" s="650">
        <v>13465.47</v>
      </c>
    </row>
    <row r="326" spans="1:18" ht="14.4" customHeight="1" x14ac:dyDescent="0.3">
      <c r="A326" s="631" t="s">
        <v>2497</v>
      </c>
      <c r="B326" s="632" t="s">
        <v>2531</v>
      </c>
      <c r="C326" s="632" t="s">
        <v>532</v>
      </c>
      <c r="D326" s="632" t="s">
        <v>2501</v>
      </c>
      <c r="E326" s="632" t="s">
        <v>2864</v>
      </c>
      <c r="F326" s="632" t="s">
        <v>2865</v>
      </c>
      <c r="G326" s="649"/>
      <c r="H326" s="649"/>
      <c r="I326" s="632"/>
      <c r="J326" s="632"/>
      <c r="K326" s="649">
        <v>1</v>
      </c>
      <c r="L326" s="649">
        <v>11015.5</v>
      </c>
      <c r="M326" s="632">
        <v>1</v>
      </c>
      <c r="N326" s="632">
        <v>11015.5</v>
      </c>
      <c r="O326" s="649"/>
      <c r="P326" s="649"/>
      <c r="Q326" s="637"/>
      <c r="R326" s="650"/>
    </row>
    <row r="327" spans="1:18" ht="14.4" customHeight="1" x14ac:dyDescent="0.3">
      <c r="A327" s="631" t="s">
        <v>2497</v>
      </c>
      <c r="B327" s="632" t="s">
        <v>2531</v>
      </c>
      <c r="C327" s="632" t="s">
        <v>532</v>
      </c>
      <c r="D327" s="632" t="s">
        <v>2501</v>
      </c>
      <c r="E327" s="632" t="s">
        <v>2866</v>
      </c>
      <c r="F327" s="632" t="s">
        <v>2867</v>
      </c>
      <c r="G327" s="649">
        <v>1</v>
      </c>
      <c r="H327" s="649">
        <v>25888.05</v>
      </c>
      <c r="I327" s="632">
        <v>0.33333333333333337</v>
      </c>
      <c r="J327" s="632">
        <v>25888.05</v>
      </c>
      <c r="K327" s="649">
        <v>3</v>
      </c>
      <c r="L327" s="649">
        <v>77664.149999999994</v>
      </c>
      <c r="M327" s="632">
        <v>1</v>
      </c>
      <c r="N327" s="632">
        <v>25888.05</v>
      </c>
      <c r="O327" s="649">
        <v>1</v>
      </c>
      <c r="P327" s="649">
        <v>25888.05</v>
      </c>
      <c r="Q327" s="637">
        <v>0.33333333333333337</v>
      </c>
      <c r="R327" s="650">
        <v>25888.05</v>
      </c>
    </row>
    <row r="328" spans="1:18" ht="14.4" customHeight="1" x14ac:dyDescent="0.3">
      <c r="A328" s="631" t="s">
        <v>2497</v>
      </c>
      <c r="B328" s="632" t="s">
        <v>2531</v>
      </c>
      <c r="C328" s="632" t="s">
        <v>532</v>
      </c>
      <c r="D328" s="632" t="s">
        <v>2501</v>
      </c>
      <c r="E328" s="632" t="s">
        <v>2868</v>
      </c>
      <c r="F328" s="632" t="s">
        <v>2869</v>
      </c>
      <c r="G328" s="649">
        <v>1</v>
      </c>
      <c r="H328" s="649">
        <v>17527.810000000001</v>
      </c>
      <c r="I328" s="632"/>
      <c r="J328" s="632">
        <v>17527.810000000001</v>
      </c>
      <c r="K328" s="649"/>
      <c r="L328" s="649"/>
      <c r="M328" s="632"/>
      <c r="N328" s="632"/>
      <c r="O328" s="649"/>
      <c r="P328" s="649"/>
      <c r="Q328" s="637"/>
      <c r="R328" s="650"/>
    </row>
    <row r="329" spans="1:18" ht="14.4" customHeight="1" x14ac:dyDescent="0.3">
      <c r="A329" s="631" t="s">
        <v>2497</v>
      </c>
      <c r="B329" s="632" t="s">
        <v>2531</v>
      </c>
      <c r="C329" s="632" t="s">
        <v>532</v>
      </c>
      <c r="D329" s="632" t="s">
        <v>2501</v>
      </c>
      <c r="E329" s="632" t="s">
        <v>2870</v>
      </c>
      <c r="F329" s="632" t="s">
        <v>2871</v>
      </c>
      <c r="G329" s="649">
        <v>1</v>
      </c>
      <c r="H329" s="649">
        <v>310</v>
      </c>
      <c r="I329" s="632">
        <v>1</v>
      </c>
      <c r="J329" s="632">
        <v>310</v>
      </c>
      <c r="K329" s="649">
        <v>1</v>
      </c>
      <c r="L329" s="649">
        <v>310</v>
      </c>
      <c r="M329" s="632">
        <v>1</v>
      </c>
      <c r="N329" s="632">
        <v>310</v>
      </c>
      <c r="O329" s="649">
        <v>1</v>
      </c>
      <c r="P329" s="649">
        <v>310</v>
      </c>
      <c r="Q329" s="637">
        <v>1</v>
      </c>
      <c r="R329" s="650">
        <v>310</v>
      </c>
    </row>
    <row r="330" spans="1:18" ht="14.4" customHeight="1" x14ac:dyDescent="0.3">
      <c r="A330" s="631" t="s">
        <v>2497</v>
      </c>
      <c r="B330" s="632" t="s">
        <v>2531</v>
      </c>
      <c r="C330" s="632" t="s">
        <v>532</v>
      </c>
      <c r="D330" s="632" t="s">
        <v>2501</v>
      </c>
      <c r="E330" s="632" t="s">
        <v>2872</v>
      </c>
      <c r="F330" s="632" t="s">
        <v>2873</v>
      </c>
      <c r="G330" s="649"/>
      <c r="H330" s="649"/>
      <c r="I330" s="632"/>
      <c r="J330" s="632"/>
      <c r="K330" s="649">
        <v>1</v>
      </c>
      <c r="L330" s="649">
        <v>658.4</v>
      </c>
      <c r="M330" s="632">
        <v>1</v>
      </c>
      <c r="N330" s="632">
        <v>658.4</v>
      </c>
      <c r="O330" s="649"/>
      <c r="P330" s="649"/>
      <c r="Q330" s="637"/>
      <c r="R330" s="650"/>
    </row>
    <row r="331" spans="1:18" ht="14.4" customHeight="1" x14ac:dyDescent="0.3">
      <c r="A331" s="631" t="s">
        <v>2497</v>
      </c>
      <c r="B331" s="632" t="s">
        <v>2531</v>
      </c>
      <c r="C331" s="632" t="s">
        <v>532</v>
      </c>
      <c r="D331" s="632" t="s">
        <v>2501</v>
      </c>
      <c r="E331" s="632" t="s">
        <v>2874</v>
      </c>
      <c r="F331" s="632" t="s">
        <v>2875</v>
      </c>
      <c r="G331" s="649">
        <v>2</v>
      </c>
      <c r="H331" s="649">
        <v>4987.18</v>
      </c>
      <c r="I331" s="632"/>
      <c r="J331" s="632">
        <v>2493.59</v>
      </c>
      <c r="K331" s="649"/>
      <c r="L331" s="649"/>
      <c r="M331" s="632"/>
      <c r="N331" s="632"/>
      <c r="O331" s="649"/>
      <c r="P331" s="649"/>
      <c r="Q331" s="637"/>
      <c r="R331" s="650"/>
    </row>
    <row r="332" spans="1:18" ht="14.4" customHeight="1" x14ac:dyDescent="0.3">
      <c r="A332" s="631" t="s">
        <v>2497</v>
      </c>
      <c r="B332" s="632" t="s">
        <v>2531</v>
      </c>
      <c r="C332" s="632" t="s">
        <v>532</v>
      </c>
      <c r="D332" s="632" t="s">
        <v>2501</v>
      </c>
      <c r="E332" s="632" t="s">
        <v>2876</v>
      </c>
      <c r="F332" s="632" t="s">
        <v>2781</v>
      </c>
      <c r="G332" s="649"/>
      <c r="H332" s="649"/>
      <c r="I332" s="632"/>
      <c r="J332" s="632"/>
      <c r="K332" s="649">
        <v>1</v>
      </c>
      <c r="L332" s="649">
        <v>8536.5499999999993</v>
      </c>
      <c r="M332" s="632">
        <v>1</v>
      </c>
      <c r="N332" s="632">
        <v>8536.5499999999993</v>
      </c>
      <c r="O332" s="649"/>
      <c r="P332" s="649"/>
      <c r="Q332" s="637"/>
      <c r="R332" s="650"/>
    </row>
    <row r="333" spans="1:18" ht="14.4" customHeight="1" x14ac:dyDescent="0.3">
      <c r="A333" s="631" t="s">
        <v>2497</v>
      </c>
      <c r="B333" s="632" t="s">
        <v>2531</v>
      </c>
      <c r="C333" s="632" t="s">
        <v>532</v>
      </c>
      <c r="D333" s="632" t="s">
        <v>2501</v>
      </c>
      <c r="E333" s="632" t="s">
        <v>2877</v>
      </c>
      <c r="F333" s="632" t="s">
        <v>2878</v>
      </c>
      <c r="G333" s="649">
        <v>16</v>
      </c>
      <c r="H333" s="649">
        <v>302400</v>
      </c>
      <c r="I333" s="632">
        <v>5.333333333333333</v>
      </c>
      <c r="J333" s="632">
        <v>18900</v>
      </c>
      <c r="K333" s="649">
        <v>3</v>
      </c>
      <c r="L333" s="649">
        <v>56700</v>
      </c>
      <c r="M333" s="632">
        <v>1</v>
      </c>
      <c r="N333" s="632">
        <v>18900</v>
      </c>
      <c r="O333" s="649"/>
      <c r="P333" s="649"/>
      <c r="Q333" s="637"/>
      <c r="R333" s="650"/>
    </row>
    <row r="334" spans="1:18" ht="14.4" customHeight="1" x14ac:dyDescent="0.3">
      <c r="A334" s="631" t="s">
        <v>2497</v>
      </c>
      <c r="B334" s="632" t="s">
        <v>2531</v>
      </c>
      <c r="C334" s="632" t="s">
        <v>532</v>
      </c>
      <c r="D334" s="632" t="s">
        <v>2501</v>
      </c>
      <c r="E334" s="632" t="s">
        <v>2879</v>
      </c>
      <c r="F334" s="632" t="s">
        <v>2880</v>
      </c>
      <c r="G334" s="649"/>
      <c r="H334" s="649"/>
      <c r="I334" s="632"/>
      <c r="J334" s="632"/>
      <c r="K334" s="649">
        <v>1</v>
      </c>
      <c r="L334" s="649">
        <v>44071.360000000001</v>
      </c>
      <c r="M334" s="632">
        <v>1</v>
      </c>
      <c r="N334" s="632">
        <v>44071.360000000001</v>
      </c>
      <c r="O334" s="649"/>
      <c r="P334" s="649"/>
      <c r="Q334" s="637"/>
      <c r="R334" s="650"/>
    </row>
    <row r="335" spans="1:18" ht="14.4" customHeight="1" x14ac:dyDescent="0.3">
      <c r="A335" s="631" t="s">
        <v>2497</v>
      </c>
      <c r="B335" s="632" t="s">
        <v>2531</v>
      </c>
      <c r="C335" s="632" t="s">
        <v>532</v>
      </c>
      <c r="D335" s="632" t="s">
        <v>2501</v>
      </c>
      <c r="E335" s="632" t="s">
        <v>2881</v>
      </c>
      <c r="F335" s="632" t="s">
        <v>2776</v>
      </c>
      <c r="G335" s="649"/>
      <c r="H335" s="649"/>
      <c r="I335" s="632"/>
      <c r="J335" s="632"/>
      <c r="K335" s="649">
        <v>1</v>
      </c>
      <c r="L335" s="649">
        <v>1932.09</v>
      </c>
      <c r="M335" s="632">
        <v>1</v>
      </c>
      <c r="N335" s="632">
        <v>1932.09</v>
      </c>
      <c r="O335" s="649"/>
      <c r="P335" s="649"/>
      <c r="Q335" s="637"/>
      <c r="R335" s="650"/>
    </row>
    <row r="336" spans="1:18" ht="14.4" customHeight="1" x14ac:dyDescent="0.3">
      <c r="A336" s="631" t="s">
        <v>2497</v>
      </c>
      <c r="B336" s="632" t="s">
        <v>2531</v>
      </c>
      <c r="C336" s="632" t="s">
        <v>532</v>
      </c>
      <c r="D336" s="632" t="s">
        <v>2501</v>
      </c>
      <c r="E336" s="632" t="s">
        <v>2882</v>
      </c>
      <c r="F336" s="632" t="s">
        <v>2883</v>
      </c>
      <c r="G336" s="649"/>
      <c r="H336" s="649"/>
      <c r="I336" s="632"/>
      <c r="J336" s="632"/>
      <c r="K336" s="649">
        <v>4</v>
      </c>
      <c r="L336" s="649">
        <v>35441.56</v>
      </c>
      <c r="M336" s="632">
        <v>1</v>
      </c>
      <c r="N336" s="632">
        <v>8860.39</v>
      </c>
      <c r="O336" s="649">
        <v>8</v>
      </c>
      <c r="P336" s="649">
        <v>70883.12</v>
      </c>
      <c r="Q336" s="637">
        <v>2</v>
      </c>
      <c r="R336" s="650">
        <v>8860.39</v>
      </c>
    </row>
    <row r="337" spans="1:18" ht="14.4" customHeight="1" x14ac:dyDescent="0.3">
      <c r="A337" s="631" t="s">
        <v>2497</v>
      </c>
      <c r="B337" s="632" t="s">
        <v>2531</v>
      </c>
      <c r="C337" s="632" t="s">
        <v>532</v>
      </c>
      <c r="D337" s="632" t="s">
        <v>2501</v>
      </c>
      <c r="E337" s="632" t="s">
        <v>2884</v>
      </c>
      <c r="F337" s="632" t="s">
        <v>2885</v>
      </c>
      <c r="G337" s="649"/>
      <c r="H337" s="649"/>
      <c r="I337" s="632"/>
      <c r="J337" s="632"/>
      <c r="K337" s="649">
        <v>1</v>
      </c>
      <c r="L337" s="649">
        <v>5652.12</v>
      </c>
      <c r="M337" s="632">
        <v>1</v>
      </c>
      <c r="N337" s="632">
        <v>5652.12</v>
      </c>
      <c r="O337" s="649"/>
      <c r="P337" s="649"/>
      <c r="Q337" s="637"/>
      <c r="R337" s="650"/>
    </row>
    <row r="338" spans="1:18" ht="14.4" customHeight="1" x14ac:dyDescent="0.3">
      <c r="A338" s="631" t="s">
        <v>2497</v>
      </c>
      <c r="B338" s="632" t="s">
        <v>2531</v>
      </c>
      <c r="C338" s="632" t="s">
        <v>532</v>
      </c>
      <c r="D338" s="632" t="s">
        <v>2501</v>
      </c>
      <c r="E338" s="632" t="s">
        <v>2886</v>
      </c>
      <c r="F338" s="632" t="s">
        <v>2887</v>
      </c>
      <c r="G338" s="649"/>
      <c r="H338" s="649"/>
      <c r="I338" s="632"/>
      <c r="J338" s="632"/>
      <c r="K338" s="649"/>
      <c r="L338" s="649"/>
      <c r="M338" s="632"/>
      <c r="N338" s="632"/>
      <c r="O338" s="649">
        <v>1</v>
      </c>
      <c r="P338" s="649">
        <v>7489</v>
      </c>
      <c r="Q338" s="637"/>
      <c r="R338" s="650">
        <v>7489</v>
      </c>
    </row>
    <row r="339" spans="1:18" ht="14.4" customHeight="1" x14ac:dyDescent="0.3">
      <c r="A339" s="631" t="s">
        <v>2497</v>
      </c>
      <c r="B339" s="632" t="s">
        <v>2531</v>
      </c>
      <c r="C339" s="632" t="s">
        <v>532</v>
      </c>
      <c r="D339" s="632" t="s">
        <v>634</v>
      </c>
      <c r="E339" s="632" t="s">
        <v>2608</v>
      </c>
      <c r="F339" s="632" t="s">
        <v>2609</v>
      </c>
      <c r="G339" s="649"/>
      <c r="H339" s="649"/>
      <c r="I339" s="632"/>
      <c r="J339" s="632"/>
      <c r="K339" s="649">
        <v>1</v>
      </c>
      <c r="L339" s="649">
        <v>225</v>
      </c>
      <c r="M339" s="632">
        <v>1</v>
      </c>
      <c r="N339" s="632">
        <v>225</v>
      </c>
      <c r="O339" s="649">
        <v>1</v>
      </c>
      <c r="P339" s="649">
        <v>226</v>
      </c>
      <c r="Q339" s="637">
        <v>1.0044444444444445</v>
      </c>
      <c r="R339" s="650">
        <v>226</v>
      </c>
    </row>
    <row r="340" spans="1:18" ht="14.4" customHeight="1" x14ac:dyDescent="0.3">
      <c r="A340" s="631" t="s">
        <v>2497</v>
      </c>
      <c r="B340" s="632" t="s">
        <v>2531</v>
      </c>
      <c r="C340" s="632" t="s">
        <v>532</v>
      </c>
      <c r="D340" s="632" t="s">
        <v>634</v>
      </c>
      <c r="E340" s="632" t="s">
        <v>2611</v>
      </c>
      <c r="F340" s="632" t="s">
        <v>2612</v>
      </c>
      <c r="G340" s="649"/>
      <c r="H340" s="649"/>
      <c r="I340" s="632"/>
      <c r="J340" s="632"/>
      <c r="K340" s="649">
        <v>1</v>
      </c>
      <c r="L340" s="649">
        <v>626</v>
      </c>
      <c r="M340" s="632">
        <v>1</v>
      </c>
      <c r="N340" s="632">
        <v>626</v>
      </c>
      <c r="O340" s="649"/>
      <c r="P340" s="649"/>
      <c r="Q340" s="637"/>
      <c r="R340" s="650"/>
    </row>
    <row r="341" spans="1:18" ht="14.4" customHeight="1" x14ac:dyDescent="0.3">
      <c r="A341" s="631" t="s">
        <v>2497</v>
      </c>
      <c r="B341" s="632" t="s">
        <v>2531</v>
      </c>
      <c r="C341" s="632" t="s">
        <v>532</v>
      </c>
      <c r="D341" s="632" t="s">
        <v>634</v>
      </c>
      <c r="E341" s="632" t="s">
        <v>2630</v>
      </c>
      <c r="F341" s="632" t="s">
        <v>2631</v>
      </c>
      <c r="G341" s="649">
        <v>1</v>
      </c>
      <c r="H341" s="649">
        <v>349</v>
      </c>
      <c r="I341" s="632">
        <v>0.99714285714285711</v>
      </c>
      <c r="J341" s="632">
        <v>349</v>
      </c>
      <c r="K341" s="649">
        <v>1</v>
      </c>
      <c r="L341" s="649">
        <v>350</v>
      </c>
      <c r="M341" s="632">
        <v>1</v>
      </c>
      <c r="N341" s="632">
        <v>350</v>
      </c>
      <c r="O341" s="649"/>
      <c r="P341" s="649"/>
      <c r="Q341" s="637"/>
      <c r="R341" s="650"/>
    </row>
    <row r="342" spans="1:18" ht="14.4" customHeight="1" x14ac:dyDescent="0.3">
      <c r="A342" s="631" t="s">
        <v>2497</v>
      </c>
      <c r="B342" s="632" t="s">
        <v>2531</v>
      </c>
      <c r="C342" s="632" t="s">
        <v>532</v>
      </c>
      <c r="D342" s="632" t="s">
        <v>634</v>
      </c>
      <c r="E342" s="632" t="s">
        <v>2888</v>
      </c>
      <c r="F342" s="632" t="s">
        <v>2889</v>
      </c>
      <c r="G342" s="649">
        <v>1</v>
      </c>
      <c r="H342" s="649">
        <v>4576</v>
      </c>
      <c r="I342" s="632">
        <v>1</v>
      </c>
      <c r="J342" s="632">
        <v>4576</v>
      </c>
      <c r="K342" s="649">
        <v>1</v>
      </c>
      <c r="L342" s="649">
        <v>4576</v>
      </c>
      <c r="M342" s="632">
        <v>1</v>
      </c>
      <c r="N342" s="632">
        <v>4576</v>
      </c>
      <c r="O342" s="649"/>
      <c r="P342" s="649"/>
      <c r="Q342" s="637"/>
      <c r="R342" s="650"/>
    </row>
    <row r="343" spans="1:18" ht="14.4" customHeight="1" x14ac:dyDescent="0.3">
      <c r="A343" s="631" t="s">
        <v>2497</v>
      </c>
      <c r="B343" s="632" t="s">
        <v>2531</v>
      </c>
      <c r="C343" s="632" t="s">
        <v>532</v>
      </c>
      <c r="D343" s="632" t="s">
        <v>634</v>
      </c>
      <c r="E343" s="632" t="s">
        <v>2890</v>
      </c>
      <c r="F343" s="632" t="s">
        <v>2891</v>
      </c>
      <c r="G343" s="649">
        <v>3</v>
      </c>
      <c r="H343" s="649">
        <v>12492</v>
      </c>
      <c r="I343" s="632">
        <v>0.5</v>
      </c>
      <c r="J343" s="632">
        <v>4164</v>
      </c>
      <c r="K343" s="649">
        <v>6</v>
      </c>
      <c r="L343" s="649">
        <v>24984</v>
      </c>
      <c r="M343" s="632">
        <v>1</v>
      </c>
      <c r="N343" s="632">
        <v>4164</v>
      </c>
      <c r="O343" s="649">
        <v>3</v>
      </c>
      <c r="P343" s="649">
        <v>12498</v>
      </c>
      <c r="Q343" s="637">
        <v>0.50024015369836694</v>
      </c>
      <c r="R343" s="650">
        <v>4166</v>
      </c>
    </row>
    <row r="344" spans="1:18" ht="14.4" customHeight="1" x14ac:dyDescent="0.3">
      <c r="A344" s="631" t="s">
        <v>2497</v>
      </c>
      <c r="B344" s="632" t="s">
        <v>2531</v>
      </c>
      <c r="C344" s="632" t="s">
        <v>532</v>
      </c>
      <c r="D344" s="632" t="s">
        <v>634</v>
      </c>
      <c r="E344" s="632" t="s">
        <v>2890</v>
      </c>
      <c r="F344" s="632" t="s">
        <v>2892</v>
      </c>
      <c r="G344" s="649">
        <v>3</v>
      </c>
      <c r="H344" s="649">
        <v>12492</v>
      </c>
      <c r="I344" s="632">
        <v>3</v>
      </c>
      <c r="J344" s="632">
        <v>4164</v>
      </c>
      <c r="K344" s="649">
        <v>1</v>
      </c>
      <c r="L344" s="649">
        <v>4164</v>
      </c>
      <c r="M344" s="632">
        <v>1</v>
      </c>
      <c r="N344" s="632">
        <v>4164</v>
      </c>
      <c r="O344" s="649">
        <v>2</v>
      </c>
      <c r="P344" s="649">
        <v>8332</v>
      </c>
      <c r="Q344" s="637">
        <v>2.0009606147934678</v>
      </c>
      <c r="R344" s="650">
        <v>4166</v>
      </c>
    </row>
    <row r="345" spans="1:18" ht="14.4" customHeight="1" x14ac:dyDescent="0.3">
      <c r="A345" s="631" t="s">
        <v>2497</v>
      </c>
      <c r="B345" s="632" t="s">
        <v>2531</v>
      </c>
      <c r="C345" s="632" t="s">
        <v>532</v>
      </c>
      <c r="D345" s="632" t="s">
        <v>634</v>
      </c>
      <c r="E345" s="632" t="s">
        <v>2893</v>
      </c>
      <c r="F345" s="632" t="s">
        <v>2894</v>
      </c>
      <c r="G345" s="649">
        <v>11</v>
      </c>
      <c r="H345" s="649">
        <v>3113</v>
      </c>
      <c r="I345" s="632">
        <v>1.1000000000000001</v>
      </c>
      <c r="J345" s="632">
        <v>283</v>
      </c>
      <c r="K345" s="649">
        <v>10</v>
      </c>
      <c r="L345" s="649">
        <v>2830</v>
      </c>
      <c r="M345" s="632">
        <v>1</v>
      </c>
      <c r="N345" s="632">
        <v>283</v>
      </c>
      <c r="O345" s="649">
        <v>2</v>
      </c>
      <c r="P345" s="649">
        <v>566</v>
      </c>
      <c r="Q345" s="637">
        <v>0.2</v>
      </c>
      <c r="R345" s="650">
        <v>283</v>
      </c>
    </row>
    <row r="346" spans="1:18" ht="14.4" customHeight="1" x14ac:dyDescent="0.3">
      <c r="A346" s="631" t="s">
        <v>2497</v>
      </c>
      <c r="B346" s="632" t="s">
        <v>2531</v>
      </c>
      <c r="C346" s="632" t="s">
        <v>532</v>
      </c>
      <c r="D346" s="632" t="s">
        <v>634</v>
      </c>
      <c r="E346" s="632" t="s">
        <v>2893</v>
      </c>
      <c r="F346" s="632" t="s">
        <v>2895</v>
      </c>
      <c r="G346" s="649">
        <v>19</v>
      </c>
      <c r="H346" s="649">
        <v>5377</v>
      </c>
      <c r="I346" s="632">
        <v>1.5833333333333333</v>
      </c>
      <c r="J346" s="632">
        <v>283</v>
      </c>
      <c r="K346" s="649">
        <v>12</v>
      </c>
      <c r="L346" s="649">
        <v>3396</v>
      </c>
      <c r="M346" s="632">
        <v>1</v>
      </c>
      <c r="N346" s="632">
        <v>283</v>
      </c>
      <c r="O346" s="649">
        <v>7</v>
      </c>
      <c r="P346" s="649">
        <v>1981</v>
      </c>
      <c r="Q346" s="637">
        <v>0.58333333333333337</v>
      </c>
      <c r="R346" s="650">
        <v>283</v>
      </c>
    </row>
    <row r="347" spans="1:18" ht="14.4" customHeight="1" x14ac:dyDescent="0.3">
      <c r="A347" s="631" t="s">
        <v>2497</v>
      </c>
      <c r="B347" s="632" t="s">
        <v>2531</v>
      </c>
      <c r="C347" s="632" t="s">
        <v>532</v>
      </c>
      <c r="D347" s="632" t="s">
        <v>634</v>
      </c>
      <c r="E347" s="632" t="s">
        <v>2896</v>
      </c>
      <c r="F347" s="632" t="s">
        <v>2897</v>
      </c>
      <c r="G347" s="649">
        <v>32</v>
      </c>
      <c r="H347" s="649">
        <v>202208</v>
      </c>
      <c r="I347" s="632">
        <v>1.1426763110307414</v>
      </c>
      <c r="J347" s="632">
        <v>6319</v>
      </c>
      <c r="K347" s="649">
        <v>28</v>
      </c>
      <c r="L347" s="649">
        <v>176960</v>
      </c>
      <c r="M347" s="632">
        <v>1</v>
      </c>
      <c r="N347" s="632">
        <v>6320</v>
      </c>
      <c r="O347" s="649">
        <v>18</v>
      </c>
      <c r="P347" s="649">
        <v>113796</v>
      </c>
      <c r="Q347" s="637">
        <v>0.64306057866184452</v>
      </c>
      <c r="R347" s="650">
        <v>6322</v>
      </c>
    </row>
    <row r="348" spans="1:18" ht="14.4" customHeight="1" x14ac:dyDescent="0.3">
      <c r="A348" s="631" t="s">
        <v>2497</v>
      </c>
      <c r="B348" s="632" t="s">
        <v>2531</v>
      </c>
      <c r="C348" s="632" t="s">
        <v>532</v>
      </c>
      <c r="D348" s="632" t="s">
        <v>634</v>
      </c>
      <c r="E348" s="632" t="s">
        <v>2898</v>
      </c>
      <c r="F348" s="632" t="s">
        <v>2899</v>
      </c>
      <c r="G348" s="649">
        <v>21</v>
      </c>
      <c r="H348" s="649">
        <v>33075</v>
      </c>
      <c r="I348" s="632">
        <v>0.875</v>
      </c>
      <c r="J348" s="632">
        <v>1575</v>
      </c>
      <c r="K348" s="649">
        <v>24</v>
      </c>
      <c r="L348" s="649">
        <v>37800</v>
      </c>
      <c r="M348" s="632">
        <v>1</v>
      </c>
      <c r="N348" s="632">
        <v>1575</v>
      </c>
      <c r="O348" s="649">
        <v>18</v>
      </c>
      <c r="P348" s="649">
        <v>28386</v>
      </c>
      <c r="Q348" s="637">
        <v>0.75095238095238093</v>
      </c>
      <c r="R348" s="650">
        <v>1577</v>
      </c>
    </row>
    <row r="349" spans="1:18" ht="14.4" customHeight="1" x14ac:dyDescent="0.3">
      <c r="A349" s="631" t="s">
        <v>2497</v>
      </c>
      <c r="B349" s="632" t="s">
        <v>2531</v>
      </c>
      <c r="C349" s="632" t="s">
        <v>532</v>
      </c>
      <c r="D349" s="632" t="s">
        <v>634</v>
      </c>
      <c r="E349" s="632" t="s">
        <v>2900</v>
      </c>
      <c r="F349" s="632" t="s">
        <v>2901</v>
      </c>
      <c r="G349" s="649">
        <v>1</v>
      </c>
      <c r="H349" s="649">
        <v>15260</v>
      </c>
      <c r="I349" s="632"/>
      <c r="J349" s="632">
        <v>15260</v>
      </c>
      <c r="K349" s="649"/>
      <c r="L349" s="649"/>
      <c r="M349" s="632"/>
      <c r="N349" s="632"/>
      <c r="O349" s="649"/>
      <c r="P349" s="649"/>
      <c r="Q349" s="637"/>
      <c r="R349" s="650"/>
    </row>
    <row r="350" spans="1:18" ht="14.4" customHeight="1" x14ac:dyDescent="0.3">
      <c r="A350" s="631" t="s">
        <v>2497</v>
      </c>
      <c r="B350" s="632" t="s">
        <v>2531</v>
      </c>
      <c r="C350" s="632" t="s">
        <v>532</v>
      </c>
      <c r="D350" s="632" t="s">
        <v>634</v>
      </c>
      <c r="E350" s="632" t="s">
        <v>2902</v>
      </c>
      <c r="F350" s="632" t="s">
        <v>2903</v>
      </c>
      <c r="G350" s="649">
        <v>56</v>
      </c>
      <c r="H350" s="649">
        <v>216160</v>
      </c>
      <c r="I350" s="632">
        <v>0.875</v>
      </c>
      <c r="J350" s="632">
        <v>3860</v>
      </c>
      <c r="K350" s="649">
        <v>64</v>
      </c>
      <c r="L350" s="649">
        <v>247040</v>
      </c>
      <c r="M350" s="632">
        <v>1</v>
      </c>
      <c r="N350" s="632">
        <v>3860</v>
      </c>
      <c r="O350" s="649">
        <v>49</v>
      </c>
      <c r="P350" s="649">
        <v>189238</v>
      </c>
      <c r="Q350" s="637">
        <v>0.76602169689119171</v>
      </c>
      <c r="R350" s="650">
        <v>3862</v>
      </c>
    </row>
    <row r="351" spans="1:18" ht="14.4" customHeight="1" x14ac:dyDescent="0.3">
      <c r="A351" s="631" t="s">
        <v>2497</v>
      </c>
      <c r="B351" s="632" t="s">
        <v>2531</v>
      </c>
      <c r="C351" s="632" t="s">
        <v>532</v>
      </c>
      <c r="D351" s="632" t="s">
        <v>634</v>
      </c>
      <c r="E351" s="632" t="s">
        <v>2904</v>
      </c>
      <c r="F351" s="632" t="s">
        <v>2905</v>
      </c>
      <c r="G351" s="649">
        <v>24</v>
      </c>
      <c r="H351" s="649">
        <v>125040</v>
      </c>
      <c r="I351" s="632">
        <v>1.5</v>
      </c>
      <c r="J351" s="632">
        <v>5210</v>
      </c>
      <c r="K351" s="649">
        <v>16</v>
      </c>
      <c r="L351" s="649">
        <v>83360</v>
      </c>
      <c r="M351" s="632">
        <v>1</v>
      </c>
      <c r="N351" s="632">
        <v>5210</v>
      </c>
      <c r="O351" s="649">
        <v>23</v>
      </c>
      <c r="P351" s="649">
        <v>119876</v>
      </c>
      <c r="Q351" s="637">
        <v>1.4380518234165067</v>
      </c>
      <c r="R351" s="650">
        <v>5212</v>
      </c>
    </row>
    <row r="352" spans="1:18" ht="14.4" customHeight="1" x14ac:dyDescent="0.3">
      <c r="A352" s="631" t="s">
        <v>2497</v>
      </c>
      <c r="B352" s="632" t="s">
        <v>2531</v>
      </c>
      <c r="C352" s="632" t="s">
        <v>532</v>
      </c>
      <c r="D352" s="632" t="s">
        <v>634</v>
      </c>
      <c r="E352" s="632" t="s">
        <v>2904</v>
      </c>
      <c r="F352" s="632" t="s">
        <v>2906</v>
      </c>
      <c r="G352" s="649">
        <v>14</v>
      </c>
      <c r="H352" s="649">
        <v>72940</v>
      </c>
      <c r="I352" s="632">
        <v>4.666666666666667</v>
      </c>
      <c r="J352" s="632">
        <v>5210</v>
      </c>
      <c r="K352" s="649">
        <v>3</v>
      </c>
      <c r="L352" s="649">
        <v>15630</v>
      </c>
      <c r="M352" s="632">
        <v>1</v>
      </c>
      <c r="N352" s="632">
        <v>5210</v>
      </c>
      <c r="O352" s="649">
        <v>10</v>
      </c>
      <c r="P352" s="649">
        <v>52120</v>
      </c>
      <c r="Q352" s="637">
        <v>3.3346129238643636</v>
      </c>
      <c r="R352" s="650">
        <v>5212</v>
      </c>
    </row>
    <row r="353" spans="1:18" ht="14.4" customHeight="1" x14ac:dyDescent="0.3">
      <c r="A353" s="631" t="s">
        <v>2497</v>
      </c>
      <c r="B353" s="632" t="s">
        <v>2531</v>
      </c>
      <c r="C353" s="632" t="s">
        <v>532</v>
      </c>
      <c r="D353" s="632" t="s">
        <v>634</v>
      </c>
      <c r="E353" s="632" t="s">
        <v>2907</v>
      </c>
      <c r="F353" s="632" t="s">
        <v>2908</v>
      </c>
      <c r="G353" s="649">
        <v>26</v>
      </c>
      <c r="H353" s="649">
        <v>206050</v>
      </c>
      <c r="I353" s="632">
        <v>0.92845427345805842</v>
      </c>
      <c r="J353" s="632">
        <v>7925</v>
      </c>
      <c r="K353" s="649">
        <v>28</v>
      </c>
      <c r="L353" s="649">
        <v>221928</v>
      </c>
      <c r="M353" s="632">
        <v>1</v>
      </c>
      <c r="N353" s="632">
        <v>7926</v>
      </c>
      <c r="O353" s="649">
        <v>29</v>
      </c>
      <c r="P353" s="649">
        <v>229912</v>
      </c>
      <c r="Q353" s="637">
        <v>1.035975631736419</v>
      </c>
      <c r="R353" s="650">
        <v>7928</v>
      </c>
    </row>
    <row r="354" spans="1:18" ht="14.4" customHeight="1" x14ac:dyDescent="0.3">
      <c r="A354" s="631" t="s">
        <v>2497</v>
      </c>
      <c r="B354" s="632" t="s">
        <v>2531</v>
      </c>
      <c r="C354" s="632" t="s">
        <v>532</v>
      </c>
      <c r="D354" s="632" t="s">
        <v>634</v>
      </c>
      <c r="E354" s="632" t="s">
        <v>2907</v>
      </c>
      <c r="F354" s="632" t="s">
        <v>2909</v>
      </c>
      <c r="G354" s="649">
        <v>13</v>
      </c>
      <c r="H354" s="649">
        <v>103025</v>
      </c>
      <c r="I354" s="632">
        <v>0.72213110157848992</v>
      </c>
      <c r="J354" s="632">
        <v>7925</v>
      </c>
      <c r="K354" s="649">
        <v>18</v>
      </c>
      <c r="L354" s="649">
        <v>142668</v>
      </c>
      <c r="M354" s="632">
        <v>1</v>
      </c>
      <c r="N354" s="632">
        <v>7926</v>
      </c>
      <c r="O354" s="649">
        <v>6</v>
      </c>
      <c r="P354" s="649">
        <v>47568</v>
      </c>
      <c r="Q354" s="637">
        <v>0.33341744469677853</v>
      </c>
      <c r="R354" s="650">
        <v>7928</v>
      </c>
    </row>
    <row r="355" spans="1:18" ht="14.4" customHeight="1" x14ac:dyDescent="0.3">
      <c r="A355" s="631" t="s">
        <v>2497</v>
      </c>
      <c r="B355" s="632" t="s">
        <v>2531</v>
      </c>
      <c r="C355" s="632" t="s">
        <v>532</v>
      </c>
      <c r="D355" s="632" t="s">
        <v>634</v>
      </c>
      <c r="E355" s="632" t="s">
        <v>2910</v>
      </c>
      <c r="F355" s="632" t="s">
        <v>2911</v>
      </c>
      <c r="G355" s="649">
        <v>10</v>
      </c>
      <c r="H355" s="649">
        <v>17020</v>
      </c>
      <c r="I355" s="632">
        <v>1.4285714285714286</v>
      </c>
      <c r="J355" s="632">
        <v>1702</v>
      </c>
      <c r="K355" s="649">
        <v>7</v>
      </c>
      <c r="L355" s="649">
        <v>11914</v>
      </c>
      <c r="M355" s="632">
        <v>1</v>
      </c>
      <c r="N355" s="632">
        <v>1702</v>
      </c>
      <c r="O355" s="649">
        <v>4</v>
      </c>
      <c r="P355" s="649">
        <v>6816</v>
      </c>
      <c r="Q355" s="637">
        <v>0.57210005036091993</v>
      </c>
      <c r="R355" s="650">
        <v>1704</v>
      </c>
    </row>
    <row r="356" spans="1:18" ht="14.4" customHeight="1" x14ac:dyDescent="0.3">
      <c r="A356" s="631" t="s">
        <v>2497</v>
      </c>
      <c r="B356" s="632" t="s">
        <v>2531</v>
      </c>
      <c r="C356" s="632" t="s">
        <v>532</v>
      </c>
      <c r="D356" s="632" t="s">
        <v>634</v>
      </c>
      <c r="E356" s="632" t="s">
        <v>2910</v>
      </c>
      <c r="F356" s="632" t="s">
        <v>2912</v>
      </c>
      <c r="G356" s="649">
        <v>11</v>
      </c>
      <c r="H356" s="649">
        <v>18722</v>
      </c>
      <c r="I356" s="632">
        <v>1.2222222222222223</v>
      </c>
      <c r="J356" s="632">
        <v>1702</v>
      </c>
      <c r="K356" s="649">
        <v>9</v>
      </c>
      <c r="L356" s="649">
        <v>15318</v>
      </c>
      <c r="M356" s="632">
        <v>1</v>
      </c>
      <c r="N356" s="632">
        <v>1702</v>
      </c>
      <c r="O356" s="649">
        <v>8</v>
      </c>
      <c r="P356" s="649">
        <v>13632</v>
      </c>
      <c r="Q356" s="637">
        <v>0.88993341167254214</v>
      </c>
      <c r="R356" s="650">
        <v>1704</v>
      </c>
    </row>
    <row r="357" spans="1:18" ht="14.4" customHeight="1" x14ac:dyDescent="0.3">
      <c r="A357" s="631" t="s">
        <v>2497</v>
      </c>
      <c r="B357" s="632" t="s">
        <v>2531</v>
      </c>
      <c r="C357" s="632" t="s">
        <v>532</v>
      </c>
      <c r="D357" s="632" t="s">
        <v>634</v>
      </c>
      <c r="E357" s="632" t="s">
        <v>2638</v>
      </c>
      <c r="F357" s="632" t="s">
        <v>2639</v>
      </c>
      <c r="G357" s="649">
        <v>1</v>
      </c>
      <c r="H357" s="649">
        <v>872</v>
      </c>
      <c r="I357" s="632"/>
      <c r="J357" s="632">
        <v>872</v>
      </c>
      <c r="K357" s="649"/>
      <c r="L357" s="649"/>
      <c r="M357" s="632"/>
      <c r="N357" s="632"/>
      <c r="O357" s="649">
        <v>1</v>
      </c>
      <c r="P357" s="649">
        <v>874</v>
      </c>
      <c r="Q357" s="637"/>
      <c r="R357" s="650">
        <v>874</v>
      </c>
    </row>
    <row r="358" spans="1:18" ht="14.4" customHeight="1" x14ac:dyDescent="0.3">
      <c r="A358" s="631" t="s">
        <v>2497</v>
      </c>
      <c r="B358" s="632" t="s">
        <v>2531</v>
      </c>
      <c r="C358" s="632" t="s">
        <v>532</v>
      </c>
      <c r="D358" s="632" t="s">
        <v>634</v>
      </c>
      <c r="E358" s="632" t="s">
        <v>2654</v>
      </c>
      <c r="F358" s="632" t="s">
        <v>2655</v>
      </c>
      <c r="G358" s="649">
        <v>40</v>
      </c>
      <c r="H358" s="649">
        <v>4440</v>
      </c>
      <c r="I358" s="632">
        <v>1.25</v>
      </c>
      <c r="J358" s="632">
        <v>111</v>
      </c>
      <c r="K358" s="649">
        <v>32</v>
      </c>
      <c r="L358" s="649">
        <v>3552</v>
      </c>
      <c r="M358" s="632">
        <v>1</v>
      </c>
      <c r="N358" s="632">
        <v>111</v>
      </c>
      <c r="O358" s="649">
        <v>41</v>
      </c>
      <c r="P358" s="649">
        <v>4592</v>
      </c>
      <c r="Q358" s="637">
        <v>1.2927927927927927</v>
      </c>
      <c r="R358" s="650">
        <v>112</v>
      </c>
    </row>
    <row r="359" spans="1:18" ht="14.4" customHeight="1" x14ac:dyDescent="0.3">
      <c r="A359" s="631" t="s">
        <v>2497</v>
      </c>
      <c r="B359" s="632" t="s">
        <v>2531</v>
      </c>
      <c r="C359" s="632" t="s">
        <v>532</v>
      </c>
      <c r="D359" s="632" t="s">
        <v>634</v>
      </c>
      <c r="E359" s="632" t="s">
        <v>2654</v>
      </c>
      <c r="F359" s="632" t="s">
        <v>2656</v>
      </c>
      <c r="G359" s="649">
        <v>14</v>
      </c>
      <c r="H359" s="649">
        <v>1554</v>
      </c>
      <c r="I359" s="632">
        <v>0.77777777777777779</v>
      </c>
      <c r="J359" s="632">
        <v>111</v>
      </c>
      <c r="K359" s="649">
        <v>18</v>
      </c>
      <c r="L359" s="649">
        <v>1998</v>
      </c>
      <c r="M359" s="632">
        <v>1</v>
      </c>
      <c r="N359" s="632">
        <v>111</v>
      </c>
      <c r="O359" s="649">
        <v>9</v>
      </c>
      <c r="P359" s="649">
        <v>1008</v>
      </c>
      <c r="Q359" s="637">
        <v>0.50450450450450446</v>
      </c>
      <c r="R359" s="650">
        <v>112</v>
      </c>
    </row>
    <row r="360" spans="1:18" ht="14.4" customHeight="1" x14ac:dyDescent="0.3">
      <c r="A360" s="631" t="s">
        <v>2497</v>
      </c>
      <c r="B360" s="632" t="s">
        <v>2531</v>
      </c>
      <c r="C360" s="632" t="s">
        <v>532</v>
      </c>
      <c r="D360" s="632" t="s">
        <v>634</v>
      </c>
      <c r="E360" s="632" t="s">
        <v>2913</v>
      </c>
      <c r="F360" s="632" t="s">
        <v>2914</v>
      </c>
      <c r="G360" s="649">
        <v>1</v>
      </c>
      <c r="H360" s="649">
        <v>0</v>
      </c>
      <c r="I360" s="632"/>
      <c r="J360" s="632">
        <v>0</v>
      </c>
      <c r="K360" s="649">
        <v>1</v>
      </c>
      <c r="L360" s="649">
        <v>0</v>
      </c>
      <c r="M360" s="632"/>
      <c r="N360" s="632">
        <v>0</v>
      </c>
      <c r="O360" s="649"/>
      <c r="P360" s="649"/>
      <c r="Q360" s="637"/>
      <c r="R360" s="650"/>
    </row>
    <row r="361" spans="1:18" ht="14.4" customHeight="1" x14ac:dyDescent="0.3">
      <c r="A361" s="631" t="s">
        <v>2497</v>
      </c>
      <c r="B361" s="632" t="s">
        <v>2531</v>
      </c>
      <c r="C361" s="632" t="s">
        <v>532</v>
      </c>
      <c r="D361" s="632" t="s">
        <v>634</v>
      </c>
      <c r="E361" s="632" t="s">
        <v>2657</v>
      </c>
      <c r="F361" s="632" t="s">
        <v>2658</v>
      </c>
      <c r="G361" s="649">
        <v>6</v>
      </c>
      <c r="H361" s="649">
        <v>4800</v>
      </c>
      <c r="I361" s="632">
        <v>0.27238678924072185</v>
      </c>
      <c r="J361" s="632">
        <v>800</v>
      </c>
      <c r="K361" s="649">
        <v>22</v>
      </c>
      <c r="L361" s="649">
        <v>17622</v>
      </c>
      <c r="M361" s="632">
        <v>1</v>
      </c>
      <c r="N361" s="632">
        <v>801</v>
      </c>
      <c r="O361" s="649">
        <v>19</v>
      </c>
      <c r="P361" s="649">
        <v>15234</v>
      </c>
      <c r="Q361" s="637">
        <v>0.86448757235274087</v>
      </c>
      <c r="R361" s="650">
        <v>801.78947368421052</v>
      </c>
    </row>
    <row r="362" spans="1:18" ht="14.4" customHeight="1" x14ac:dyDescent="0.3">
      <c r="A362" s="631" t="s">
        <v>2497</v>
      </c>
      <c r="B362" s="632" t="s">
        <v>2531</v>
      </c>
      <c r="C362" s="632" t="s">
        <v>532</v>
      </c>
      <c r="D362" s="632" t="s">
        <v>634</v>
      </c>
      <c r="E362" s="632" t="s">
        <v>2659</v>
      </c>
      <c r="F362" s="632" t="s">
        <v>2660</v>
      </c>
      <c r="G362" s="649">
        <v>5</v>
      </c>
      <c r="H362" s="649">
        <v>885</v>
      </c>
      <c r="I362" s="632">
        <v>0.7142857142857143</v>
      </c>
      <c r="J362" s="632">
        <v>177</v>
      </c>
      <c r="K362" s="649">
        <v>7</v>
      </c>
      <c r="L362" s="649">
        <v>1239</v>
      </c>
      <c r="M362" s="632">
        <v>1</v>
      </c>
      <c r="N362" s="632">
        <v>177</v>
      </c>
      <c r="O362" s="649">
        <v>17</v>
      </c>
      <c r="P362" s="649">
        <v>3026</v>
      </c>
      <c r="Q362" s="637">
        <v>2.4422921711057306</v>
      </c>
      <c r="R362" s="650">
        <v>178</v>
      </c>
    </row>
    <row r="363" spans="1:18" ht="14.4" customHeight="1" x14ac:dyDescent="0.3">
      <c r="A363" s="631" t="s">
        <v>2497</v>
      </c>
      <c r="B363" s="632" t="s">
        <v>2531</v>
      </c>
      <c r="C363" s="632" t="s">
        <v>532</v>
      </c>
      <c r="D363" s="632" t="s">
        <v>634</v>
      </c>
      <c r="E363" s="632" t="s">
        <v>2659</v>
      </c>
      <c r="F363" s="632" t="s">
        <v>2661</v>
      </c>
      <c r="G363" s="649">
        <v>10</v>
      </c>
      <c r="H363" s="649">
        <v>1770</v>
      </c>
      <c r="I363" s="632">
        <v>0.76923076923076927</v>
      </c>
      <c r="J363" s="632">
        <v>177</v>
      </c>
      <c r="K363" s="649">
        <v>13</v>
      </c>
      <c r="L363" s="649">
        <v>2301</v>
      </c>
      <c r="M363" s="632">
        <v>1</v>
      </c>
      <c r="N363" s="632">
        <v>177</v>
      </c>
      <c r="O363" s="649">
        <v>8</v>
      </c>
      <c r="P363" s="649">
        <v>1424</v>
      </c>
      <c r="Q363" s="637">
        <v>0.61886136462407648</v>
      </c>
      <c r="R363" s="650">
        <v>178</v>
      </c>
    </row>
    <row r="364" spans="1:18" ht="14.4" customHeight="1" x14ac:dyDescent="0.3">
      <c r="A364" s="631" t="s">
        <v>2497</v>
      </c>
      <c r="B364" s="632" t="s">
        <v>2531</v>
      </c>
      <c r="C364" s="632" t="s">
        <v>532</v>
      </c>
      <c r="D364" s="632" t="s">
        <v>634</v>
      </c>
      <c r="E364" s="632" t="s">
        <v>2674</v>
      </c>
      <c r="F364" s="632" t="s">
        <v>2675</v>
      </c>
      <c r="G364" s="649">
        <v>149</v>
      </c>
      <c r="H364" s="649">
        <v>22946</v>
      </c>
      <c r="I364" s="632">
        <v>1.1374045801526718</v>
      </c>
      <c r="J364" s="632">
        <v>154</v>
      </c>
      <c r="K364" s="649">
        <v>131</v>
      </c>
      <c r="L364" s="649">
        <v>20174</v>
      </c>
      <c r="M364" s="632">
        <v>1</v>
      </c>
      <c r="N364" s="632">
        <v>154</v>
      </c>
      <c r="O364" s="649">
        <v>171</v>
      </c>
      <c r="P364" s="649">
        <v>26505</v>
      </c>
      <c r="Q364" s="637">
        <v>1.3138197680182413</v>
      </c>
      <c r="R364" s="650">
        <v>155</v>
      </c>
    </row>
    <row r="365" spans="1:18" ht="14.4" customHeight="1" x14ac:dyDescent="0.3">
      <c r="A365" s="631" t="s">
        <v>2497</v>
      </c>
      <c r="B365" s="632" t="s">
        <v>2531</v>
      </c>
      <c r="C365" s="632" t="s">
        <v>532</v>
      </c>
      <c r="D365" s="632" t="s">
        <v>634</v>
      </c>
      <c r="E365" s="632" t="s">
        <v>2676</v>
      </c>
      <c r="F365" s="632" t="s">
        <v>2677</v>
      </c>
      <c r="G365" s="649">
        <v>2</v>
      </c>
      <c r="H365" s="649">
        <v>64</v>
      </c>
      <c r="I365" s="632"/>
      <c r="J365" s="632">
        <v>32</v>
      </c>
      <c r="K365" s="649"/>
      <c r="L365" s="649"/>
      <c r="M365" s="632"/>
      <c r="N365" s="632"/>
      <c r="O365" s="649"/>
      <c r="P365" s="649"/>
      <c r="Q365" s="637"/>
      <c r="R365" s="650"/>
    </row>
    <row r="366" spans="1:18" ht="14.4" customHeight="1" x14ac:dyDescent="0.3">
      <c r="A366" s="631" t="s">
        <v>2497</v>
      </c>
      <c r="B366" s="632" t="s">
        <v>2531</v>
      </c>
      <c r="C366" s="632" t="s">
        <v>532</v>
      </c>
      <c r="D366" s="632" t="s">
        <v>634</v>
      </c>
      <c r="E366" s="632" t="s">
        <v>2678</v>
      </c>
      <c r="F366" s="632" t="s">
        <v>2680</v>
      </c>
      <c r="G366" s="649">
        <v>1</v>
      </c>
      <c r="H366" s="649">
        <v>674</v>
      </c>
      <c r="I366" s="632"/>
      <c r="J366" s="632">
        <v>674</v>
      </c>
      <c r="K366" s="649"/>
      <c r="L366" s="649"/>
      <c r="M366" s="632"/>
      <c r="N366" s="632"/>
      <c r="O366" s="649"/>
      <c r="P366" s="649"/>
      <c r="Q366" s="637"/>
      <c r="R366" s="650"/>
    </row>
    <row r="367" spans="1:18" ht="14.4" customHeight="1" x14ac:dyDescent="0.3">
      <c r="A367" s="631" t="s">
        <v>2497</v>
      </c>
      <c r="B367" s="632" t="s">
        <v>2531</v>
      </c>
      <c r="C367" s="632" t="s">
        <v>532</v>
      </c>
      <c r="D367" s="632" t="s">
        <v>634</v>
      </c>
      <c r="E367" s="632" t="s">
        <v>2915</v>
      </c>
      <c r="F367" s="632" t="s">
        <v>2916</v>
      </c>
      <c r="G367" s="649">
        <v>3</v>
      </c>
      <c r="H367" s="649">
        <v>6339</v>
      </c>
      <c r="I367" s="632">
        <v>3</v>
      </c>
      <c r="J367" s="632">
        <v>2113</v>
      </c>
      <c r="K367" s="649">
        <v>1</v>
      </c>
      <c r="L367" s="649">
        <v>2113</v>
      </c>
      <c r="M367" s="632">
        <v>1</v>
      </c>
      <c r="N367" s="632">
        <v>2113</v>
      </c>
      <c r="O367" s="649"/>
      <c r="P367" s="649"/>
      <c r="Q367" s="637"/>
      <c r="R367" s="650"/>
    </row>
    <row r="368" spans="1:18" ht="14.4" customHeight="1" x14ac:dyDescent="0.3">
      <c r="A368" s="631" t="s">
        <v>2497</v>
      </c>
      <c r="B368" s="632" t="s">
        <v>2531</v>
      </c>
      <c r="C368" s="632" t="s">
        <v>532</v>
      </c>
      <c r="D368" s="632" t="s">
        <v>634</v>
      </c>
      <c r="E368" s="632" t="s">
        <v>2915</v>
      </c>
      <c r="F368" s="632" t="s">
        <v>2917</v>
      </c>
      <c r="G368" s="649"/>
      <c r="H368" s="649"/>
      <c r="I368" s="632"/>
      <c r="J368" s="632"/>
      <c r="K368" s="649">
        <v>3</v>
      </c>
      <c r="L368" s="649">
        <v>6339</v>
      </c>
      <c r="M368" s="632">
        <v>1</v>
      </c>
      <c r="N368" s="632">
        <v>2113</v>
      </c>
      <c r="O368" s="649"/>
      <c r="P368" s="649"/>
      <c r="Q368" s="637"/>
      <c r="R368" s="650"/>
    </row>
    <row r="369" spans="1:18" ht="14.4" customHeight="1" x14ac:dyDescent="0.3">
      <c r="A369" s="631" t="s">
        <v>2497</v>
      </c>
      <c r="B369" s="632" t="s">
        <v>2531</v>
      </c>
      <c r="C369" s="632" t="s">
        <v>532</v>
      </c>
      <c r="D369" s="632" t="s">
        <v>634</v>
      </c>
      <c r="E369" s="632" t="s">
        <v>2691</v>
      </c>
      <c r="F369" s="632" t="s">
        <v>2692</v>
      </c>
      <c r="G369" s="649"/>
      <c r="H369" s="649"/>
      <c r="I369" s="632"/>
      <c r="J369" s="632"/>
      <c r="K369" s="649"/>
      <c r="L369" s="649"/>
      <c r="M369" s="632"/>
      <c r="N369" s="632"/>
      <c r="O369" s="649">
        <v>1</v>
      </c>
      <c r="P369" s="649">
        <v>205</v>
      </c>
      <c r="Q369" s="637"/>
      <c r="R369" s="650">
        <v>205</v>
      </c>
    </row>
    <row r="370" spans="1:18" ht="14.4" customHeight="1" x14ac:dyDescent="0.3">
      <c r="A370" s="631" t="s">
        <v>2497</v>
      </c>
      <c r="B370" s="632" t="s">
        <v>2531</v>
      </c>
      <c r="C370" s="632" t="s">
        <v>532</v>
      </c>
      <c r="D370" s="632" t="s">
        <v>634</v>
      </c>
      <c r="E370" s="632" t="s">
        <v>2693</v>
      </c>
      <c r="F370" s="632" t="s">
        <v>2694</v>
      </c>
      <c r="G370" s="649">
        <v>4</v>
      </c>
      <c r="H370" s="649">
        <v>1704</v>
      </c>
      <c r="I370" s="632">
        <v>0.8</v>
      </c>
      <c r="J370" s="632">
        <v>426</v>
      </c>
      <c r="K370" s="649">
        <v>5</v>
      </c>
      <c r="L370" s="649">
        <v>2130</v>
      </c>
      <c r="M370" s="632">
        <v>1</v>
      </c>
      <c r="N370" s="632">
        <v>426</v>
      </c>
      <c r="O370" s="649">
        <v>10</v>
      </c>
      <c r="P370" s="649">
        <v>4270</v>
      </c>
      <c r="Q370" s="637">
        <v>2.004694835680751</v>
      </c>
      <c r="R370" s="650">
        <v>427</v>
      </c>
    </row>
    <row r="371" spans="1:18" ht="14.4" customHeight="1" x14ac:dyDescent="0.3">
      <c r="A371" s="631" t="s">
        <v>2497</v>
      </c>
      <c r="B371" s="632" t="s">
        <v>2531</v>
      </c>
      <c r="C371" s="632" t="s">
        <v>532</v>
      </c>
      <c r="D371" s="632" t="s">
        <v>634</v>
      </c>
      <c r="E371" s="632" t="s">
        <v>2693</v>
      </c>
      <c r="F371" s="632" t="s">
        <v>2695</v>
      </c>
      <c r="G371" s="649"/>
      <c r="H371" s="649"/>
      <c r="I371" s="632"/>
      <c r="J371" s="632"/>
      <c r="K371" s="649">
        <v>1</v>
      </c>
      <c r="L371" s="649">
        <v>426</v>
      </c>
      <c r="M371" s="632">
        <v>1</v>
      </c>
      <c r="N371" s="632">
        <v>426</v>
      </c>
      <c r="O371" s="649">
        <v>3</v>
      </c>
      <c r="P371" s="649">
        <v>1281</v>
      </c>
      <c r="Q371" s="637">
        <v>3.007042253521127</v>
      </c>
      <c r="R371" s="650">
        <v>427</v>
      </c>
    </row>
    <row r="372" spans="1:18" ht="14.4" customHeight="1" x14ac:dyDescent="0.3">
      <c r="A372" s="631" t="s">
        <v>2497</v>
      </c>
      <c r="B372" s="632" t="s">
        <v>2531</v>
      </c>
      <c r="C372" s="632" t="s">
        <v>532</v>
      </c>
      <c r="D372" s="632" t="s">
        <v>634</v>
      </c>
      <c r="E372" s="632" t="s">
        <v>2696</v>
      </c>
      <c r="F372" s="632" t="s">
        <v>2697</v>
      </c>
      <c r="G372" s="649">
        <v>1</v>
      </c>
      <c r="H372" s="649">
        <v>265</v>
      </c>
      <c r="I372" s="632">
        <v>0.25</v>
      </c>
      <c r="J372" s="632">
        <v>265</v>
      </c>
      <c r="K372" s="649">
        <v>4</v>
      </c>
      <c r="L372" s="649">
        <v>1060</v>
      </c>
      <c r="M372" s="632">
        <v>1</v>
      </c>
      <c r="N372" s="632">
        <v>265</v>
      </c>
      <c r="O372" s="649"/>
      <c r="P372" s="649"/>
      <c r="Q372" s="637"/>
      <c r="R372" s="650"/>
    </row>
    <row r="373" spans="1:18" ht="14.4" customHeight="1" x14ac:dyDescent="0.3">
      <c r="A373" s="631" t="s">
        <v>2497</v>
      </c>
      <c r="B373" s="632" t="s">
        <v>2531</v>
      </c>
      <c r="C373" s="632" t="s">
        <v>532</v>
      </c>
      <c r="D373" s="632" t="s">
        <v>634</v>
      </c>
      <c r="E373" s="632" t="s">
        <v>2918</v>
      </c>
      <c r="F373" s="632" t="s">
        <v>2903</v>
      </c>
      <c r="G373" s="649">
        <v>58</v>
      </c>
      <c r="H373" s="649">
        <v>109504</v>
      </c>
      <c r="I373" s="632">
        <v>0.76275389373380509</v>
      </c>
      <c r="J373" s="632">
        <v>1888</v>
      </c>
      <c r="K373" s="649">
        <v>76</v>
      </c>
      <c r="L373" s="649">
        <v>143564</v>
      </c>
      <c r="M373" s="632">
        <v>1</v>
      </c>
      <c r="N373" s="632">
        <v>1889</v>
      </c>
      <c r="O373" s="649">
        <v>64</v>
      </c>
      <c r="P373" s="649">
        <v>120896</v>
      </c>
      <c r="Q373" s="637">
        <v>0.84210526315789469</v>
      </c>
      <c r="R373" s="650">
        <v>1889</v>
      </c>
    </row>
    <row r="374" spans="1:18" ht="14.4" customHeight="1" x14ac:dyDescent="0.3">
      <c r="A374" s="631" t="s">
        <v>2497</v>
      </c>
      <c r="B374" s="632" t="s">
        <v>2531</v>
      </c>
      <c r="C374" s="632" t="s">
        <v>532</v>
      </c>
      <c r="D374" s="632" t="s">
        <v>634</v>
      </c>
      <c r="E374" s="632" t="s">
        <v>2919</v>
      </c>
      <c r="F374" s="632" t="s">
        <v>2920</v>
      </c>
      <c r="G374" s="649">
        <v>3</v>
      </c>
      <c r="H374" s="649">
        <v>29511</v>
      </c>
      <c r="I374" s="632">
        <v>2.9996950599715388</v>
      </c>
      <c r="J374" s="632">
        <v>9837</v>
      </c>
      <c r="K374" s="649">
        <v>1</v>
      </c>
      <c r="L374" s="649">
        <v>9838</v>
      </c>
      <c r="M374" s="632">
        <v>1</v>
      </c>
      <c r="N374" s="632">
        <v>9838</v>
      </c>
      <c r="O374" s="649"/>
      <c r="P374" s="649"/>
      <c r="Q374" s="637"/>
      <c r="R374" s="650"/>
    </row>
    <row r="375" spans="1:18" ht="14.4" customHeight="1" x14ac:dyDescent="0.3">
      <c r="A375" s="631" t="s">
        <v>2497</v>
      </c>
      <c r="B375" s="632" t="s">
        <v>2531</v>
      </c>
      <c r="C375" s="632" t="s">
        <v>532</v>
      </c>
      <c r="D375" s="632" t="s">
        <v>634</v>
      </c>
      <c r="E375" s="632" t="s">
        <v>2919</v>
      </c>
      <c r="F375" s="632" t="s">
        <v>2921</v>
      </c>
      <c r="G375" s="649"/>
      <c r="H375" s="649"/>
      <c r="I375" s="632"/>
      <c r="J375" s="632"/>
      <c r="K375" s="649">
        <v>2</v>
      </c>
      <c r="L375" s="649">
        <v>19676</v>
      </c>
      <c r="M375" s="632">
        <v>1</v>
      </c>
      <c r="N375" s="632">
        <v>9838</v>
      </c>
      <c r="O375" s="649"/>
      <c r="P375" s="649"/>
      <c r="Q375" s="637"/>
      <c r="R375" s="650"/>
    </row>
    <row r="376" spans="1:18" ht="14.4" customHeight="1" x14ac:dyDescent="0.3">
      <c r="A376" s="631" t="s">
        <v>2497</v>
      </c>
      <c r="B376" s="632" t="s">
        <v>2531</v>
      </c>
      <c r="C376" s="632" t="s">
        <v>532</v>
      </c>
      <c r="D376" s="632" t="s">
        <v>634</v>
      </c>
      <c r="E376" s="632" t="s">
        <v>2710</v>
      </c>
      <c r="F376" s="632" t="s">
        <v>2711</v>
      </c>
      <c r="G376" s="649">
        <v>7</v>
      </c>
      <c r="H376" s="649">
        <v>6531</v>
      </c>
      <c r="I376" s="632">
        <v>1.3985010706638115</v>
      </c>
      <c r="J376" s="632">
        <v>933</v>
      </c>
      <c r="K376" s="649">
        <v>5</v>
      </c>
      <c r="L376" s="649">
        <v>4670</v>
      </c>
      <c r="M376" s="632">
        <v>1</v>
      </c>
      <c r="N376" s="632">
        <v>934</v>
      </c>
      <c r="O376" s="649">
        <v>3</v>
      </c>
      <c r="P376" s="649">
        <v>2805</v>
      </c>
      <c r="Q376" s="637">
        <v>0.60064239828693788</v>
      </c>
      <c r="R376" s="650">
        <v>935</v>
      </c>
    </row>
    <row r="377" spans="1:18" ht="14.4" customHeight="1" x14ac:dyDescent="0.3">
      <c r="A377" s="631" t="s">
        <v>2497</v>
      </c>
      <c r="B377" s="632" t="s">
        <v>2531</v>
      </c>
      <c r="C377" s="632" t="s">
        <v>532</v>
      </c>
      <c r="D377" s="632" t="s">
        <v>634</v>
      </c>
      <c r="E377" s="632" t="s">
        <v>2710</v>
      </c>
      <c r="F377" s="632" t="s">
        <v>2712</v>
      </c>
      <c r="G377" s="649">
        <v>5</v>
      </c>
      <c r="H377" s="649">
        <v>4665</v>
      </c>
      <c r="I377" s="632"/>
      <c r="J377" s="632">
        <v>933</v>
      </c>
      <c r="K377" s="649"/>
      <c r="L377" s="649"/>
      <c r="M377" s="632"/>
      <c r="N377" s="632"/>
      <c r="O377" s="649"/>
      <c r="P377" s="649"/>
      <c r="Q377" s="637"/>
      <c r="R377" s="650"/>
    </row>
    <row r="378" spans="1:18" ht="14.4" customHeight="1" x14ac:dyDescent="0.3">
      <c r="A378" s="631" t="s">
        <v>2497</v>
      </c>
      <c r="B378" s="632" t="s">
        <v>2531</v>
      </c>
      <c r="C378" s="632" t="s">
        <v>532</v>
      </c>
      <c r="D378" s="632" t="s">
        <v>634</v>
      </c>
      <c r="E378" s="632" t="s">
        <v>2715</v>
      </c>
      <c r="F378" s="632" t="s">
        <v>2716</v>
      </c>
      <c r="G378" s="649">
        <v>25</v>
      </c>
      <c r="H378" s="649">
        <v>211475</v>
      </c>
      <c r="I378" s="632">
        <v>1.3887247176254269</v>
      </c>
      <c r="J378" s="632">
        <v>8459</v>
      </c>
      <c r="K378" s="649">
        <v>18</v>
      </c>
      <c r="L378" s="649">
        <v>152280</v>
      </c>
      <c r="M378" s="632">
        <v>1</v>
      </c>
      <c r="N378" s="632">
        <v>8460</v>
      </c>
      <c r="O378" s="649">
        <v>14</v>
      </c>
      <c r="P378" s="649">
        <v>118468</v>
      </c>
      <c r="Q378" s="637">
        <v>0.7779616495928553</v>
      </c>
      <c r="R378" s="650">
        <v>8462</v>
      </c>
    </row>
    <row r="379" spans="1:18" ht="14.4" customHeight="1" x14ac:dyDescent="0.3">
      <c r="A379" s="631" t="s">
        <v>2497</v>
      </c>
      <c r="B379" s="632" t="s">
        <v>2531</v>
      </c>
      <c r="C379" s="632" t="s">
        <v>532</v>
      </c>
      <c r="D379" s="632" t="s">
        <v>634</v>
      </c>
      <c r="E379" s="632" t="s">
        <v>2715</v>
      </c>
      <c r="F379" s="632" t="s">
        <v>2717</v>
      </c>
      <c r="G379" s="649">
        <v>127</v>
      </c>
      <c r="H379" s="649">
        <v>1074293</v>
      </c>
      <c r="I379" s="632">
        <v>0.96200748620961385</v>
      </c>
      <c r="J379" s="632">
        <v>8459</v>
      </c>
      <c r="K379" s="649">
        <v>132</v>
      </c>
      <c r="L379" s="649">
        <v>1116720</v>
      </c>
      <c r="M379" s="632">
        <v>1</v>
      </c>
      <c r="N379" s="632">
        <v>8460</v>
      </c>
      <c r="O379" s="649">
        <v>157</v>
      </c>
      <c r="P379" s="649">
        <v>1328534</v>
      </c>
      <c r="Q379" s="637">
        <v>1.189675119994269</v>
      </c>
      <c r="R379" s="650">
        <v>8462</v>
      </c>
    </row>
    <row r="380" spans="1:18" ht="14.4" customHeight="1" x14ac:dyDescent="0.3">
      <c r="A380" s="631" t="s">
        <v>2497</v>
      </c>
      <c r="B380" s="632" t="s">
        <v>2531</v>
      </c>
      <c r="C380" s="632" t="s">
        <v>532</v>
      </c>
      <c r="D380" s="632" t="s">
        <v>634</v>
      </c>
      <c r="E380" s="632" t="s">
        <v>2922</v>
      </c>
      <c r="F380" s="632" t="s">
        <v>2923</v>
      </c>
      <c r="G380" s="649"/>
      <c r="H380" s="649"/>
      <c r="I380" s="632"/>
      <c r="J380" s="632"/>
      <c r="K380" s="649">
        <v>1</v>
      </c>
      <c r="L380" s="649">
        <v>5753</v>
      </c>
      <c r="M380" s="632">
        <v>1</v>
      </c>
      <c r="N380" s="632">
        <v>5753</v>
      </c>
      <c r="O380" s="649"/>
      <c r="P380" s="649"/>
      <c r="Q380" s="637"/>
      <c r="R380" s="650"/>
    </row>
    <row r="381" spans="1:18" ht="14.4" customHeight="1" x14ac:dyDescent="0.3">
      <c r="A381" s="631" t="s">
        <v>2497</v>
      </c>
      <c r="B381" s="632" t="s">
        <v>2531</v>
      </c>
      <c r="C381" s="632" t="s">
        <v>532</v>
      </c>
      <c r="D381" s="632" t="s">
        <v>634</v>
      </c>
      <c r="E381" s="632" t="s">
        <v>2922</v>
      </c>
      <c r="F381" s="632" t="s">
        <v>2924</v>
      </c>
      <c r="G381" s="649">
        <v>1</v>
      </c>
      <c r="H381" s="649">
        <v>5753</v>
      </c>
      <c r="I381" s="632"/>
      <c r="J381" s="632">
        <v>5753</v>
      </c>
      <c r="K381" s="649"/>
      <c r="L381" s="649"/>
      <c r="M381" s="632"/>
      <c r="N381" s="632"/>
      <c r="O381" s="649"/>
      <c r="P381" s="649"/>
      <c r="Q381" s="637"/>
      <c r="R381" s="650"/>
    </row>
    <row r="382" spans="1:18" ht="14.4" customHeight="1" x14ac:dyDescent="0.3">
      <c r="A382" s="631" t="s">
        <v>2497</v>
      </c>
      <c r="B382" s="632" t="s">
        <v>2531</v>
      </c>
      <c r="C382" s="632" t="s">
        <v>532</v>
      </c>
      <c r="D382" s="632" t="s">
        <v>634</v>
      </c>
      <c r="E382" s="632" t="s">
        <v>2925</v>
      </c>
      <c r="F382" s="632" t="s">
        <v>2926</v>
      </c>
      <c r="G382" s="649">
        <v>1</v>
      </c>
      <c r="H382" s="649">
        <v>580</v>
      </c>
      <c r="I382" s="632"/>
      <c r="J382" s="632">
        <v>580</v>
      </c>
      <c r="K382" s="649"/>
      <c r="L382" s="649"/>
      <c r="M382" s="632"/>
      <c r="N382" s="632"/>
      <c r="O382" s="649"/>
      <c r="P382" s="649"/>
      <c r="Q382" s="637"/>
      <c r="R382" s="650"/>
    </row>
    <row r="383" spans="1:18" ht="14.4" customHeight="1" x14ac:dyDescent="0.3">
      <c r="A383" s="631" t="s">
        <v>2497</v>
      </c>
      <c r="B383" s="632" t="s">
        <v>2531</v>
      </c>
      <c r="C383" s="632" t="s">
        <v>532</v>
      </c>
      <c r="D383" s="632" t="s">
        <v>634</v>
      </c>
      <c r="E383" s="632" t="s">
        <v>2925</v>
      </c>
      <c r="F383" s="632" t="s">
        <v>2927</v>
      </c>
      <c r="G383" s="649">
        <v>1</v>
      </c>
      <c r="H383" s="649">
        <v>580</v>
      </c>
      <c r="I383" s="632"/>
      <c r="J383" s="632">
        <v>580</v>
      </c>
      <c r="K383" s="649"/>
      <c r="L383" s="649"/>
      <c r="M383" s="632"/>
      <c r="N383" s="632"/>
      <c r="O383" s="649"/>
      <c r="P383" s="649"/>
      <c r="Q383" s="637"/>
      <c r="R383" s="650"/>
    </row>
    <row r="384" spans="1:18" ht="14.4" customHeight="1" thickBot="1" x14ac:dyDescent="0.35">
      <c r="A384" s="639" t="s">
        <v>2497</v>
      </c>
      <c r="B384" s="640" t="s">
        <v>2531</v>
      </c>
      <c r="C384" s="640" t="s">
        <v>532</v>
      </c>
      <c r="D384" s="640" t="s">
        <v>634</v>
      </c>
      <c r="E384" s="640" t="s">
        <v>2928</v>
      </c>
      <c r="F384" s="640" t="s">
        <v>2929</v>
      </c>
      <c r="G384" s="651">
        <v>3</v>
      </c>
      <c r="H384" s="651">
        <v>0</v>
      </c>
      <c r="I384" s="640"/>
      <c r="J384" s="640">
        <v>0</v>
      </c>
      <c r="K384" s="651">
        <v>4</v>
      </c>
      <c r="L384" s="651">
        <v>0</v>
      </c>
      <c r="M384" s="640"/>
      <c r="N384" s="640">
        <v>0</v>
      </c>
      <c r="O384" s="651"/>
      <c r="P384" s="651"/>
      <c r="Q384" s="645"/>
      <c r="R384" s="6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51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60" customWidth="1"/>
    <col min="2" max="2" width="8.6640625" style="160" bestFit="1" customWidth="1"/>
    <col min="3" max="3" width="6.109375" style="160" customWidth="1"/>
    <col min="4" max="4" width="27.77734375" style="160" customWidth="1"/>
    <col min="5" max="5" width="2.109375" style="160" bestFit="1" customWidth="1"/>
    <col min="6" max="6" width="8" style="160" customWidth="1"/>
    <col min="7" max="7" width="50.88671875" style="160" bestFit="1" customWidth="1" collapsed="1"/>
    <col min="8" max="9" width="11.109375" style="240" hidden="1" customWidth="1" outlineLevel="1"/>
    <col min="10" max="11" width="9.33203125" style="160" hidden="1" customWidth="1"/>
    <col min="12" max="13" width="11.109375" style="240" customWidth="1"/>
    <col min="14" max="15" width="9.33203125" style="160" hidden="1" customWidth="1"/>
    <col min="16" max="17" width="11.109375" style="240" customWidth="1"/>
    <col min="18" max="18" width="11.109375" style="243" customWidth="1"/>
    <col min="19" max="19" width="11.109375" style="240" customWidth="1"/>
    <col min="20" max="16384" width="8.88671875" style="160"/>
  </cols>
  <sheetData>
    <row r="1" spans="1:19" ht="18.600000000000001" customHeight="1" thickBot="1" x14ac:dyDescent="0.4">
      <c r="A1" s="366" t="s">
        <v>2931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19" ht="14.4" customHeight="1" thickBot="1" x14ac:dyDescent="0.35">
      <c r="A2" s="269" t="s">
        <v>282</v>
      </c>
      <c r="B2" s="230"/>
      <c r="C2" s="230"/>
      <c r="D2" s="230"/>
      <c r="E2" s="142"/>
      <c r="F2" s="142"/>
      <c r="G2" s="142"/>
      <c r="H2" s="263"/>
      <c r="I2" s="263"/>
      <c r="J2" s="142"/>
      <c r="K2" s="142"/>
      <c r="L2" s="263"/>
      <c r="M2" s="263"/>
      <c r="N2" s="142"/>
      <c r="O2" s="142"/>
      <c r="P2" s="263"/>
      <c r="Q2" s="263"/>
      <c r="R2" s="260"/>
      <c r="S2" s="263"/>
    </row>
    <row r="3" spans="1:19" ht="14.4" customHeight="1" thickBot="1" x14ac:dyDescent="0.35">
      <c r="G3" s="100" t="s">
        <v>139</v>
      </c>
      <c r="H3" s="131">
        <f t="shared" ref="H3:Q3" si="0">SUBTOTAL(9,H6:H1048576)</f>
        <v>148991.78000000003</v>
      </c>
      <c r="I3" s="132">
        <f t="shared" si="0"/>
        <v>127569872.72000004</v>
      </c>
      <c r="J3" s="74"/>
      <c r="K3" s="74"/>
      <c r="L3" s="132">
        <f t="shared" si="0"/>
        <v>150292.06000000003</v>
      </c>
      <c r="M3" s="132">
        <f t="shared" si="0"/>
        <v>128851054.15000005</v>
      </c>
      <c r="N3" s="74"/>
      <c r="O3" s="74"/>
      <c r="P3" s="132">
        <f t="shared" si="0"/>
        <v>148811.44999999998</v>
      </c>
      <c r="Q3" s="132">
        <f t="shared" si="0"/>
        <v>125193715.9000001</v>
      </c>
      <c r="R3" s="75">
        <f>IF(M3=0,0,Q3/M3)</f>
        <v>0.97161576772400848</v>
      </c>
      <c r="S3" s="133">
        <f>IF(P3=0,0,Q3/P3)</f>
        <v>841.29088117883475</v>
      </c>
    </row>
    <row r="4" spans="1:19" ht="14.4" customHeight="1" x14ac:dyDescent="0.3">
      <c r="A4" s="484" t="s">
        <v>224</v>
      </c>
      <c r="B4" s="484" t="s">
        <v>103</v>
      </c>
      <c r="C4" s="492" t="s">
        <v>0</v>
      </c>
      <c r="D4" s="303" t="s">
        <v>147</v>
      </c>
      <c r="E4" s="486" t="s">
        <v>104</v>
      </c>
      <c r="F4" s="491" t="s">
        <v>76</v>
      </c>
      <c r="G4" s="487" t="s">
        <v>70</v>
      </c>
      <c r="H4" s="488">
        <v>2015</v>
      </c>
      <c r="I4" s="489"/>
      <c r="J4" s="130"/>
      <c r="K4" s="130"/>
      <c r="L4" s="488">
        <v>2017</v>
      </c>
      <c r="M4" s="489"/>
      <c r="N4" s="130"/>
      <c r="O4" s="130"/>
      <c r="P4" s="488">
        <v>2018</v>
      </c>
      <c r="Q4" s="489"/>
      <c r="R4" s="490" t="s">
        <v>2</v>
      </c>
      <c r="S4" s="485" t="s">
        <v>106</v>
      </c>
    </row>
    <row r="5" spans="1:19" ht="14.4" customHeight="1" thickBot="1" x14ac:dyDescent="0.35">
      <c r="A5" s="694"/>
      <c r="B5" s="694"/>
      <c r="C5" s="695"/>
      <c r="D5" s="704"/>
      <c r="E5" s="696"/>
      <c r="F5" s="697"/>
      <c r="G5" s="698"/>
      <c r="H5" s="699" t="s">
        <v>77</v>
      </c>
      <c r="I5" s="700" t="s">
        <v>14</v>
      </c>
      <c r="J5" s="701"/>
      <c r="K5" s="701"/>
      <c r="L5" s="699" t="s">
        <v>77</v>
      </c>
      <c r="M5" s="700" t="s">
        <v>14</v>
      </c>
      <c r="N5" s="701"/>
      <c r="O5" s="701"/>
      <c r="P5" s="699" t="s">
        <v>77</v>
      </c>
      <c r="Q5" s="700" t="s">
        <v>14</v>
      </c>
      <c r="R5" s="702"/>
      <c r="S5" s="703"/>
    </row>
    <row r="6" spans="1:19" ht="14.4" customHeight="1" x14ac:dyDescent="0.3">
      <c r="A6" s="624" t="s">
        <v>2497</v>
      </c>
      <c r="B6" s="625" t="s">
        <v>2498</v>
      </c>
      <c r="C6" s="625" t="s">
        <v>1267</v>
      </c>
      <c r="D6" s="625" t="s">
        <v>770</v>
      </c>
      <c r="E6" s="625" t="s">
        <v>2501</v>
      </c>
      <c r="F6" s="625" t="s">
        <v>2504</v>
      </c>
      <c r="G6" s="625" t="s">
        <v>2505</v>
      </c>
      <c r="H6" s="147">
        <v>2</v>
      </c>
      <c r="I6" s="147">
        <v>1787.8</v>
      </c>
      <c r="J6" s="625">
        <v>2</v>
      </c>
      <c r="K6" s="625">
        <v>893.9</v>
      </c>
      <c r="L6" s="147">
        <v>1</v>
      </c>
      <c r="M6" s="147">
        <v>893.9</v>
      </c>
      <c r="N6" s="625">
        <v>1</v>
      </c>
      <c r="O6" s="625">
        <v>893.9</v>
      </c>
      <c r="P6" s="147">
        <v>1</v>
      </c>
      <c r="Q6" s="147">
        <v>893.9</v>
      </c>
      <c r="R6" s="630">
        <v>1</v>
      </c>
      <c r="S6" s="648">
        <v>893.9</v>
      </c>
    </row>
    <row r="7" spans="1:19" ht="14.4" customHeight="1" x14ac:dyDescent="0.3">
      <c r="A7" s="631" t="s">
        <v>2497</v>
      </c>
      <c r="B7" s="632" t="s">
        <v>2498</v>
      </c>
      <c r="C7" s="632" t="s">
        <v>1267</v>
      </c>
      <c r="D7" s="632" t="s">
        <v>770</v>
      </c>
      <c r="E7" s="632" t="s">
        <v>634</v>
      </c>
      <c r="F7" s="632" t="s">
        <v>2515</v>
      </c>
      <c r="G7" s="632" t="s">
        <v>2516</v>
      </c>
      <c r="H7" s="649"/>
      <c r="I7" s="649"/>
      <c r="J7" s="632"/>
      <c r="K7" s="632"/>
      <c r="L7" s="649">
        <v>1</v>
      </c>
      <c r="M7" s="649">
        <v>742</v>
      </c>
      <c r="N7" s="632">
        <v>1</v>
      </c>
      <c r="O7" s="632">
        <v>742</v>
      </c>
      <c r="P7" s="649">
        <v>2</v>
      </c>
      <c r="Q7" s="649">
        <v>1486</v>
      </c>
      <c r="R7" s="637">
        <v>2.0026954177897576</v>
      </c>
      <c r="S7" s="650">
        <v>743</v>
      </c>
    </row>
    <row r="8" spans="1:19" ht="14.4" customHeight="1" x14ac:dyDescent="0.3">
      <c r="A8" s="631" t="s">
        <v>2497</v>
      </c>
      <c r="B8" s="632" t="s">
        <v>2498</v>
      </c>
      <c r="C8" s="632" t="s">
        <v>1267</v>
      </c>
      <c r="D8" s="632" t="s">
        <v>770</v>
      </c>
      <c r="E8" s="632" t="s">
        <v>634</v>
      </c>
      <c r="F8" s="632" t="s">
        <v>2517</v>
      </c>
      <c r="G8" s="632" t="s">
        <v>2518</v>
      </c>
      <c r="H8" s="649"/>
      <c r="I8" s="649"/>
      <c r="J8" s="632"/>
      <c r="K8" s="632"/>
      <c r="L8" s="649">
        <v>287</v>
      </c>
      <c r="M8" s="649">
        <v>37597</v>
      </c>
      <c r="N8" s="632">
        <v>1</v>
      </c>
      <c r="O8" s="632">
        <v>131</v>
      </c>
      <c r="P8" s="649">
        <v>141</v>
      </c>
      <c r="Q8" s="649">
        <v>18591</v>
      </c>
      <c r="R8" s="637">
        <v>0.4944809426284012</v>
      </c>
      <c r="S8" s="650">
        <v>131.85106382978722</v>
      </c>
    </row>
    <row r="9" spans="1:19" ht="14.4" customHeight="1" x14ac:dyDescent="0.3">
      <c r="A9" s="631" t="s">
        <v>2497</v>
      </c>
      <c r="B9" s="632" t="s">
        <v>2498</v>
      </c>
      <c r="C9" s="632" t="s">
        <v>1267</v>
      </c>
      <c r="D9" s="632" t="s">
        <v>770</v>
      </c>
      <c r="E9" s="632" t="s">
        <v>634</v>
      </c>
      <c r="F9" s="632" t="s">
        <v>2517</v>
      </c>
      <c r="G9" s="632" t="s">
        <v>2519</v>
      </c>
      <c r="H9" s="649">
        <v>117</v>
      </c>
      <c r="I9" s="649">
        <v>15327</v>
      </c>
      <c r="J9" s="632">
        <v>0.71341463414634143</v>
      </c>
      <c r="K9" s="632">
        <v>131</v>
      </c>
      <c r="L9" s="649">
        <v>164</v>
      </c>
      <c r="M9" s="649">
        <v>21484</v>
      </c>
      <c r="N9" s="632">
        <v>1</v>
      </c>
      <c r="O9" s="632">
        <v>131</v>
      </c>
      <c r="P9" s="649">
        <v>130</v>
      </c>
      <c r="Q9" s="649">
        <v>17117</v>
      </c>
      <c r="R9" s="637">
        <v>0.796732452057345</v>
      </c>
      <c r="S9" s="650">
        <v>131.66923076923078</v>
      </c>
    </row>
    <row r="10" spans="1:19" ht="14.4" customHeight="1" x14ac:dyDescent="0.3">
      <c r="A10" s="631" t="s">
        <v>2497</v>
      </c>
      <c r="B10" s="632" t="s">
        <v>2498</v>
      </c>
      <c r="C10" s="632" t="s">
        <v>1267</v>
      </c>
      <c r="D10" s="632" t="s">
        <v>770</v>
      </c>
      <c r="E10" s="632" t="s">
        <v>634</v>
      </c>
      <c r="F10" s="632" t="s">
        <v>2520</v>
      </c>
      <c r="G10" s="632" t="s">
        <v>2521</v>
      </c>
      <c r="H10" s="649">
        <v>34</v>
      </c>
      <c r="I10" s="649">
        <v>9554</v>
      </c>
      <c r="J10" s="632">
        <v>0.32380952380952382</v>
      </c>
      <c r="K10" s="632">
        <v>281</v>
      </c>
      <c r="L10" s="649">
        <v>105</v>
      </c>
      <c r="M10" s="649">
        <v>29505</v>
      </c>
      <c r="N10" s="632">
        <v>1</v>
      </c>
      <c r="O10" s="632">
        <v>281</v>
      </c>
      <c r="P10" s="649">
        <v>58</v>
      </c>
      <c r="Q10" s="649">
        <v>16356</v>
      </c>
      <c r="R10" s="637">
        <v>0.55434672089476356</v>
      </c>
      <c r="S10" s="650">
        <v>282</v>
      </c>
    </row>
    <row r="11" spans="1:19" ht="14.4" customHeight="1" x14ac:dyDescent="0.3">
      <c r="A11" s="631" t="s">
        <v>2497</v>
      </c>
      <c r="B11" s="632" t="s">
        <v>2498</v>
      </c>
      <c r="C11" s="632" t="s">
        <v>1267</v>
      </c>
      <c r="D11" s="632" t="s">
        <v>770</v>
      </c>
      <c r="E11" s="632" t="s">
        <v>634</v>
      </c>
      <c r="F11" s="632" t="s">
        <v>2522</v>
      </c>
      <c r="G11" s="632" t="s">
        <v>2523</v>
      </c>
      <c r="H11" s="649">
        <v>2</v>
      </c>
      <c r="I11" s="649">
        <v>982</v>
      </c>
      <c r="J11" s="632">
        <v>0.66666666666666663</v>
      </c>
      <c r="K11" s="632">
        <v>491</v>
      </c>
      <c r="L11" s="649">
        <v>3</v>
      </c>
      <c r="M11" s="649">
        <v>1473</v>
      </c>
      <c r="N11" s="632">
        <v>1</v>
      </c>
      <c r="O11" s="632">
        <v>491</v>
      </c>
      <c r="P11" s="649">
        <v>1</v>
      </c>
      <c r="Q11" s="649">
        <v>492</v>
      </c>
      <c r="R11" s="637">
        <v>0.33401221995926678</v>
      </c>
      <c r="S11" s="650">
        <v>492</v>
      </c>
    </row>
    <row r="12" spans="1:19" ht="14.4" customHeight="1" x14ac:dyDescent="0.3">
      <c r="A12" s="631" t="s">
        <v>2497</v>
      </c>
      <c r="B12" s="632" t="s">
        <v>2498</v>
      </c>
      <c r="C12" s="632" t="s">
        <v>1267</v>
      </c>
      <c r="D12" s="632" t="s">
        <v>770</v>
      </c>
      <c r="E12" s="632" t="s">
        <v>634</v>
      </c>
      <c r="F12" s="632" t="s">
        <v>2524</v>
      </c>
      <c r="G12" s="632" t="s">
        <v>2526</v>
      </c>
      <c r="H12" s="649"/>
      <c r="I12" s="649"/>
      <c r="J12" s="632"/>
      <c r="K12" s="632"/>
      <c r="L12" s="649">
        <v>1</v>
      </c>
      <c r="M12" s="649">
        <v>555.55999999999995</v>
      </c>
      <c r="N12" s="632">
        <v>1</v>
      </c>
      <c r="O12" s="632">
        <v>555.55999999999995</v>
      </c>
      <c r="P12" s="649"/>
      <c r="Q12" s="649"/>
      <c r="R12" s="637"/>
      <c r="S12" s="650"/>
    </row>
    <row r="13" spans="1:19" ht="14.4" customHeight="1" x14ac:dyDescent="0.3">
      <c r="A13" s="631" t="s">
        <v>2497</v>
      </c>
      <c r="B13" s="632" t="s">
        <v>2498</v>
      </c>
      <c r="C13" s="632" t="s">
        <v>1267</v>
      </c>
      <c r="D13" s="632" t="s">
        <v>770</v>
      </c>
      <c r="E13" s="632" t="s">
        <v>634</v>
      </c>
      <c r="F13" s="632" t="s">
        <v>2527</v>
      </c>
      <c r="G13" s="632" t="s">
        <v>2528</v>
      </c>
      <c r="H13" s="649">
        <v>118</v>
      </c>
      <c r="I13" s="649">
        <v>87556</v>
      </c>
      <c r="J13" s="632">
        <v>0.26222222222222225</v>
      </c>
      <c r="K13" s="632">
        <v>742</v>
      </c>
      <c r="L13" s="649">
        <v>450</v>
      </c>
      <c r="M13" s="649">
        <v>333900</v>
      </c>
      <c r="N13" s="632">
        <v>1</v>
      </c>
      <c r="O13" s="632">
        <v>742</v>
      </c>
      <c r="P13" s="649">
        <v>269</v>
      </c>
      <c r="Q13" s="649">
        <v>199867</v>
      </c>
      <c r="R13" s="637">
        <v>0.59858340820604972</v>
      </c>
      <c r="S13" s="650">
        <v>743</v>
      </c>
    </row>
    <row r="14" spans="1:19" ht="14.4" customHeight="1" x14ac:dyDescent="0.3">
      <c r="A14" s="631" t="s">
        <v>2497</v>
      </c>
      <c r="B14" s="632" t="s">
        <v>2498</v>
      </c>
      <c r="C14" s="632" t="s">
        <v>1267</v>
      </c>
      <c r="D14" s="632" t="s">
        <v>770</v>
      </c>
      <c r="E14" s="632" t="s">
        <v>634</v>
      </c>
      <c r="F14" s="632" t="s">
        <v>2529</v>
      </c>
      <c r="G14" s="632" t="s">
        <v>2530</v>
      </c>
      <c r="H14" s="649">
        <v>11</v>
      </c>
      <c r="I14" s="649">
        <v>4081</v>
      </c>
      <c r="J14" s="632">
        <v>0.21153846153846154</v>
      </c>
      <c r="K14" s="632">
        <v>371</v>
      </c>
      <c r="L14" s="649">
        <v>52</v>
      </c>
      <c r="M14" s="649">
        <v>19292</v>
      </c>
      <c r="N14" s="632">
        <v>1</v>
      </c>
      <c r="O14" s="632">
        <v>371</v>
      </c>
      <c r="P14" s="649">
        <v>12</v>
      </c>
      <c r="Q14" s="649">
        <v>4464</v>
      </c>
      <c r="R14" s="637">
        <v>0.23139125025917479</v>
      </c>
      <c r="S14" s="650">
        <v>372</v>
      </c>
    </row>
    <row r="15" spans="1:19" ht="14.4" customHeight="1" x14ac:dyDescent="0.3">
      <c r="A15" s="631" t="s">
        <v>2497</v>
      </c>
      <c r="B15" s="632" t="s">
        <v>2498</v>
      </c>
      <c r="C15" s="632" t="s">
        <v>1267</v>
      </c>
      <c r="D15" s="632" t="s">
        <v>2480</v>
      </c>
      <c r="E15" s="632" t="s">
        <v>2501</v>
      </c>
      <c r="F15" s="632" t="s">
        <v>2502</v>
      </c>
      <c r="G15" s="632" t="s">
        <v>2503</v>
      </c>
      <c r="H15" s="649">
        <v>2</v>
      </c>
      <c r="I15" s="649">
        <v>1787.8</v>
      </c>
      <c r="J15" s="632">
        <v>2</v>
      </c>
      <c r="K15" s="632">
        <v>893.9</v>
      </c>
      <c r="L15" s="649">
        <v>1</v>
      </c>
      <c r="M15" s="649">
        <v>893.9</v>
      </c>
      <c r="N15" s="632">
        <v>1</v>
      </c>
      <c r="O15" s="632">
        <v>893.9</v>
      </c>
      <c r="P15" s="649"/>
      <c r="Q15" s="649"/>
      <c r="R15" s="637"/>
      <c r="S15" s="650"/>
    </row>
    <row r="16" spans="1:19" ht="14.4" customHeight="1" x14ac:dyDescent="0.3">
      <c r="A16" s="631" t="s">
        <v>2497</v>
      </c>
      <c r="B16" s="632" t="s">
        <v>2498</v>
      </c>
      <c r="C16" s="632" t="s">
        <v>1267</v>
      </c>
      <c r="D16" s="632" t="s">
        <v>2480</v>
      </c>
      <c r="E16" s="632" t="s">
        <v>2501</v>
      </c>
      <c r="F16" s="632" t="s">
        <v>2504</v>
      </c>
      <c r="G16" s="632" t="s">
        <v>2505</v>
      </c>
      <c r="H16" s="649">
        <v>15</v>
      </c>
      <c r="I16" s="649">
        <v>13408.5</v>
      </c>
      <c r="J16" s="632">
        <v>0.83333333333333337</v>
      </c>
      <c r="K16" s="632">
        <v>893.9</v>
      </c>
      <c r="L16" s="649">
        <v>18</v>
      </c>
      <c r="M16" s="649">
        <v>16090.199999999999</v>
      </c>
      <c r="N16" s="632">
        <v>1</v>
      </c>
      <c r="O16" s="632">
        <v>893.9</v>
      </c>
      <c r="P16" s="649">
        <v>24</v>
      </c>
      <c r="Q16" s="649">
        <v>21453.600000000002</v>
      </c>
      <c r="R16" s="637">
        <v>1.3333333333333335</v>
      </c>
      <c r="S16" s="650">
        <v>893.90000000000009</v>
      </c>
    </row>
    <row r="17" spans="1:19" ht="14.4" customHeight="1" x14ac:dyDescent="0.3">
      <c r="A17" s="631" t="s">
        <v>2497</v>
      </c>
      <c r="B17" s="632" t="s">
        <v>2498</v>
      </c>
      <c r="C17" s="632" t="s">
        <v>1267</v>
      </c>
      <c r="D17" s="632" t="s">
        <v>2480</v>
      </c>
      <c r="E17" s="632" t="s">
        <v>2501</v>
      </c>
      <c r="F17" s="632" t="s">
        <v>2506</v>
      </c>
      <c r="G17" s="632" t="s">
        <v>2507</v>
      </c>
      <c r="H17" s="649">
        <v>27</v>
      </c>
      <c r="I17" s="649">
        <v>13797</v>
      </c>
      <c r="J17" s="632">
        <v>3.8571428571428572</v>
      </c>
      <c r="K17" s="632">
        <v>511</v>
      </c>
      <c r="L17" s="649">
        <v>7</v>
      </c>
      <c r="M17" s="649">
        <v>3577</v>
      </c>
      <c r="N17" s="632">
        <v>1</v>
      </c>
      <c r="O17" s="632">
        <v>511</v>
      </c>
      <c r="P17" s="649"/>
      <c r="Q17" s="649"/>
      <c r="R17" s="637"/>
      <c r="S17" s="650"/>
    </row>
    <row r="18" spans="1:19" ht="14.4" customHeight="1" x14ac:dyDescent="0.3">
      <c r="A18" s="631" t="s">
        <v>2497</v>
      </c>
      <c r="B18" s="632" t="s">
        <v>2498</v>
      </c>
      <c r="C18" s="632" t="s">
        <v>1267</v>
      </c>
      <c r="D18" s="632" t="s">
        <v>2480</v>
      </c>
      <c r="E18" s="632" t="s">
        <v>2501</v>
      </c>
      <c r="F18" s="632" t="s">
        <v>2508</v>
      </c>
      <c r="G18" s="632" t="s">
        <v>2509</v>
      </c>
      <c r="H18" s="649">
        <v>1</v>
      </c>
      <c r="I18" s="649">
        <v>2093</v>
      </c>
      <c r="J18" s="632"/>
      <c r="K18" s="632">
        <v>2093</v>
      </c>
      <c r="L18" s="649"/>
      <c r="M18" s="649"/>
      <c r="N18" s="632"/>
      <c r="O18" s="632"/>
      <c r="P18" s="649"/>
      <c r="Q18" s="649"/>
      <c r="R18" s="637"/>
      <c r="S18" s="650"/>
    </row>
    <row r="19" spans="1:19" ht="14.4" customHeight="1" x14ac:dyDescent="0.3">
      <c r="A19" s="631" t="s">
        <v>2497</v>
      </c>
      <c r="B19" s="632" t="s">
        <v>2498</v>
      </c>
      <c r="C19" s="632" t="s">
        <v>1267</v>
      </c>
      <c r="D19" s="632" t="s">
        <v>2480</v>
      </c>
      <c r="E19" s="632" t="s">
        <v>634</v>
      </c>
      <c r="F19" s="632" t="s">
        <v>2510</v>
      </c>
      <c r="G19" s="632" t="s">
        <v>2511</v>
      </c>
      <c r="H19" s="649">
        <v>1</v>
      </c>
      <c r="I19" s="649">
        <v>37</v>
      </c>
      <c r="J19" s="632"/>
      <c r="K19" s="632">
        <v>37</v>
      </c>
      <c r="L19" s="649"/>
      <c r="M19" s="649"/>
      <c r="N19" s="632"/>
      <c r="O19" s="632"/>
      <c r="P19" s="649"/>
      <c r="Q19" s="649"/>
      <c r="R19" s="637"/>
      <c r="S19" s="650"/>
    </row>
    <row r="20" spans="1:19" ht="14.4" customHeight="1" x14ac:dyDescent="0.3">
      <c r="A20" s="631" t="s">
        <v>2497</v>
      </c>
      <c r="B20" s="632" t="s">
        <v>2498</v>
      </c>
      <c r="C20" s="632" t="s">
        <v>1267</v>
      </c>
      <c r="D20" s="632" t="s">
        <v>2480</v>
      </c>
      <c r="E20" s="632" t="s">
        <v>634</v>
      </c>
      <c r="F20" s="632" t="s">
        <v>2512</v>
      </c>
      <c r="G20" s="632" t="s">
        <v>2513</v>
      </c>
      <c r="H20" s="649"/>
      <c r="I20" s="649"/>
      <c r="J20" s="632"/>
      <c r="K20" s="632"/>
      <c r="L20" s="649">
        <v>2</v>
      </c>
      <c r="M20" s="649">
        <v>222.22</v>
      </c>
      <c r="N20" s="632">
        <v>1</v>
      </c>
      <c r="O20" s="632">
        <v>111.11</v>
      </c>
      <c r="P20" s="649"/>
      <c r="Q20" s="649"/>
      <c r="R20" s="637"/>
      <c r="S20" s="650"/>
    </row>
    <row r="21" spans="1:19" ht="14.4" customHeight="1" x14ac:dyDescent="0.3">
      <c r="A21" s="631" t="s">
        <v>2497</v>
      </c>
      <c r="B21" s="632" t="s">
        <v>2498</v>
      </c>
      <c r="C21" s="632" t="s">
        <v>1267</v>
      </c>
      <c r="D21" s="632" t="s">
        <v>2480</v>
      </c>
      <c r="E21" s="632" t="s">
        <v>634</v>
      </c>
      <c r="F21" s="632" t="s">
        <v>2512</v>
      </c>
      <c r="G21" s="632" t="s">
        <v>2514</v>
      </c>
      <c r="H21" s="649">
        <v>3</v>
      </c>
      <c r="I21" s="649">
        <v>333.33</v>
      </c>
      <c r="J21" s="632"/>
      <c r="K21" s="632">
        <v>111.11</v>
      </c>
      <c r="L21" s="649">
        <v>0</v>
      </c>
      <c r="M21" s="649">
        <v>0</v>
      </c>
      <c r="N21" s="632"/>
      <c r="O21" s="632"/>
      <c r="P21" s="649"/>
      <c r="Q21" s="649"/>
      <c r="R21" s="637"/>
      <c r="S21" s="650"/>
    </row>
    <row r="22" spans="1:19" ht="14.4" customHeight="1" x14ac:dyDescent="0.3">
      <c r="A22" s="631" t="s">
        <v>2497</v>
      </c>
      <c r="B22" s="632" t="s">
        <v>2498</v>
      </c>
      <c r="C22" s="632" t="s">
        <v>1267</v>
      </c>
      <c r="D22" s="632" t="s">
        <v>2480</v>
      </c>
      <c r="E22" s="632" t="s">
        <v>634</v>
      </c>
      <c r="F22" s="632" t="s">
        <v>2515</v>
      </c>
      <c r="G22" s="632" t="s">
        <v>2516</v>
      </c>
      <c r="H22" s="649">
        <v>29</v>
      </c>
      <c r="I22" s="649">
        <v>21518</v>
      </c>
      <c r="J22" s="632">
        <v>1.2608695652173914</v>
      </c>
      <c r="K22" s="632">
        <v>742</v>
      </c>
      <c r="L22" s="649">
        <v>23</v>
      </c>
      <c r="M22" s="649">
        <v>17066</v>
      </c>
      <c r="N22" s="632">
        <v>1</v>
      </c>
      <c r="O22" s="632">
        <v>742</v>
      </c>
      <c r="P22" s="649">
        <v>18</v>
      </c>
      <c r="Q22" s="649">
        <v>13374</v>
      </c>
      <c r="R22" s="637">
        <v>0.78366342435251379</v>
      </c>
      <c r="S22" s="650">
        <v>743</v>
      </c>
    </row>
    <row r="23" spans="1:19" ht="14.4" customHeight="1" x14ac:dyDescent="0.3">
      <c r="A23" s="631" t="s">
        <v>2497</v>
      </c>
      <c r="B23" s="632" t="s">
        <v>2498</v>
      </c>
      <c r="C23" s="632" t="s">
        <v>1267</v>
      </c>
      <c r="D23" s="632" t="s">
        <v>2480</v>
      </c>
      <c r="E23" s="632" t="s">
        <v>634</v>
      </c>
      <c r="F23" s="632" t="s">
        <v>2517</v>
      </c>
      <c r="G23" s="632" t="s">
        <v>2518</v>
      </c>
      <c r="H23" s="649">
        <v>4394</v>
      </c>
      <c r="I23" s="649">
        <v>575614</v>
      </c>
      <c r="J23" s="632">
        <v>1.4487306297395319</v>
      </c>
      <c r="K23" s="632">
        <v>131</v>
      </c>
      <c r="L23" s="649">
        <v>3033</v>
      </c>
      <c r="M23" s="649">
        <v>397323</v>
      </c>
      <c r="N23" s="632">
        <v>1</v>
      </c>
      <c r="O23" s="632">
        <v>131</v>
      </c>
      <c r="P23" s="649">
        <v>2722</v>
      </c>
      <c r="Q23" s="649">
        <v>358681</v>
      </c>
      <c r="R23" s="637">
        <v>0.90274411498956764</v>
      </c>
      <c r="S23" s="650">
        <v>131.77112417340192</v>
      </c>
    </row>
    <row r="24" spans="1:19" ht="14.4" customHeight="1" x14ac:dyDescent="0.3">
      <c r="A24" s="631" t="s">
        <v>2497</v>
      </c>
      <c r="B24" s="632" t="s">
        <v>2498</v>
      </c>
      <c r="C24" s="632" t="s">
        <v>1267</v>
      </c>
      <c r="D24" s="632" t="s">
        <v>2480</v>
      </c>
      <c r="E24" s="632" t="s">
        <v>634</v>
      </c>
      <c r="F24" s="632" t="s">
        <v>2517</v>
      </c>
      <c r="G24" s="632" t="s">
        <v>2519</v>
      </c>
      <c r="H24" s="649">
        <v>402</v>
      </c>
      <c r="I24" s="649">
        <v>52662</v>
      </c>
      <c r="J24" s="632">
        <v>1.0864864864864865</v>
      </c>
      <c r="K24" s="632">
        <v>131</v>
      </c>
      <c r="L24" s="649">
        <v>370</v>
      </c>
      <c r="M24" s="649">
        <v>48470</v>
      </c>
      <c r="N24" s="632">
        <v>1</v>
      </c>
      <c r="O24" s="632">
        <v>131</v>
      </c>
      <c r="P24" s="649">
        <v>359</v>
      </c>
      <c r="Q24" s="649">
        <v>47250</v>
      </c>
      <c r="R24" s="637">
        <v>0.97482979162368477</v>
      </c>
      <c r="S24" s="650">
        <v>131.61559888579387</v>
      </c>
    </row>
    <row r="25" spans="1:19" ht="14.4" customHeight="1" x14ac:dyDescent="0.3">
      <c r="A25" s="631" t="s">
        <v>2497</v>
      </c>
      <c r="B25" s="632" t="s">
        <v>2498</v>
      </c>
      <c r="C25" s="632" t="s">
        <v>1267</v>
      </c>
      <c r="D25" s="632" t="s">
        <v>2480</v>
      </c>
      <c r="E25" s="632" t="s">
        <v>634</v>
      </c>
      <c r="F25" s="632" t="s">
        <v>2520</v>
      </c>
      <c r="G25" s="632" t="s">
        <v>2521</v>
      </c>
      <c r="H25" s="649">
        <v>913</v>
      </c>
      <c r="I25" s="649">
        <v>256553</v>
      </c>
      <c r="J25" s="632">
        <v>1.5795847750865053</v>
      </c>
      <c r="K25" s="632">
        <v>281</v>
      </c>
      <c r="L25" s="649">
        <v>578</v>
      </c>
      <c r="M25" s="649">
        <v>162418</v>
      </c>
      <c r="N25" s="632">
        <v>1</v>
      </c>
      <c r="O25" s="632">
        <v>281</v>
      </c>
      <c r="P25" s="649">
        <v>464</v>
      </c>
      <c r="Q25" s="649">
        <v>130848</v>
      </c>
      <c r="R25" s="637">
        <v>0.80562499230380868</v>
      </c>
      <c r="S25" s="650">
        <v>282</v>
      </c>
    </row>
    <row r="26" spans="1:19" ht="14.4" customHeight="1" x14ac:dyDescent="0.3">
      <c r="A26" s="631" t="s">
        <v>2497</v>
      </c>
      <c r="B26" s="632" t="s">
        <v>2498</v>
      </c>
      <c r="C26" s="632" t="s">
        <v>1267</v>
      </c>
      <c r="D26" s="632" t="s">
        <v>2480</v>
      </c>
      <c r="E26" s="632" t="s">
        <v>634</v>
      </c>
      <c r="F26" s="632" t="s">
        <v>2522</v>
      </c>
      <c r="G26" s="632" t="s">
        <v>2523</v>
      </c>
      <c r="H26" s="649">
        <v>56</v>
      </c>
      <c r="I26" s="649">
        <v>27496</v>
      </c>
      <c r="J26" s="632">
        <v>1.75</v>
      </c>
      <c r="K26" s="632">
        <v>491</v>
      </c>
      <c r="L26" s="649">
        <v>32</v>
      </c>
      <c r="M26" s="649">
        <v>15712</v>
      </c>
      <c r="N26" s="632">
        <v>1</v>
      </c>
      <c r="O26" s="632">
        <v>491</v>
      </c>
      <c r="P26" s="649">
        <v>28</v>
      </c>
      <c r="Q26" s="649">
        <v>13776</v>
      </c>
      <c r="R26" s="637">
        <v>0.87678207739307534</v>
      </c>
      <c r="S26" s="650">
        <v>492</v>
      </c>
    </row>
    <row r="27" spans="1:19" ht="14.4" customHeight="1" x14ac:dyDescent="0.3">
      <c r="A27" s="631" t="s">
        <v>2497</v>
      </c>
      <c r="B27" s="632" t="s">
        <v>2498</v>
      </c>
      <c r="C27" s="632" t="s">
        <v>1267</v>
      </c>
      <c r="D27" s="632" t="s">
        <v>2480</v>
      </c>
      <c r="E27" s="632" t="s">
        <v>634</v>
      </c>
      <c r="F27" s="632" t="s">
        <v>2524</v>
      </c>
      <c r="G27" s="632" t="s">
        <v>2525</v>
      </c>
      <c r="H27" s="649">
        <v>5</v>
      </c>
      <c r="I27" s="649">
        <v>2777.7799999999997</v>
      </c>
      <c r="J27" s="632"/>
      <c r="K27" s="632">
        <v>555.55599999999993</v>
      </c>
      <c r="L27" s="649">
        <v>0</v>
      </c>
      <c r="M27" s="649">
        <v>0</v>
      </c>
      <c r="N27" s="632"/>
      <c r="O27" s="632"/>
      <c r="P27" s="649"/>
      <c r="Q27" s="649"/>
      <c r="R27" s="637"/>
      <c r="S27" s="650"/>
    </row>
    <row r="28" spans="1:19" ht="14.4" customHeight="1" x14ac:dyDescent="0.3">
      <c r="A28" s="631" t="s">
        <v>2497</v>
      </c>
      <c r="B28" s="632" t="s">
        <v>2498</v>
      </c>
      <c r="C28" s="632" t="s">
        <v>1267</v>
      </c>
      <c r="D28" s="632" t="s">
        <v>2480</v>
      </c>
      <c r="E28" s="632" t="s">
        <v>634</v>
      </c>
      <c r="F28" s="632" t="s">
        <v>2524</v>
      </c>
      <c r="G28" s="632" t="s">
        <v>2526</v>
      </c>
      <c r="H28" s="649">
        <v>1</v>
      </c>
      <c r="I28" s="649">
        <v>555.55999999999995</v>
      </c>
      <c r="J28" s="632">
        <v>0.33333333333333331</v>
      </c>
      <c r="K28" s="632">
        <v>555.55999999999995</v>
      </c>
      <c r="L28" s="649">
        <v>3</v>
      </c>
      <c r="M28" s="649">
        <v>1666.6799999999998</v>
      </c>
      <c r="N28" s="632">
        <v>1</v>
      </c>
      <c r="O28" s="632">
        <v>555.55999999999995</v>
      </c>
      <c r="P28" s="649">
        <v>1</v>
      </c>
      <c r="Q28" s="649">
        <v>555.55999999999995</v>
      </c>
      <c r="R28" s="637">
        <v>0.33333333333333331</v>
      </c>
      <c r="S28" s="650">
        <v>555.55999999999995</v>
      </c>
    </row>
    <row r="29" spans="1:19" ht="14.4" customHeight="1" x14ac:dyDescent="0.3">
      <c r="A29" s="631" t="s">
        <v>2497</v>
      </c>
      <c r="B29" s="632" t="s">
        <v>2498</v>
      </c>
      <c r="C29" s="632" t="s">
        <v>1267</v>
      </c>
      <c r="D29" s="632" t="s">
        <v>2480</v>
      </c>
      <c r="E29" s="632" t="s">
        <v>634</v>
      </c>
      <c r="F29" s="632" t="s">
        <v>2527</v>
      </c>
      <c r="G29" s="632" t="s">
        <v>2528</v>
      </c>
      <c r="H29" s="649">
        <v>4797</v>
      </c>
      <c r="I29" s="649">
        <v>3559374</v>
      </c>
      <c r="J29" s="632">
        <v>1.4104675095560129</v>
      </c>
      <c r="K29" s="632">
        <v>742</v>
      </c>
      <c r="L29" s="649">
        <v>3401</v>
      </c>
      <c r="M29" s="649">
        <v>2523542</v>
      </c>
      <c r="N29" s="632">
        <v>1</v>
      </c>
      <c r="O29" s="632">
        <v>742</v>
      </c>
      <c r="P29" s="649">
        <v>3069</v>
      </c>
      <c r="Q29" s="649">
        <v>2280267</v>
      </c>
      <c r="R29" s="637">
        <v>0.90359780023474945</v>
      </c>
      <c r="S29" s="650">
        <v>743</v>
      </c>
    </row>
    <row r="30" spans="1:19" ht="14.4" customHeight="1" x14ac:dyDescent="0.3">
      <c r="A30" s="631" t="s">
        <v>2497</v>
      </c>
      <c r="B30" s="632" t="s">
        <v>2498</v>
      </c>
      <c r="C30" s="632" t="s">
        <v>1267</v>
      </c>
      <c r="D30" s="632" t="s">
        <v>2480</v>
      </c>
      <c r="E30" s="632" t="s">
        <v>634</v>
      </c>
      <c r="F30" s="632" t="s">
        <v>2529</v>
      </c>
      <c r="G30" s="632" t="s">
        <v>2530</v>
      </c>
      <c r="H30" s="649">
        <v>303</v>
      </c>
      <c r="I30" s="649">
        <v>112413</v>
      </c>
      <c r="J30" s="632">
        <v>1.7514450867052023</v>
      </c>
      <c r="K30" s="632">
        <v>371</v>
      </c>
      <c r="L30" s="649">
        <v>173</v>
      </c>
      <c r="M30" s="649">
        <v>64183</v>
      </c>
      <c r="N30" s="632">
        <v>1</v>
      </c>
      <c r="O30" s="632">
        <v>371</v>
      </c>
      <c r="P30" s="649">
        <v>148</v>
      </c>
      <c r="Q30" s="649">
        <v>55056</v>
      </c>
      <c r="R30" s="637">
        <v>0.85779723602823177</v>
      </c>
      <c r="S30" s="650">
        <v>372</v>
      </c>
    </row>
    <row r="31" spans="1:19" ht="14.4" customHeight="1" x14ac:dyDescent="0.3">
      <c r="A31" s="631" t="s">
        <v>2497</v>
      </c>
      <c r="B31" s="632" t="s">
        <v>2498</v>
      </c>
      <c r="C31" s="632" t="s">
        <v>1267</v>
      </c>
      <c r="D31" s="632" t="s">
        <v>2486</v>
      </c>
      <c r="E31" s="632" t="s">
        <v>634</v>
      </c>
      <c r="F31" s="632" t="s">
        <v>2520</v>
      </c>
      <c r="G31" s="632" t="s">
        <v>2521</v>
      </c>
      <c r="H31" s="649">
        <v>23</v>
      </c>
      <c r="I31" s="649">
        <v>6463</v>
      </c>
      <c r="J31" s="632"/>
      <c r="K31" s="632">
        <v>281</v>
      </c>
      <c r="L31" s="649"/>
      <c r="M31" s="649"/>
      <c r="N31" s="632"/>
      <c r="O31" s="632"/>
      <c r="P31" s="649"/>
      <c r="Q31" s="649"/>
      <c r="R31" s="637"/>
      <c r="S31" s="650"/>
    </row>
    <row r="32" spans="1:19" ht="14.4" customHeight="1" x14ac:dyDescent="0.3">
      <c r="A32" s="631" t="s">
        <v>2497</v>
      </c>
      <c r="B32" s="632" t="s">
        <v>2498</v>
      </c>
      <c r="C32" s="632" t="s">
        <v>1267</v>
      </c>
      <c r="D32" s="632" t="s">
        <v>778</v>
      </c>
      <c r="E32" s="632" t="s">
        <v>634</v>
      </c>
      <c r="F32" s="632" t="s">
        <v>2515</v>
      </c>
      <c r="G32" s="632" t="s">
        <v>2516</v>
      </c>
      <c r="H32" s="649"/>
      <c r="I32" s="649"/>
      <c r="J32" s="632"/>
      <c r="K32" s="632"/>
      <c r="L32" s="649"/>
      <c r="M32" s="649"/>
      <c r="N32" s="632"/>
      <c r="O32" s="632"/>
      <c r="P32" s="649">
        <v>1</v>
      </c>
      <c r="Q32" s="649">
        <v>743</v>
      </c>
      <c r="R32" s="637"/>
      <c r="S32" s="650">
        <v>743</v>
      </c>
    </row>
    <row r="33" spans="1:19" ht="14.4" customHeight="1" x14ac:dyDescent="0.3">
      <c r="A33" s="631" t="s">
        <v>2497</v>
      </c>
      <c r="B33" s="632" t="s">
        <v>2498</v>
      </c>
      <c r="C33" s="632" t="s">
        <v>1267</v>
      </c>
      <c r="D33" s="632" t="s">
        <v>778</v>
      </c>
      <c r="E33" s="632" t="s">
        <v>634</v>
      </c>
      <c r="F33" s="632" t="s">
        <v>2517</v>
      </c>
      <c r="G33" s="632" t="s">
        <v>2519</v>
      </c>
      <c r="H33" s="649"/>
      <c r="I33" s="649"/>
      <c r="J33" s="632"/>
      <c r="K33" s="632"/>
      <c r="L33" s="649"/>
      <c r="M33" s="649"/>
      <c r="N33" s="632"/>
      <c r="O33" s="632"/>
      <c r="P33" s="649">
        <v>44</v>
      </c>
      <c r="Q33" s="649">
        <v>5808</v>
      </c>
      <c r="R33" s="637"/>
      <c r="S33" s="650">
        <v>132</v>
      </c>
    </row>
    <row r="34" spans="1:19" ht="14.4" customHeight="1" x14ac:dyDescent="0.3">
      <c r="A34" s="631" t="s">
        <v>2497</v>
      </c>
      <c r="B34" s="632" t="s">
        <v>2498</v>
      </c>
      <c r="C34" s="632" t="s">
        <v>1267</v>
      </c>
      <c r="D34" s="632" t="s">
        <v>778</v>
      </c>
      <c r="E34" s="632" t="s">
        <v>634</v>
      </c>
      <c r="F34" s="632" t="s">
        <v>2520</v>
      </c>
      <c r="G34" s="632" t="s">
        <v>2521</v>
      </c>
      <c r="H34" s="649"/>
      <c r="I34" s="649"/>
      <c r="J34" s="632"/>
      <c r="K34" s="632"/>
      <c r="L34" s="649">
        <v>1</v>
      </c>
      <c r="M34" s="649">
        <v>281</v>
      </c>
      <c r="N34" s="632">
        <v>1</v>
      </c>
      <c r="O34" s="632">
        <v>281</v>
      </c>
      <c r="P34" s="649">
        <v>46</v>
      </c>
      <c r="Q34" s="649">
        <v>12972</v>
      </c>
      <c r="R34" s="637">
        <v>46.163701067615655</v>
      </c>
      <c r="S34" s="650">
        <v>282</v>
      </c>
    </row>
    <row r="35" spans="1:19" ht="14.4" customHeight="1" x14ac:dyDescent="0.3">
      <c r="A35" s="631" t="s">
        <v>2497</v>
      </c>
      <c r="B35" s="632" t="s">
        <v>2498</v>
      </c>
      <c r="C35" s="632" t="s">
        <v>1267</v>
      </c>
      <c r="D35" s="632" t="s">
        <v>778</v>
      </c>
      <c r="E35" s="632" t="s">
        <v>634</v>
      </c>
      <c r="F35" s="632" t="s">
        <v>2527</v>
      </c>
      <c r="G35" s="632" t="s">
        <v>2528</v>
      </c>
      <c r="H35" s="649"/>
      <c r="I35" s="649"/>
      <c r="J35" s="632"/>
      <c r="K35" s="632"/>
      <c r="L35" s="649"/>
      <c r="M35" s="649"/>
      <c r="N35" s="632"/>
      <c r="O35" s="632"/>
      <c r="P35" s="649">
        <v>43</v>
      </c>
      <c r="Q35" s="649">
        <v>31949</v>
      </c>
      <c r="R35" s="637"/>
      <c r="S35" s="650">
        <v>743</v>
      </c>
    </row>
    <row r="36" spans="1:19" ht="14.4" customHeight="1" x14ac:dyDescent="0.3">
      <c r="A36" s="631" t="s">
        <v>2497</v>
      </c>
      <c r="B36" s="632" t="s">
        <v>2498</v>
      </c>
      <c r="C36" s="632" t="s">
        <v>1267</v>
      </c>
      <c r="D36" s="632" t="s">
        <v>778</v>
      </c>
      <c r="E36" s="632" t="s">
        <v>634</v>
      </c>
      <c r="F36" s="632" t="s">
        <v>2529</v>
      </c>
      <c r="G36" s="632" t="s">
        <v>2530</v>
      </c>
      <c r="H36" s="649"/>
      <c r="I36" s="649"/>
      <c r="J36" s="632"/>
      <c r="K36" s="632"/>
      <c r="L36" s="649"/>
      <c r="M36" s="649"/>
      <c r="N36" s="632"/>
      <c r="O36" s="632"/>
      <c r="P36" s="649">
        <v>1</v>
      </c>
      <c r="Q36" s="649">
        <v>372</v>
      </c>
      <c r="R36" s="637"/>
      <c r="S36" s="650">
        <v>372</v>
      </c>
    </row>
    <row r="37" spans="1:19" ht="14.4" customHeight="1" x14ac:dyDescent="0.3">
      <c r="A37" s="631" t="s">
        <v>2497</v>
      </c>
      <c r="B37" s="632" t="s">
        <v>2498</v>
      </c>
      <c r="C37" s="632" t="s">
        <v>1267</v>
      </c>
      <c r="D37" s="632" t="s">
        <v>780</v>
      </c>
      <c r="E37" s="632" t="s">
        <v>2501</v>
      </c>
      <c r="F37" s="632" t="s">
        <v>2504</v>
      </c>
      <c r="G37" s="632" t="s">
        <v>2505</v>
      </c>
      <c r="H37" s="649"/>
      <c r="I37" s="649"/>
      <c r="J37" s="632"/>
      <c r="K37" s="632"/>
      <c r="L37" s="649"/>
      <c r="M37" s="649"/>
      <c r="N37" s="632"/>
      <c r="O37" s="632"/>
      <c r="P37" s="649">
        <v>1</v>
      </c>
      <c r="Q37" s="649">
        <v>893.9</v>
      </c>
      <c r="R37" s="637"/>
      <c r="S37" s="650">
        <v>893.9</v>
      </c>
    </row>
    <row r="38" spans="1:19" ht="14.4" customHeight="1" x14ac:dyDescent="0.3">
      <c r="A38" s="631" t="s">
        <v>2497</v>
      </c>
      <c r="B38" s="632" t="s">
        <v>2498</v>
      </c>
      <c r="C38" s="632" t="s">
        <v>1267</v>
      </c>
      <c r="D38" s="632" t="s">
        <v>780</v>
      </c>
      <c r="E38" s="632" t="s">
        <v>634</v>
      </c>
      <c r="F38" s="632" t="s">
        <v>2515</v>
      </c>
      <c r="G38" s="632" t="s">
        <v>2516</v>
      </c>
      <c r="H38" s="649"/>
      <c r="I38" s="649"/>
      <c r="J38" s="632"/>
      <c r="K38" s="632"/>
      <c r="L38" s="649"/>
      <c r="M38" s="649"/>
      <c r="N38" s="632"/>
      <c r="O38" s="632"/>
      <c r="P38" s="649">
        <v>1</v>
      </c>
      <c r="Q38" s="649">
        <v>743</v>
      </c>
      <c r="R38" s="637"/>
      <c r="S38" s="650">
        <v>743</v>
      </c>
    </row>
    <row r="39" spans="1:19" ht="14.4" customHeight="1" x14ac:dyDescent="0.3">
      <c r="A39" s="631" t="s">
        <v>2497</v>
      </c>
      <c r="B39" s="632" t="s">
        <v>2498</v>
      </c>
      <c r="C39" s="632" t="s">
        <v>1267</v>
      </c>
      <c r="D39" s="632" t="s">
        <v>780</v>
      </c>
      <c r="E39" s="632" t="s">
        <v>634</v>
      </c>
      <c r="F39" s="632" t="s">
        <v>2517</v>
      </c>
      <c r="G39" s="632" t="s">
        <v>2518</v>
      </c>
      <c r="H39" s="649"/>
      <c r="I39" s="649"/>
      <c r="J39" s="632"/>
      <c r="K39" s="632"/>
      <c r="L39" s="649"/>
      <c r="M39" s="649"/>
      <c r="N39" s="632"/>
      <c r="O39" s="632"/>
      <c r="P39" s="649">
        <v>0</v>
      </c>
      <c r="Q39" s="649">
        <v>0</v>
      </c>
      <c r="R39" s="637"/>
      <c r="S39" s="650"/>
    </row>
    <row r="40" spans="1:19" ht="14.4" customHeight="1" x14ac:dyDescent="0.3">
      <c r="A40" s="631" t="s">
        <v>2497</v>
      </c>
      <c r="B40" s="632" t="s">
        <v>2498</v>
      </c>
      <c r="C40" s="632" t="s">
        <v>1267</v>
      </c>
      <c r="D40" s="632" t="s">
        <v>780</v>
      </c>
      <c r="E40" s="632" t="s">
        <v>634</v>
      </c>
      <c r="F40" s="632" t="s">
        <v>2517</v>
      </c>
      <c r="G40" s="632" t="s">
        <v>2519</v>
      </c>
      <c r="H40" s="649"/>
      <c r="I40" s="649"/>
      <c r="J40" s="632"/>
      <c r="K40" s="632"/>
      <c r="L40" s="649"/>
      <c r="M40" s="649"/>
      <c r="N40" s="632"/>
      <c r="O40" s="632"/>
      <c r="P40" s="649">
        <v>14</v>
      </c>
      <c r="Q40" s="649">
        <v>1848</v>
      </c>
      <c r="R40" s="637"/>
      <c r="S40" s="650">
        <v>132</v>
      </c>
    </row>
    <row r="41" spans="1:19" ht="14.4" customHeight="1" x14ac:dyDescent="0.3">
      <c r="A41" s="631" t="s">
        <v>2497</v>
      </c>
      <c r="B41" s="632" t="s">
        <v>2498</v>
      </c>
      <c r="C41" s="632" t="s">
        <v>1267</v>
      </c>
      <c r="D41" s="632" t="s">
        <v>780</v>
      </c>
      <c r="E41" s="632" t="s">
        <v>634</v>
      </c>
      <c r="F41" s="632" t="s">
        <v>2520</v>
      </c>
      <c r="G41" s="632" t="s">
        <v>2521</v>
      </c>
      <c r="H41" s="649"/>
      <c r="I41" s="649"/>
      <c r="J41" s="632"/>
      <c r="K41" s="632"/>
      <c r="L41" s="649"/>
      <c r="M41" s="649"/>
      <c r="N41" s="632"/>
      <c r="O41" s="632"/>
      <c r="P41" s="649">
        <v>26</v>
      </c>
      <c r="Q41" s="649">
        <v>7332</v>
      </c>
      <c r="R41" s="637"/>
      <c r="S41" s="650">
        <v>282</v>
      </c>
    </row>
    <row r="42" spans="1:19" ht="14.4" customHeight="1" x14ac:dyDescent="0.3">
      <c r="A42" s="631" t="s">
        <v>2497</v>
      </c>
      <c r="B42" s="632" t="s">
        <v>2498</v>
      </c>
      <c r="C42" s="632" t="s">
        <v>1267</v>
      </c>
      <c r="D42" s="632" t="s">
        <v>780</v>
      </c>
      <c r="E42" s="632" t="s">
        <v>634</v>
      </c>
      <c r="F42" s="632" t="s">
        <v>2522</v>
      </c>
      <c r="G42" s="632" t="s">
        <v>2523</v>
      </c>
      <c r="H42" s="649"/>
      <c r="I42" s="649"/>
      <c r="J42" s="632"/>
      <c r="K42" s="632"/>
      <c r="L42" s="649"/>
      <c r="M42" s="649"/>
      <c r="N42" s="632"/>
      <c r="O42" s="632"/>
      <c r="P42" s="649">
        <v>1</v>
      </c>
      <c r="Q42" s="649">
        <v>492</v>
      </c>
      <c r="R42" s="637"/>
      <c r="S42" s="650">
        <v>492</v>
      </c>
    </row>
    <row r="43" spans="1:19" ht="14.4" customHeight="1" x14ac:dyDescent="0.3">
      <c r="A43" s="631" t="s">
        <v>2497</v>
      </c>
      <c r="B43" s="632" t="s">
        <v>2498</v>
      </c>
      <c r="C43" s="632" t="s">
        <v>1267</v>
      </c>
      <c r="D43" s="632" t="s">
        <v>780</v>
      </c>
      <c r="E43" s="632" t="s">
        <v>634</v>
      </c>
      <c r="F43" s="632" t="s">
        <v>2527</v>
      </c>
      <c r="G43" s="632" t="s">
        <v>2528</v>
      </c>
      <c r="H43" s="649"/>
      <c r="I43" s="649"/>
      <c r="J43" s="632"/>
      <c r="K43" s="632"/>
      <c r="L43" s="649"/>
      <c r="M43" s="649"/>
      <c r="N43" s="632"/>
      <c r="O43" s="632"/>
      <c r="P43" s="649">
        <v>13</v>
      </c>
      <c r="Q43" s="649">
        <v>9659</v>
      </c>
      <c r="R43" s="637"/>
      <c r="S43" s="650">
        <v>743</v>
      </c>
    </row>
    <row r="44" spans="1:19" ht="14.4" customHeight="1" x14ac:dyDescent="0.3">
      <c r="A44" s="631" t="s">
        <v>2497</v>
      </c>
      <c r="B44" s="632" t="s">
        <v>2498</v>
      </c>
      <c r="C44" s="632" t="s">
        <v>1267</v>
      </c>
      <c r="D44" s="632" t="s">
        <v>783</v>
      </c>
      <c r="E44" s="632" t="s">
        <v>2499</v>
      </c>
      <c r="F44" s="632" t="s">
        <v>2500</v>
      </c>
      <c r="G44" s="632" t="s">
        <v>629</v>
      </c>
      <c r="H44" s="649"/>
      <c r="I44" s="649"/>
      <c r="J44" s="632"/>
      <c r="K44" s="632"/>
      <c r="L44" s="649">
        <v>0</v>
      </c>
      <c r="M44" s="649">
        <v>0</v>
      </c>
      <c r="N44" s="632"/>
      <c r="O44" s="632"/>
      <c r="P44" s="649"/>
      <c r="Q44" s="649"/>
      <c r="R44" s="637"/>
      <c r="S44" s="650"/>
    </row>
    <row r="45" spans="1:19" ht="14.4" customHeight="1" x14ac:dyDescent="0.3">
      <c r="A45" s="631" t="s">
        <v>2497</v>
      </c>
      <c r="B45" s="632" t="s">
        <v>2498</v>
      </c>
      <c r="C45" s="632" t="s">
        <v>1267</v>
      </c>
      <c r="D45" s="632" t="s">
        <v>783</v>
      </c>
      <c r="E45" s="632" t="s">
        <v>2501</v>
      </c>
      <c r="F45" s="632" t="s">
        <v>2504</v>
      </c>
      <c r="G45" s="632" t="s">
        <v>2505</v>
      </c>
      <c r="H45" s="649"/>
      <c r="I45" s="649"/>
      <c r="J45" s="632"/>
      <c r="K45" s="632"/>
      <c r="L45" s="649">
        <v>2</v>
      </c>
      <c r="M45" s="649">
        <v>1787.8</v>
      </c>
      <c r="N45" s="632">
        <v>1</v>
      </c>
      <c r="O45" s="632">
        <v>893.9</v>
      </c>
      <c r="P45" s="649">
        <v>7</v>
      </c>
      <c r="Q45" s="649">
        <v>6257.2999999999993</v>
      </c>
      <c r="R45" s="637">
        <v>3.4999999999999996</v>
      </c>
      <c r="S45" s="650">
        <v>893.89999999999986</v>
      </c>
    </row>
    <row r="46" spans="1:19" ht="14.4" customHeight="1" x14ac:dyDescent="0.3">
      <c r="A46" s="631" t="s">
        <v>2497</v>
      </c>
      <c r="B46" s="632" t="s">
        <v>2498</v>
      </c>
      <c r="C46" s="632" t="s">
        <v>1267</v>
      </c>
      <c r="D46" s="632" t="s">
        <v>783</v>
      </c>
      <c r="E46" s="632" t="s">
        <v>2501</v>
      </c>
      <c r="F46" s="632" t="s">
        <v>2506</v>
      </c>
      <c r="G46" s="632" t="s">
        <v>2507</v>
      </c>
      <c r="H46" s="649"/>
      <c r="I46" s="649"/>
      <c r="J46" s="632"/>
      <c r="K46" s="632"/>
      <c r="L46" s="649">
        <v>1</v>
      </c>
      <c r="M46" s="649">
        <v>511</v>
      </c>
      <c r="N46" s="632">
        <v>1</v>
      </c>
      <c r="O46" s="632">
        <v>511</v>
      </c>
      <c r="P46" s="649"/>
      <c r="Q46" s="649"/>
      <c r="R46" s="637"/>
      <c r="S46" s="650"/>
    </row>
    <row r="47" spans="1:19" ht="14.4" customHeight="1" x14ac:dyDescent="0.3">
      <c r="A47" s="631" t="s">
        <v>2497</v>
      </c>
      <c r="B47" s="632" t="s">
        <v>2498</v>
      </c>
      <c r="C47" s="632" t="s">
        <v>1267</v>
      </c>
      <c r="D47" s="632" t="s">
        <v>783</v>
      </c>
      <c r="E47" s="632" t="s">
        <v>634</v>
      </c>
      <c r="F47" s="632" t="s">
        <v>2512</v>
      </c>
      <c r="G47" s="632" t="s">
        <v>2513</v>
      </c>
      <c r="H47" s="649"/>
      <c r="I47" s="649"/>
      <c r="J47" s="632"/>
      <c r="K47" s="632"/>
      <c r="L47" s="649">
        <v>0</v>
      </c>
      <c r="M47" s="649">
        <v>0</v>
      </c>
      <c r="N47" s="632"/>
      <c r="O47" s="632"/>
      <c r="P47" s="649"/>
      <c r="Q47" s="649"/>
      <c r="R47" s="637"/>
      <c r="S47" s="650"/>
    </row>
    <row r="48" spans="1:19" ht="14.4" customHeight="1" x14ac:dyDescent="0.3">
      <c r="A48" s="631" t="s">
        <v>2497</v>
      </c>
      <c r="B48" s="632" t="s">
        <v>2498</v>
      </c>
      <c r="C48" s="632" t="s">
        <v>1267</v>
      </c>
      <c r="D48" s="632" t="s">
        <v>783</v>
      </c>
      <c r="E48" s="632" t="s">
        <v>634</v>
      </c>
      <c r="F48" s="632" t="s">
        <v>2512</v>
      </c>
      <c r="G48" s="632" t="s">
        <v>2514</v>
      </c>
      <c r="H48" s="649"/>
      <c r="I48" s="649"/>
      <c r="J48" s="632"/>
      <c r="K48" s="632"/>
      <c r="L48" s="649"/>
      <c r="M48" s="649"/>
      <c r="N48" s="632"/>
      <c r="O48" s="632"/>
      <c r="P48" s="649">
        <v>0</v>
      </c>
      <c r="Q48" s="649">
        <v>0</v>
      </c>
      <c r="R48" s="637"/>
      <c r="S48" s="650"/>
    </row>
    <row r="49" spans="1:19" ht="14.4" customHeight="1" x14ac:dyDescent="0.3">
      <c r="A49" s="631" t="s">
        <v>2497</v>
      </c>
      <c r="B49" s="632" t="s">
        <v>2498</v>
      </c>
      <c r="C49" s="632" t="s">
        <v>1267</v>
      </c>
      <c r="D49" s="632" t="s">
        <v>783</v>
      </c>
      <c r="E49" s="632" t="s">
        <v>634</v>
      </c>
      <c r="F49" s="632" t="s">
        <v>2515</v>
      </c>
      <c r="G49" s="632" t="s">
        <v>2516</v>
      </c>
      <c r="H49" s="649"/>
      <c r="I49" s="649"/>
      <c r="J49" s="632"/>
      <c r="K49" s="632"/>
      <c r="L49" s="649">
        <v>4</v>
      </c>
      <c r="M49" s="649">
        <v>2968</v>
      </c>
      <c r="N49" s="632">
        <v>1</v>
      </c>
      <c r="O49" s="632">
        <v>742</v>
      </c>
      <c r="P49" s="649">
        <v>9</v>
      </c>
      <c r="Q49" s="649">
        <v>6687</v>
      </c>
      <c r="R49" s="637">
        <v>2.253032345013477</v>
      </c>
      <c r="S49" s="650">
        <v>743</v>
      </c>
    </row>
    <row r="50" spans="1:19" ht="14.4" customHeight="1" x14ac:dyDescent="0.3">
      <c r="A50" s="631" t="s">
        <v>2497</v>
      </c>
      <c r="B50" s="632" t="s">
        <v>2498</v>
      </c>
      <c r="C50" s="632" t="s">
        <v>1267</v>
      </c>
      <c r="D50" s="632" t="s">
        <v>783</v>
      </c>
      <c r="E50" s="632" t="s">
        <v>634</v>
      </c>
      <c r="F50" s="632" t="s">
        <v>2517</v>
      </c>
      <c r="G50" s="632" t="s">
        <v>2518</v>
      </c>
      <c r="H50" s="649"/>
      <c r="I50" s="649"/>
      <c r="J50" s="632"/>
      <c r="K50" s="632"/>
      <c r="L50" s="649"/>
      <c r="M50" s="649"/>
      <c r="N50" s="632"/>
      <c r="O50" s="632"/>
      <c r="P50" s="649">
        <v>875</v>
      </c>
      <c r="Q50" s="649">
        <v>115378</v>
      </c>
      <c r="R50" s="637"/>
      <c r="S50" s="650">
        <v>131.86057142857143</v>
      </c>
    </row>
    <row r="51" spans="1:19" ht="14.4" customHeight="1" x14ac:dyDescent="0.3">
      <c r="A51" s="631" t="s">
        <v>2497</v>
      </c>
      <c r="B51" s="632" t="s">
        <v>2498</v>
      </c>
      <c r="C51" s="632" t="s">
        <v>1267</v>
      </c>
      <c r="D51" s="632" t="s">
        <v>783</v>
      </c>
      <c r="E51" s="632" t="s">
        <v>634</v>
      </c>
      <c r="F51" s="632" t="s">
        <v>2517</v>
      </c>
      <c r="G51" s="632" t="s">
        <v>2519</v>
      </c>
      <c r="H51" s="649"/>
      <c r="I51" s="649"/>
      <c r="J51" s="632"/>
      <c r="K51" s="632"/>
      <c r="L51" s="649">
        <v>417</v>
      </c>
      <c r="M51" s="649">
        <v>54627</v>
      </c>
      <c r="N51" s="632">
        <v>1</v>
      </c>
      <c r="O51" s="632">
        <v>131</v>
      </c>
      <c r="P51" s="649">
        <v>274</v>
      </c>
      <c r="Q51" s="649">
        <v>36081</v>
      </c>
      <c r="R51" s="637">
        <v>0.66049755615355044</v>
      </c>
      <c r="S51" s="650">
        <v>131.68248175182481</v>
      </c>
    </row>
    <row r="52" spans="1:19" ht="14.4" customHeight="1" x14ac:dyDescent="0.3">
      <c r="A52" s="631" t="s">
        <v>2497</v>
      </c>
      <c r="B52" s="632" t="s">
        <v>2498</v>
      </c>
      <c r="C52" s="632" t="s">
        <v>1267</v>
      </c>
      <c r="D52" s="632" t="s">
        <v>783</v>
      </c>
      <c r="E52" s="632" t="s">
        <v>634</v>
      </c>
      <c r="F52" s="632" t="s">
        <v>2520</v>
      </c>
      <c r="G52" s="632" t="s">
        <v>2521</v>
      </c>
      <c r="H52" s="649"/>
      <c r="I52" s="649"/>
      <c r="J52" s="632"/>
      <c r="K52" s="632"/>
      <c r="L52" s="649">
        <v>139</v>
      </c>
      <c r="M52" s="649">
        <v>39059</v>
      </c>
      <c r="N52" s="632">
        <v>1</v>
      </c>
      <c r="O52" s="632">
        <v>281</v>
      </c>
      <c r="P52" s="649">
        <v>188</v>
      </c>
      <c r="Q52" s="649">
        <v>53016</v>
      </c>
      <c r="R52" s="637">
        <v>1.3573312168770322</v>
      </c>
      <c r="S52" s="650">
        <v>282</v>
      </c>
    </row>
    <row r="53" spans="1:19" ht="14.4" customHeight="1" x14ac:dyDescent="0.3">
      <c r="A53" s="631" t="s">
        <v>2497</v>
      </c>
      <c r="B53" s="632" t="s">
        <v>2498</v>
      </c>
      <c r="C53" s="632" t="s">
        <v>1267</v>
      </c>
      <c r="D53" s="632" t="s">
        <v>783</v>
      </c>
      <c r="E53" s="632" t="s">
        <v>634</v>
      </c>
      <c r="F53" s="632" t="s">
        <v>2522</v>
      </c>
      <c r="G53" s="632" t="s">
        <v>2523</v>
      </c>
      <c r="H53" s="649"/>
      <c r="I53" s="649"/>
      <c r="J53" s="632"/>
      <c r="K53" s="632"/>
      <c r="L53" s="649">
        <v>4</v>
      </c>
      <c r="M53" s="649">
        <v>1964</v>
      </c>
      <c r="N53" s="632">
        <v>1</v>
      </c>
      <c r="O53" s="632">
        <v>491</v>
      </c>
      <c r="P53" s="649">
        <v>11</v>
      </c>
      <c r="Q53" s="649">
        <v>5412</v>
      </c>
      <c r="R53" s="637">
        <v>2.7556008146639512</v>
      </c>
      <c r="S53" s="650">
        <v>492</v>
      </c>
    </row>
    <row r="54" spans="1:19" ht="14.4" customHeight="1" x14ac:dyDescent="0.3">
      <c r="A54" s="631" t="s">
        <v>2497</v>
      </c>
      <c r="B54" s="632" t="s">
        <v>2498</v>
      </c>
      <c r="C54" s="632" t="s">
        <v>1267</v>
      </c>
      <c r="D54" s="632" t="s">
        <v>783</v>
      </c>
      <c r="E54" s="632" t="s">
        <v>634</v>
      </c>
      <c r="F54" s="632" t="s">
        <v>2524</v>
      </c>
      <c r="G54" s="632" t="s">
        <v>2525</v>
      </c>
      <c r="H54" s="649"/>
      <c r="I54" s="649"/>
      <c r="J54" s="632"/>
      <c r="K54" s="632"/>
      <c r="L54" s="649"/>
      <c r="M54" s="649"/>
      <c r="N54" s="632"/>
      <c r="O54" s="632"/>
      <c r="P54" s="649">
        <v>0</v>
      </c>
      <c r="Q54" s="649">
        <v>0</v>
      </c>
      <c r="R54" s="637"/>
      <c r="S54" s="650"/>
    </row>
    <row r="55" spans="1:19" ht="14.4" customHeight="1" x14ac:dyDescent="0.3">
      <c r="A55" s="631" t="s">
        <v>2497</v>
      </c>
      <c r="B55" s="632" t="s">
        <v>2498</v>
      </c>
      <c r="C55" s="632" t="s">
        <v>1267</v>
      </c>
      <c r="D55" s="632" t="s">
        <v>783</v>
      </c>
      <c r="E55" s="632" t="s">
        <v>634</v>
      </c>
      <c r="F55" s="632" t="s">
        <v>2524</v>
      </c>
      <c r="G55" s="632" t="s">
        <v>2526</v>
      </c>
      <c r="H55" s="649"/>
      <c r="I55" s="649"/>
      <c r="J55" s="632"/>
      <c r="K55" s="632"/>
      <c r="L55" s="649">
        <v>0</v>
      </c>
      <c r="M55" s="649">
        <v>0</v>
      </c>
      <c r="N55" s="632"/>
      <c r="O55" s="632"/>
      <c r="P55" s="649"/>
      <c r="Q55" s="649"/>
      <c r="R55" s="637"/>
      <c r="S55" s="650"/>
    </row>
    <row r="56" spans="1:19" ht="14.4" customHeight="1" x14ac:dyDescent="0.3">
      <c r="A56" s="631" t="s">
        <v>2497</v>
      </c>
      <c r="B56" s="632" t="s">
        <v>2498</v>
      </c>
      <c r="C56" s="632" t="s">
        <v>1267</v>
      </c>
      <c r="D56" s="632" t="s">
        <v>783</v>
      </c>
      <c r="E56" s="632" t="s">
        <v>634</v>
      </c>
      <c r="F56" s="632" t="s">
        <v>2527</v>
      </c>
      <c r="G56" s="632" t="s">
        <v>2528</v>
      </c>
      <c r="H56" s="649"/>
      <c r="I56" s="649"/>
      <c r="J56" s="632"/>
      <c r="K56" s="632"/>
      <c r="L56" s="649">
        <v>417</v>
      </c>
      <c r="M56" s="649">
        <v>309414</v>
      </c>
      <c r="N56" s="632">
        <v>1</v>
      </c>
      <c r="O56" s="632">
        <v>742</v>
      </c>
      <c r="P56" s="649">
        <v>1149</v>
      </c>
      <c r="Q56" s="649">
        <v>853707</v>
      </c>
      <c r="R56" s="637">
        <v>2.7591091547247379</v>
      </c>
      <c r="S56" s="650">
        <v>743</v>
      </c>
    </row>
    <row r="57" spans="1:19" ht="14.4" customHeight="1" x14ac:dyDescent="0.3">
      <c r="A57" s="631" t="s">
        <v>2497</v>
      </c>
      <c r="B57" s="632" t="s">
        <v>2498</v>
      </c>
      <c r="C57" s="632" t="s">
        <v>1267</v>
      </c>
      <c r="D57" s="632" t="s">
        <v>783</v>
      </c>
      <c r="E57" s="632" t="s">
        <v>634</v>
      </c>
      <c r="F57" s="632" t="s">
        <v>2529</v>
      </c>
      <c r="G57" s="632" t="s">
        <v>2530</v>
      </c>
      <c r="H57" s="649"/>
      <c r="I57" s="649"/>
      <c r="J57" s="632"/>
      <c r="K57" s="632"/>
      <c r="L57" s="649">
        <v>20</v>
      </c>
      <c r="M57" s="649">
        <v>7420</v>
      </c>
      <c r="N57" s="632">
        <v>1</v>
      </c>
      <c r="O57" s="632">
        <v>371</v>
      </c>
      <c r="P57" s="649">
        <v>43</v>
      </c>
      <c r="Q57" s="649">
        <v>15996</v>
      </c>
      <c r="R57" s="637">
        <v>2.1557951482479782</v>
      </c>
      <c r="S57" s="650">
        <v>372</v>
      </c>
    </row>
    <row r="58" spans="1:19" ht="14.4" customHeight="1" x14ac:dyDescent="0.3">
      <c r="A58" s="631" t="s">
        <v>2497</v>
      </c>
      <c r="B58" s="632" t="s">
        <v>2498</v>
      </c>
      <c r="C58" s="632" t="s">
        <v>1267</v>
      </c>
      <c r="D58" s="632" t="s">
        <v>2490</v>
      </c>
      <c r="E58" s="632" t="s">
        <v>634</v>
      </c>
      <c r="F58" s="632" t="s">
        <v>2517</v>
      </c>
      <c r="G58" s="632" t="s">
        <v>2519</v>
      </c>
      <c r="H58" s="649"/>
      <c r="I58" s="649"/>
      <c r="J58" s="632"/>
      <c r="K58" s="632"/>
      <c r="L58" s="649"/>
      <c r="M58" s="649"/>
      <c r="N58" s="632"/>
      <c r="O58" s="632"/>
      <c r="P58" s="649">
        <v>11</v>
      </c>
      <c r="Q58" s="649">
        <v>1441</v>
      </c>
      <c r="R58" s="637"/>
      <c r="S58" s="650">
        <v>131</v>
      </c>
    </row>
    <row r="59" spans="1:19" ht="14.4" customHeight="1" x14ac:dyDescent="0.3">
      <c r="A59" s="631" t="s">
        <v>2497</v>
      </c>
      <c r="B59" s="632" t="s">
        <v>2498</v>
      </c>
      <c r="C59" s="632" t="s">
        <v>1267</v>
      </c>
      <c r="D59" s="632" t="s">
        <v>2490</v>
      </c>
      <c r="E59" s="632" t="s">
        <v>634</v>
      </c>
      <c r="F59" s="632" t="s">
        <v>2520</v>
      </c>
      <c r="G59" s="632" t="s">
        <v>2521</v>
      </c>
      <c r="H59" s="649"/>
      <c r="I59" s="649"/>
      <c r="J59" s="632"/>
      <c r="K59" s="632"/>
      <c r="L59" s="649"/>
      <c r="M59" s="649"/>
      <c r="N59" s="632"/>
      <c r="O59" s="632"/>
      <c r="P59" s="649">
        <v>15</v>
      </c>
      <c r="Q59" s="649">
        <v>4230</v>
      </c>
      <c r="R59" s="637"/>
      <c r="S59" s="650">
        <v>282</v>
      </c>
    </row>
    <row r="60" spans="1:19" ht="14.4" customHeight="1" x14ac:dyDescent="0.3">
      <c r="A60" s="631" t="s">
        <v>2497</v>
      </c>
      <c r="B60" s="632" t="s">
        <v>2498</v>
      </c>
      <c r="C60" s="632" t="s">
        <v>1267</v>
      </c>
      <c r="D60" s="632" t="s">
        <v>2490</v>
      </c>
      <c r="E60" s="632" t="s">
        <v>634</v>
      </c>
      <c r="F60" s="632" t="s">
        <v>2527</v>
      </c>
      <c r="G60" s="632" t="s">
        <v>2528</v>
      </c>
      <c r="H60" s="649"/>
      <c r="I60" s="649"/>
      <c r="J60" s="632"/>
      <c r="K60" s="632"/>
      <c r="L60" s="649"/>
      <c r="M60" s="649"/>
      <c r="N60" s="632"/>
      <c r="O60" s="632"/>
      <c r="P60" s="649">
        <v>11</v>
      </c>
      <c r="Q60" s="649">
        <v>8173</v>
      </c>
      <c r="R60" s="637"/>
      <c r="S60" s="650">
        <v>743</v>
      </c>
    </row>
    <row r="61" spans="1:19" ht="14.4" customHeight="1" x14ac:dyDescent="0.3">
      <c r="A61" s="631" t="s">
        <v>2497</v>
      </c>
      <c r="B61" s="632" t="s">
        <v>2498</v>
      </c>
      <c r="C61" s="632" t="s">
        <v>1267</v>
      </c>
      <c r="D61" s="632" t="s">
        <v>787</v>
      </c>
      <c r="E61" s="632" t="s">
        <v>634</v>
      </c>
      <c r="F61" s="632" t="s">
        <v>2517</v>
      </c>
      <c r="G61" s="632" t="s">
        <v>2518</v>
      </c>
      <c r="H61" s="649"/>
      <c r="I61" s="649"/>
      <c r="J61" s="632"/>
      <c r="K61" s="632"/>
      <c r="L61" s="649">
        <v>3</v>
      </c>
      <c r="M61" s="649">
        <v>393</v>
      </c>
      <c r="N61" s="632">
        <v>1</v>
      </c>
      <c r="O61" s="632">
        <v>131</v>
      </c>
      <c r="P61" s="649"/>
      <c r="Q61" s="649"/>
      <c r="R61" s="637"/>
      <c r="S61" s="650"/>
    </row>
    <row r="62" spans="1:19" ht="14.4" customHeight="1" x14ac:dyDescent="0.3">
      <c r="A62" s="631" t="s">
        <v>2497</v>
      </c>
      <c r="B62" s="632" t="s">
        <v>2498</v>
      </c>
      <c r="C62" s="632" t="s">
        <v>1267</v>
      </c>
      <c r="D62" s="632" t="s">
        <v>787</v>
      </c>
      <c r="E62" s="632" t="s">
        <v>634</v>
      </c>
      <c r="F62" s="632" t="s">
        <v>2517</v>
      </c>
      <c r="G62" s="632" t="s">
        <v>2519</v>
      </c>
      <c r="H62" s="649"/>
      <c r="I62" s="649"/>
      <c r="J62" s="632"/>
      <c r="K62" s="632"/>
      <c r="L62" s="649">
        <v>65</v>
      </c>
      <c r="M62" s="649">
        <v>8515</v>
      </c>
      <c r="N62" s="632">
        <v>1</v>
      </c>
      <c r="O62" s="632">
        <v>131</v>
      </c>
      <c r="P62" s="649"/>
      <c r="Q62" s="649"/>
      <c r="R62" s="637"/>
      <c r="S62" s="650"/>
    </row>
    <row r="63" spans="1:19" ht="14.4" customHeight="1" x14ac:dyDescent="0.3">
      <c r="A63" s="631" t="s">
        <v>2497</v>
      </c>
      <c r="B63" s="632" t="s">
        <v>2498</v>
      </c>
      <c r="C63" s="632" t="s">
        <v>1267</v>
      </c>
      <c r="D63" s="632" t="s">
        <v>787</v>
      </c>
      <c r="E63" s="632" t="s">
        <v>634</v>
      </c>
      <c r="F63" s="632" t="s">
        <v>2520</v>
      </c>
      <c r="G63" s="632" t="s">
        <v>2521</v>
      </c>
      <c r="H63" s="649"/>
      <c r="I63" s="649"/>
      <c r="J63" s="632"/>
      <c r="K63" s="632"/>
      <c r="L63" s="649">
        <v>48</v>
      </c>
      <c r="M63" s="649">
        <v>13488</v>
      </c>
      <c r="N63" s="632">
        <v>1</v>
      </c>
      <c r="O63" s="632">
        <v>281</v>
      </c>
      <c r="P63" s="649"/>
      <c r="Q63" s="649"/>
      <c r="R63" s="637"/>
      <c r="S63" s="650"/>
    </row>
    <row r="64" spans="1:19" ht="14.4" customHeight="1" x14ac:dyDescent="0.3">
      <c r="A64" s="631" t="s">
        <v>2497</v>
      </c>
      <c r="B64" s="632" t="s">
        <v>2498</v>
      </c>
      <c r="C64" s="632" t="s">
        <v>1267</v>
      </c>
      <c r="D64" s="632" t="s">
        <v>787</v>
      </c>
      <c r="E64" s="632" t="s">
        <v>634</v>
      </c>
      <c r="F64" s="632" t="s">
        <v>2527</v>
      </c>
      <c r="G64" s="632" t="s">
        <v>2528</v>
      </c>
      <c r="H64" s="649"/>
      <c r="I64" s="649"/>
      <c r="J64" s="632"/>
      <c r="K64" s="632"/>
      <c r="L64" s="649">
        <v>68</v>
      </c>
      <c r="M64" s="649">
        <v>50456</v>
      </c>
      <c r="N64" s="632">
        <v>1</v>
      </c>
      <c r="O64" s="632">
        <v>742</v>
      </c>
      <c r="P64" s="649"/>
      <c r="Q64" s="649"/>
      <c r="R64" s="637"/>
      <c r="S64" s="650"/>
    </row>
    <row r="65" spans="1:19" ht="14.4" customHeight="1" x14ac:dyDescent="0.3">
      <c r="A65" s="631" t="s">
        <v>2497</v>
      </c>
      <c r="B65" s="632" t="s">
        <v>2498</v>
      </c>
      <c r="C65" s="632" t="s">
        <v>1267</v>
      </c>
      <c r="D65" s="632" t="s">
        <v>787</v>
      </c>
      <c r="E65" s="632" t="s">
        <v>634</v>
      </c>
      <c r="F65" s="632" t="s">
        <v>2529</v>
      </c>
      <c r="G65" s="632" t="s">
        <v>2530</v>
      </c>
      <c r="H65" s="649"/>
      <c r="I65" s="649"/>
      <c r="J65" s="632"/>
      <c r="K65" s="632"/>
      <c r="L65" s="649">
        <v>4</v>
      </c>
      <c r="M65" s="649">
        <v>1484</v>
      </c>
      <c r="N65" s="632">
        <v>1</v>
      </c>
      <c r="O65" s="632">
        <v>371</v>
      </c>
      <c r="P65" s="649"/>
      <c r="Q65" s="649"/>
      <c r="R65" s="637"/>
      <c r="S65" s="650"/>
    </row>
    <row r="66" spans="1:19" ht="14.4" customHeight="1" x14ac:dyDescent="0.3">
      <c r="A66" s="631" t="s">
        <v>2497</v>
      </c>
      <c r="B66" s="632" t="s">
        <v>2498</v>
      </c>
      <c r="C66" s="632" t="s">
        <v>1267</v>
      </c>
      <c r="D66" s="632" t="s">
        <v>2495</v>
      </c>
      <c r="E66" s="632" t="s">
        <v>634</v>
      </c>
      <c r="F66" s="632" t="s">
        <v>2520</v>
      </c>
      <c r="G66" s="632" t="s">
        <v>2521</v>
      </c>
      <c r="H66" s="649"/>
      <c r="I66" s="649"/>
      <c r="J66" s="632"/>
      <c r="K66" s="632"/>
      <c r="L66" s="649"/>
      <c r="M66" s="649"/>
      <c r="N66" s="632"/>
      <c r="O66" s="632"/>
      <c r="P66" s="649">
        <v>1</v>
      </c>
      <c r="Q66" s="649">
        <v>282</v>
      </c>
      <c r="R66" s="637"/>
      <c r="S66" s="650">
        <v>282</v>
      </c>
    </row>
    <row r="67" spans="1:19" ht="14.4" customHeight="1" x14ac:dyDescent="0.3">
      <c r="A67" s="631" t="s">
        <v>2497</v>
      </c>
      <c r="B67" s="632" t="s">
        <v>2498</v>
      </c>
      <c r="C67" s="632" t="s">
        <v>1267</v>
      </c>
      <c r="D67" s="632" t="s">
        <v>785</v>
      </c>
      <c r="E67" s="632" t="s">
        <v>634</v>
      </c>
      <c r="F67" s="632" t="s">
        <v>2520</v>
      </c>
      <c r="G67" s="632" t="s">
        <v>2521</v>
      </c>
      <c r="H67" s="649"/>
      <c r="I67" s="649"/>
      <c r="J67" s="632"/>
      <c r="K67" s="632"/>
      <c r="L67" s="649">
        <v>1</v>
      </c>
      <c r="M67" s="649">
        <v>281</v>
      </c>
      <c r="N67" s="632">
        <v>1</v>
      </c>
      <c r="O67" s="632">
        <v>281</v>
      </c>
      <c r="P67" s="649"/>
      <c r="Q67" s="649"/>
      <c r="R67" s="637"/>
      <c r="S67" s="650"/>
    </row>
    <row r="68" spans="1:19" ht="14.4" customHeight="1" x14ac:dyDescent="0.3">
      <c r="A68" s="631" t="s">
        <v>2497</v>
      </c>
      <c r="B68" s="632" t="s">
        <v>2531</v>
      </c>
      <c r="C68" s="632" t="s">
        <v>529</v>
      </c>
      <c r="D68" s="632" t="s">
        <v>2484</v>
      </c>
      <c r="E68" s="632" t="s">
        <v>634</v>
      </c>
      <c r="F68" s="632" t="s">
        <v>2587</v>
      </c>
      <c r="G68" s="632" t="s">
        <v>2589</v>
      </c>
      <c r="H68" s="649">
        <v>15</v>
      </c>
      <c r="I68" s="649">
        <v>3195</v>
      </c>
      <c r="J68" s="632"/>
      <c r="K68" s="632">
        <v>213</v>
      </c>
      <c r="L68" s="649"/>
      <c r="M68" s="649"/>
      <c r="N68" s="632"/>
      <c r="O68" s="632"/>
      <c r="P68" s="649"/>
      <c r="Q68" s="649"/>
      <c r="R68" s="637"/>
      <c r="S68" s="650"/>
    </row>
    <row r="69" spans="1:19" ht="14.4" customHeight="1" x14ac:dyDescent="0.3">
      <c r="A69" s="631" t="s">
        <v>2497</v>
      </c>
      <c r="B69" s="632" t="s">
        <v>2531</v>
      </c>
      <c r="C69" s="632" t="s">
        <v>529</v>
      </c>
      <c r="D69" s="632" t="s">
        <v>2484</v>
      </c>
      <c r="E69" s="632" t="s">
        <v>634</v>
      </c>
      <c r="F69" s="632" t="s">
        <v>2590</v>
      </c>
      <c r="G69" s="632" t="s">
        <v>2592</v>
      </c>
      <c r="H69" s="649">
        <v>11</v>
      </c>
      <c r="I69" s="649">
        <v>1705</v>
      </c>
      <c r="J69" s="632"/>
      <c r="K69" s="632">
        <v>155</v>
      </c>
      <c r="L69" s="649"/>
      <c r="M69" s="649"/>
      <c r="N69" s="632"/>
      <c r="O69" s="632"/>
      <c r="P69" s="649"/>
      <c r="Q69" s="649"/>
      <c r="R69" s="637"/>
      <c r="S69" s="650"/>
    </row>
    <row r="70" spans="1:19" ht="14.4" customHeight="1" x14ac:dyDescent="0.3">
      <c r="A70" s="631" t="s">
        <v>2497</v>
      </c>
      <c r="B70" s="632" t="s">
        <v>2531</v>
      </c>
      <c r="C70" s="632" t="s">
        <v>529</v>
      </c>
      <c r="D70" s="632" t="s">
        <v>2484</v>
      </c>
      <c r="E70" s="632" t="s">
        <v>634</v>
      </c>
      <c r="F70" s="632" t="s">
        <v>2593</v>
      </c>
      <c r="G70" s="632" t="s">
        <v>2595</v>
      </c>
      <c r="H70" s="649">
        <v>14</v>
      </c>
      <c r="I70" s="649">
        <v>2618</v>
      </c>
      <c r="J70" s="632"/>
      <c r="K70" s="632">
        <v>187</v>
      </c>
      <c r="L70" s="649"/>
      <c r="M70" s="649"/>
      <c r="N70" s="632"/>
      <c r="O70" s="632"/>
      <c r="P70" s="649"/>
      <c r="Q70" s="649"/>
      <c r="R70" s="637"/>
      <c r="S70" s="650"/>
    </row>
    <row r="71" spans="1:19" ht="14.4" customHeight="1" x14ac:dyDescent="0.3">
      <c r="A71" s="631" t="s">
        <v>2497</v>
      </c>
      <c r="B71" s="632" t="s">
        <v>2531</v>
      </c>
      <c r="C71" s="632" t="s">
        <v>529</v>
      </c>
      <c r="D71" s="632" t="s">
        <v>2484</v>
      </c>
      <c r="E71" s="632" t="s">
        <v>634</v>
      </c>
      <c r="F71" s="632" t="s">
        <v>2596</v>
      </c>
      <c r="G71" s="632" t="s">
        <v>2597</v>
      </c>
      <c r="H71" s="649">
        <v>12</v>
      </c>
      <c r="I71" s="649">
        <v>1536</v>
      </c>
      <c r="J71" s="632"/>
      <c r="K71" s="632">
        <v>128</v>
      </c>
      <c r="L71" s="649"/>
      <c r="M71" s="649"/>
      <c r="N71" s="632"/>
      <c r="O71" s="632"/>
      <c r="P71" s="649"/>
      <c r="Q71" s="649"/>
      <c r="R71" s="637"/>
      <c r="S71" s="650"/>
    </row>
    <row r="72" spans="1:19" ht="14.4" customHeight="1" x14ac:dyDescent="0.3">
      <c r="A72" s="631" t="s">
        <v>2497</v>
      </c>
      <c r="B72" s="632" t="s">
        <v>2531</v>
      </c>
      <c r="C72" s="632" t="s">
        <v>529</v>
      </c>
      <c r="D72" s="632" t="s">
        <v>2484</v>
      </c>
      <c r="E72" s="632" t="s">
        <v>634</v>
      </c>
      <c r="F72" s="632" t="s">
        <v>2599</v>
      </c>
      <c r="G72" s="632" t="s">
        <v>2600</v>
      </c>
      <c r="H72" s="649">
        <v>61</v>
      </c>
      <c r="I72" s="649">
        <v>13603</v>
      </c>
      <c r="J72" s="632"/>
      <c r="K72" s="632">
        <v>223</v>
      </c>
      <c r="L72" s="649"/>
      <c r="M72" s="649"/>
      <c r="N72" s="632"/>
      <c r="O72" s="632"/>
      <c r="P72" s="649"/>
      <c r="Q72" s="649"/>
      <c r="R72" s="637"/>
      <c r="S72" s="650"/>
    </row>
    <row r="73" spans="1:19" ht="14.4" customHeight="1" x14ac:dyDescent="0.3">
      <c r="A73" s="631" t="s">
        <v>2497</v>
      </c>
      <c r="B73" s="632" t="s">
        <v>2531</v>
      </c>
      <c r="C73" s="632" t="s">
        <v>529</v>
      </c>
      <c r="D73" s="632" t="s">
        <v>2484</v>
      </c>
      <c r="E73" s="632" t="s">
        <v>634</v>
      </c>
      <c r="F73" s="632" t="s">
        <v>2602</v>
      </c>
      <c r="G73" s="632" t="s">
        <v>2604</v>
      </c>
      <c r="H73" s="649">
        <v>5</v>
      </c>
      <c r="I73" s="649">
        <v>1115</v>
      </c>
      <c r="J73" s="632"/>
      <c r="K73" s="632">
        <v>223</v>
      </c>
      <c r="L73" s="649"/>
      <c r="M73" s="649"/>
      <c r="N73" s="632"/>
      <c r="O73" s="632"/>
      <c r="P73" s="649"/>
      <c r="Q73" s="649"/>
      <c r="R73" s="637"/>
      <c r="S73" s="650"/>
    </row>
    <row r="74" spans="1:19" ht="14.4" customHeight="1" x14ac:dyDescent="0.3">
      <c r="A74" s="631" t="s">
        <v>2497</v>
      </c>
      <c r="B74" s="632" t="s">
        <v>2531</v>
      </c>
      <c r="C74" s="632" t="s">
        <v>529</v>
      </c>
      <c r="D74" s="632" t="s">
        <v>2484</v>
      </c>
      <c r="E74" s="632" t="s">
        <v>634</v>
      </c>
      <c r="F74" s="632" t="s">
        <v>2608</v>
      </c>
      <c r="G74" s="632" t="s">
        <v>2610</v>
      </c>
      <c r="H74" s="649">
        <v>9</v>
      </c>
      <c r="I74" s="649">
        <v>2025</v>
      </c>
      <c r="J74" s="632"/>
      <c r="K74" s="632">
        <v>225</v>
      </c>
      <c r="L74" s="649"/>
      <c r="M74" s="649"/>
      <c r="N74" s="632"/>
      <c r="O74" s="632"/>
      <c r="P74" s="649"/>
      <c r="Q74" s="649"/>
      <c r="R74" s="637"/>
      <c r="S74" s="650"/>
    </row>
    <row r="75" spans="1:19" ht="14.4" customHeight="1" x14ac:dyDescent="0.3">
      <c r="A75" s="631" t="s">
        <v>2497</v>
      </c>
      <c r="B75" s="632" t="s">
        <v>2531</v>
      </c>
      <c r="C75" s="632" t="s">
        <v>529</v>
      </c>
      <c r="D75" s="632" t="s">
        <v>2484</v>
      </c>
      <c r="E75" s="632" t="s">
        <v>634</v>
      </c>
      <c r="F75" s="632" t="s">
        <v>2659</v>
      </c>
      <c r="G75" s="632" t="s">
        <v>2660</v>
      </c>
      <c r="H75" s="649">
        <v>34</v>
      </c>
      <c r="I75" s="649">
        <v>6018</v>
      </c>
      <c r="J75" s="632"/>
      <c r="K75" s="632">
        <v>177</v>
      </c>
      <c r="L75" s="649"/>
      <c r="M75" s="649"/>
      <c r="N75" s="632"/>
      <c r="O75" s="632"/>
      <c r="P75" s="649"/>
      <c r="Q75" s="649"/>
      <c r="R75" s="637"/>
      <c r="S75" s="650"/>
    </row>
    <row r="76" spans="1:19" ht="14.4" customHeight="1" x14ac:dyDescent="0.3">
      <c r="A76" s="631" t="s">
        <v>2497</v>
      </c>
      <c r="B76" s="632" t="s">
        <v>2531</v>
      </c>
      <c r="C76" s="632" t="s">
        <v>529</v>
      </c>
      <c r="D76" s="632" t="s">
        <v>2484</v>
      </c>
      <c r="E76" s="632" t="s">
        <v>634</v>
      </c>
      <c r="F76" s="632" t="s">
        <v>2685</v>
      </c>
      <c r="G76" s="632" t="s">
        <v>2686</v>
      </c>
      <c r="H76" s="649">
        <v>2</v>
      </c>
      <c r="I76" s="649">
        <v>310</v>
      </c>
      <c r="J76" s="632"/>
      <c r="K76" s="632">
        <v>155</v>
      </c>
      <c r="L76" s="649"/>
      <c r="M76" s="649"/>
      <c r="N76" s="632"/>
      <c r="O76" s="632"/>
      <c r="P76" s="649"/>
      <c r="Q76" s="649"/>
      <c r="R76" s="637"/>
      <c r="S76" s="650"/>
    </row>
    <row r="77" spans="1:19" ht="14.4" customHeight="1" x14ac:dyDescent="0.3">
      <c r="A77" s="631" t="s">
        <v>2497</v>
      </c>
      <c r="B77" s="632" t="s">
        <v>2531</v>
      </c>
      <c r="C77" s="632" t="s">
        <v>529</v>
      </c>
      <c r="D77" s="632" t="s">
        <v>2484</v>
      </c>
      <c r="E77" s="632" t="s">
        <v>634</v>
      </c>
      <c r="F77" s="632" t="s">
        <v>2685</v>
      </c>
      <c r="G77" s="632" t="s">
        <v>2687</v>
      </c>
      <c r="H77" s="649">
        <v>16</v>
      </c>
      <c r="I77" s="649">
        <v>2480</v>
      </c>
      <c r="J77" s="632"/>
      <c r="K77" s="632">
        <v>155</v>
      </c>
      <c r="L77" s="649"/>
      <c r="M77" s="649"/>
      <c r="N77" s="632"/>
      <c r="O77" s="632"/>
      <c r="P77" s="649"/>
      <c r="Q77" s="649"/>
      <c r="R77" s="637"/>
      <c r="S77" s="650"/>
    </row>
    <row r="78" spans="1:19" ht="14.4" customHeight="1" x14ac:dyDescent="0.3">
      <c r="A78" s="631" t="s">
        <v>2497</v>
      </c>
      <c r="B78" s="632" t="s">
        <v>2531</v>
      </c>
      <c r="C78" s="632" t="s">
        <v>529</v>
      </c>
      <c r="D78" s="632" t="s">
        <v>2484</v>
      </c>
      <c r="E78" s="632" t="s">
        <v>634</v>
      </c>
      <c r="F78" s="632" t="s">
        <v>2688</v>
      </c>
      <c r="G78" s="632" t="s">
        <v>2689</v>
      </c>
      <c r="H78" s="649">
        <v>10</v>
      </c>
      <c r="I78" s="649">
        <v>1990</v>
      </c>
      <c r="J78" s="632"/>
      <c r="K78" s="632">
        <v>199</v>
      </c>
      <c r="L78" s="649"/>
      <c r="M78" s="649"/>
      <c r="N78" s="632"/>
      <c r="O78" s="632"/>
      <c r="P78" s="649"/>
      <c r="Q78" s="649"/>
      <c r="R78" s="637"/>
      <c r="S78" s="650"/>
    </row>
    <row r="79" spans="1:19" ht="14.4" customHeight="1" x14ac:dyDescent="0.3">
      <c r="A79" s="631" t="s">
        <v>2497</v>
      </c>
      <c r="B79" s="632" t="s">
        <v>2531</v>
      </c>
      <c r="C79" s="632" t="s">
        <v>529</v>
      </c>
      <c r="D79" s="632" t="s">
        <v>2484</v>
      </c>
      <c r="E79" s="632" t="s">
        <v>634</v>
      </c>
      <c r="F79" s="632" t="s">
        <v>2698</v>
      </c>
      <c r="G79" s="632" t="s">
        <v>2700</v>
      </c>
      <c r="H79" s="649">
        <v>15</v>
      </c>
      <c r="I79" s="649">
        <v>2445</v>
      </c>
      <c r="J79" s="632"/>
      <c r="K79" s="632">
        <v>163</v>
      </c>
      <c r="L79" s="649"/>
      <c r="M79" s="649"/>
      <c r="N79" s="632"/>
      <c r="O79" s="632"/>
      <c r="P79" s="649"/>
      <c r="Q79" s="649"/>
      <c r="R79" s="637"/>
      <c r="S79" s="650"/>
    </row>
    <row r="80" spans="1:19" ht="14.4" customHeight="1" x14ac:dyDescent="0.3">
      <c r="A80" s="631" t="s">
        <v>2497</v>
      </c>
      <c r="B80" s="632" t="s">
        <v>2531</v>
      </c>
      <c r="C80" s="632" t="s">
        <v>529</v>
      </c>
      <c r="D80" s="632" t="s">
        <v>2484</v>
      </c>
      <c r="E80" s="632" t="s">
        <v>634</v>
      </c>
      <c r="F80" s="632" t="s">
        <v>2707</v>
      </c>
      <c r="G80" s="632" t="s">
        <v>2708</v>
      </c>
      <c r="H80" s="649">
        <v>3</v>
      </c>
      <c r="I80" s="649">
        <v>489</v>
      </c>
      <c r="J80" s="632"/>
      <c r="K80" s="632">
        <v>163</v>
      </c>
      <c r="L80" s="649"/>
      <c r="M80" s="649"/>
      <c r="N80" s="632"/>
      <c r="O80" s="632"/>
      <c r="P80" s="649"/>
      <c r="Q80" s="649"/>
      <c r="R80" s="637"/>
      <c r="S80" s="650"/>
    </row>
    <row r="81" spans="1:19" ht="14.4" customHeight="1" x14ac:dyDescent="0.3">
      <c r="A81" s="631" t="s">
        <v>2497</v>
      </c>
      <c r="B81" s="632" t="s">
        <v>2531</v>
      </c>
      <c r="C81" s="632" t="s">
        <v>529</v>
      </c>
      <c r="D81" s="632" t="s">
        <v>770</v>
      </c>
      <c r="E81" s="632" t="s">
        <v>2499</v>
      </c>
      <c r="F81" s="632" t="s">
        <v>2532</v>
      </c>
      <c r="G81" s="632" t="s">
        <v>629</v>
      </c>
      <c r="H81" s="649">
        <v>0.5</v>
      </c>
      <c r="I81" s="649">
        <v>855.63</v>
      </c>
      <c r="J81" s="632">
        <v>1</v>
      </c>
      <c r="K81" s="632">
        <v>1711.26</v>
      </c>
      <c r="L81" s="649">
        <v>0.5</v>
      </c>
      <c r="M81" s="649">
        <v>855.63</v>
      </c>
      <c r="N81" s="632">
        <v>1</v>
      </c>
      <c r="O81" s="632">
        <v>1711.26</v>
      </c>
      <c r="P81" s="649"/>
      <c r="Q81" s="649"/>
      <c r="R81" s="637"/>
      <c r="S81" s="650"/>
    </row>
    <row r="82" spans="1:19" ht="14.4" customHeight="1" x14ac:dyDescent="0.3">
      <c r="A82" s="631" t="s">
        <v>2497</v>
      </c>
      <c r="B82" s="632" t="s">
        <v>2531</v>
      </c>
      <c r="C82" s="632" t="s">
        <v>529</v>
      </c>
      <c r="D82" s="632" t="s">
        <v>770</v>
      </c>
      <c r="E82" s="632" t="s">
        <v>2499</v>
      </c>
      <c r="F82" s="632" t="s">
        <v>2533</v>
      </c>
      <c r="G82" s="632" t="s">
        <v>618</v>
      </c>
      <c r="H82" s="649">
        <v>0.68</v>
      </c>
      <c r="I82" s="649">
        <v>1841.46</v>
      </c>
      <c r="J82" s="632">
        <v>2</v>
      </c>
      <c r="K82" s="632">
        <v>2708.0294117647059</v>
      </c>
      <c r="L82" s="649">
        <v>0.34</v>
      </c>
      <c r="M82" s="649">
        <v>920.73</v>
      </c>
      <c r="N82" s="632">
        <v>1</v>
      </c>
      <c r="O82" s="632">
        <v>2708.0294117647059</v>
      </c>
      <c r="P82" s="649">
        <v>3.52</v>
      </c>
      <c r="Q82" s="649">
        <v>7984.6999999999989</v>
      </c>
      <c r="R82" s="637">
        <v>8.6721405841017436</v>
      </c>
      <c r="S82" s="650">
        <v>2268.3806818181815</v>
      </c>
    </row>
    <row r="83" spans="1:19" ht="14.4" customHeight="1" x14ac:dyDescent="0.3">
      <c r="A83" s="631" t="s">
        <v>2497</v>
      </c>
      <c r="B83" s="632" t="s">
        <v>2531</v>
      </c>
      <c r="C83" s="632" t="s">
        <v>529</v>
      </c>
      <c r="D83" s="632" t="s">
        <v>770</v>
      </c>
      <c r="E83" s="632" t="s">
        <v>2499</v>
      </c>
      <c r="F83" s="632" t="s">
        <v>2534</v>
      </c>
      <c r="G83" s="632" t="s">
        <v>618</v>
      </c>
      <c r="H83" s="649">
        <v>0.8</v>
      </c>
      <c r="I83" s="649">
        <v>5416.08</v>
      </c>
      <c r="J83" s="632">
        <v>1.3333333333333333</v>
      </c>
      <c r="K83" s="632">
        <v>6770.0999999999995</v>
      </c>
      <c r="L83" s="649">
        <v>0.60000000000000009</v>
      </c>
      <c r="M83" s="649">
        <v>4062.06</v>
      </c>
      <c r="N83" s="632">
        <v>1</v>
      </c>
      <c r="O83" s="632">
        <v>6770.0999999999985</v>
      </c>
      <c r="P83" s="649">
        <v>0.60000000000000009</v>
      </c>
      <c r="Q83" s="649">
        <v>3885.7799999999997</v>
      </c>
      <c r="R83" s="637">
        <v>0.95660329980354786</v>
      </c>
      <c r="S83" s="650">
        <v>6476.2999999999984</v>
      </c>
    </row>
    <row r="84" spans="1:19" ht="14.4" customHeight="1" x14ac:dyDescent="0.3">
      <c r="A84" s="631" t="s">
        <v>2497</v>
      </c>
      <c r="B84" s="632" t="s">
        <v>2531</v>
      </c>
      <c r="C84" s="632" t="s">
        <v>529</v>
      </c>
      <c r="D84" s="632" t="s">
        <v>770</v>
      </c>
      <c r="E84" s="632" t="s">
        <v>2499</v>
      </c>
      <c r="F84" s="632" t="s">
        <v>2536</v>
      </c>
      <c r="G84" s="632" t="s">
        <v>2537</v>
      </c>
      <c r="H84" s="649">
        <v>3.0000000000000004</v>
      </c>
      <c r="I84" s="649">
        <v>3014.46</v>
      </c>
      <c r="J84" s="632">
        <v>1.2499937800114449</v>
      </c>
      <c r="K84" s="632">
        <v>1004.8199999999998</v>
      </c>
      <c r="L84" s="649">
        <v>2.4</v>
      </c>
      <c r="M84" s="649">
        <v>2411.58</v>
      </c>
      <c r="N84" s="632">
        <v>1</v>
      </c>
      <c r="O84" s="632">
        <v>1004.825</v>
      </c>
      <c r="P84" s="649"/>
      <c r="Q84" s="649"/>
      <c r="R84" s="637"/>
      <c r="S84" s="650"/>
    </row>
    <row r="85" spans="1:19" ht="14.4" customHeight="1" x14ac:dyDescent="0.3">
      <c r="A85" s="631" t="s">
        <v>2497</v>
      </c>
      <c r="B85" s="632" t="s">
        <v>2531</v>
      </c>
      <c r="C85" s="632" t="s">
        <v>529</v>
      </c>
      <c r="D85" s="632" t="s">
        <v>770</v>
      </c>
      <c r="E85" s="632" t="s">
        <v>2499</v>
      </c>
      <c r="F85" s="632" t="s">
        <v>2538</v>
      </c>
      <c r="G85" s="632" t="s">
        <v>675</v>
      </c>
      <c r="H85" s="649">
        <v>0.02</v>
      </c>
      <c r="I85" s="649">
        <v>197.75</v>
      </c>
      <c r="J85" s="632"/>
      <c r="K85" s="632">
        <v>9887.5</v>
      </c>
      <c r="L85" s="649"/>
      <c r="M85" s="649"/>
      <c r="N85" s="632"/>
      <c r="O85" s="632"/>
      <c r="P85" s="649"/>
      <c r="Q85" s="649"/>
      <c r="R85" s="637"/>
      <c r="S85" s="650"/>
    </row>
    <row r="86" spans="1:19" ht="14.4" customHeight="1" x14ac:dyDescent="0.3">
      <c r="A86" s="631" t="s">
        <v>2497</v>
      </c>
      <c r="B86" s="632" t="s">
        <v>2531</v>
      </c>
      <c r="C86" s="632" t="s">
        <v>529</v>
      </c>
      <c r="D86" s="632" t="s">
        <v>770</v>
      </c>
      <c r="E86" s="632" t="s">
        <v>2499</v>
      </c>
      <c r="F86" s="632" t="s">
        <v>2542</v>
      </c>
      <c r="G86" s="632" t="s">
        <v>616</v>
      </c>
      <c r="H86" s="649">
        <v>8</v>
      </c>
      <c r="I86" s="649">
        <v>7373.2</v>
      </c>
      <c r="J86" s="632">
        <v>2.9138706439349029</v>
      </c>
      <c r="K86" s="632">
        <v>921.65</v>
      </c>
      <c r="L86" s="649">
        <v>3</v>
      </c>
      <c r="M86" s="649">
        <v>2530.38</v>
      </c>
      <c r="N86" s="632">
        <v>1</v>
      </c>
      <c r="O86" s="632">
        <v>843.46</v>
      </c>
      <c r="P86" s="649">
        <v>2</v>
      </c>
      <c r="Q86" s="649">
        <v>1585.98</v>
      </c>
      <c r="R86" s="637">
        <v>0.62677542503497496</v>
      </c>
      <c r="S86" s="650">
        <v>792.99</v>
      </c>
    </row>
    <row r="87" spans="1:19" ht="14.4" customHeight="1" x14ac:dyDescent="0.3">
      <c r="A87" s="631" t="s">
        <v>2497</v>
      </c>
      <c r="B87" s="632" t="s">
        <v>2531</v>
      </c>
      <c r="C87" s="632" t="s">
        <v>529</v>
      </c>
      <c r="D87" s="632" t="s">
        <v>770</v>
      </c>
      <c r="E87" s="632" t="s">
        <v>2499</v>
      </c>
      <c r="F87" s="632" t="s">
        <v>2544</v>
      </c>
      <c r="G87" s="632" t="s">
        <v>716</v>
      </c>
      <c r="H87" s="649">
        <v>0.05</v>
      </c>
      <c r="I87" s="649">
        <v>221.35</v>
      </c>
      <c r="J87" s="632"/>
      <c r="K87" s="632">
        <v>4427</v>
      </c>
      <c r="L87" s="649"/>
      <c r="M87" s="649"/>
      <c r="N87" s="632"/>
      <c r="O87" s="632"/>
      <c r="P87" s="649">
        <v>0.14000000000000001</v>
      </c>
      <c r="Q87" s="649">
        <v>229.52</v>
      </c>
      <c r="R87" s="637"/>
      <c r="S87" s="650">
        <v>1639.4285714285713</v>
      </c>
    </row>
    <row r="88" spans="1:19" ht="14.4" customHeight="1" x14ac:dyDescent="0.3">
      <c r="A88" s="631" t="s">
        <v>2497</v>
      </c>
      <c r="B88" s="632" t="s">
        <v>2531</v>
      </c>
      <c r="C88" s="632" t="s">
        <v>529</v>
      </c>
      <c r="D88" s="632" t="s">
        <v>770</v>
      </c>
      <c r="E88" s="632" t="s">
        <v>2499</v>
      </c>
      <c r="F88" s="632" t="s">
        <v>2545</v>
      </c>
      <c r="G88" s="632" t="s">
        <v>716</v>
      </c>
      <c r="H88" s="649">
        <v>0.39</v>
      </c>
      <c r="I88" s="649">
        <v>3460.2900000000004</v>
      </c>
      <c r="J88" s="632">
        <v>5.435067382904534</v>
      </c>
      <c r="K88" s="632">
        <v>8872.5384615384628</v>
      </c>
      <c r="L88" s="649">
        <v>7.0000000000000007E-2</v>
      </c>
      <c r="M88" s="649">
        <v>636.66</v>
      </c>
      <c r="N88" s="632">
        <v>1</v>
      </c>
      <c r="O88" s="632">
        <v>9095.1428571428551</v>
      </c>
      <c r="P88" s="649">
        <v>0.08</v>
      </c>
      <c r="Q88" s="649">
        <v>727.61</v>
      </c>
      <c r="R88" s="637">
        <v>1.142854899004178</v>
      </c>
      <c r="S88" s="650">
        <v>9095.125</v>
      </c>
    </row>
    <row r="89" spans="1:19" ht="14.4" customHeight="1" x14ac:dyDescent="0.3">
      <c r="A89" s="631" t="s">
        <v>2497</v>
      </c>
      <c r="B89" s="632" t="s">
        <v>2531</v>
      </c>
      <c r="C89" s="632" t="s">
        <v>529</v>
      </c>
      <c r="D89" s="632" t="s">
        <v>770</v>
      </c>
      <c r="E89" s="632" t="s">
        <v>2499</v>
      </c>
      <c r="F89" s="632" t="s">
        <v>2546</v>
      </c>
      <c r="G89" s="632" t="s">
        <v>723</v>
      </c>
      <c r="H89" s="649"/>
      <c r="I89" s="649"/>
      <c r="J89" s="632"/>
      <c r="K89" s="632"/>
      <c r="L89" s="649">
        <v>0.1</v>
      </c>
      <c r="M89" s="649">
        <v>194.93</v>
      </c>
      <c r="N89" s="632">
        <v>1</v>
      </c>
      <c r="O89" s="632">
        <v>1949.3</v>
      </c>
      <c r="P89" s="649"/>
      <c r="Q89" s="649"/>
      <c r="R89" s="637"/>
      <c r="S89" s="650"/>
    </row>
    <row r="90" spans="1:19" ht="14.4" customHeight="1" x14ac:dyDescent="0.3">
      <c r="A90" s="631" t="s">
        <v>2497</v>
      </c>
      <c r="B90" s="632" t="s">
        <v>2531</v>
      </c>
      <c r="C90" s="632" t="s">
        <v>529</v>
      </c>
      <c r="D90" s="632" t="s">
        <v>770</v>
      </c>
      <c r="E90" s="632" t="s">
        <v>2499</v>
      </c>
      <c r="F90" s="632" t="s">
        <v>2547</v>
      </c>
      <c r="G90" s="632" t="s">
        <v>716</v>
      </c>
      <c r="H90" s="649">
        <v>4.55</v>
      </c>
      <c r="I90" s="649">
        <v>8182.56</v>
      </c>
      <c r="J90" s="632">
        <v>1.3631170631185623</v>
      </c>
      <c r="K90" s="632">
        <v>1798.3648351648353</v>
      </c>
      <c r="L90" s="649">
        <v>3.3</v>
      </c>
      <c r="M90" s="649">
        <v>6002.8300000000008</v>
      </c>
      <c r="N90" s="632">
        <v>1</v>
      </c>
      <c r="O90" s="632">
        <v>1819.0393939393944</v>
      </c>
      <c r="P90" s="649">
        <v>3.6500000000000004</v>
      </c>
      <c r="Q90" s="649">
        <v>4661.5</v>
      </c>
      <c r="R90" s="637">
        <v>0.7765503937309568</v>
      </c>
      <c r="S90" s="650">
        <v>1277.1232876712327</v>
      </c>
    </row>
    <row r="91" spans="1:19" ht="14.4" customHeight="1" x14ac:dyDescent="0.3">
      <c r="A91" s="631" t="s">
        <v>2497</v>
      </c>
      <c r="B91" s="632" t="s">
        <v>2531</v>
      </c>
      <c r="C91" s="632" t="s">
        <v>529</v>
      </c>
      <c r="D91" s="632" t="s">
        <v>770</v>
      </c>
      <c r="E91" s="632" t="s">
        <v>2499</v>
      </c>
      <c r="F91" s="632" t="s">
        <v>2548</v>
      </c>
      <c r="G91" s="632" t="s">
        <v>625</v>
      </c>
      <c r="H91" s="649"/>
      <c r="I91" s="649"/>
      <c r="J91" s="632"/>
      <c r="K91" s="632"/>
      <c r="L91" s="649">
        <v>0.15</v>
      </c>
      <c r="M91" s="649">
        <v>77.64</v>
      </c>
      <c r="N91" s="632">
        <v>1</v>
      </c>
      <c r="O91" s="632">
        <v>517.6</v>
      </c>
      <c r="P91" s="649">
        <v>0.53</v>
      </c>
      <c r="Q91" s="649">
        <v>228.08999999999997</v>
      </c>
      <c r="R91" s="637">
        <v>2.9377897990726427</v>
      </c>
      <c r="S91" s="650">
        <v>430.35849056603769</v>
      </c>
    </row>
    <row r="92" spans="1:19" ht="14.4" customHeight="1" x14ac:dyDescent="0.3">
      <c r="A92" s="631" t="s">
        <v>2497</v>
      </c>
      <c r="B92" s="632" t="s">
        <v>2531</v>
      </c>
      <c r="C92" s="632" t="s">
        <v>529</v>
      </c>
      <c r="D92" s="632" t="s">
        <v>770</v>
      </c>
      <c r="E92" s="632" t="s">
        <v>2499</v>
      </c>
      <c r="F92" s="632" t="s">
        <v>2549</v>
      </c>
      <c r="G92" s="632" t="s">
        <v>627</v>
      </c>
      <c r="H92" s="649"/>
      <c r="I92" s="649"/>
      <c r="J92" s="632"/>
      <c r="K92" s="632"/>
      <c r="L92" s="649"/>
      <c r="M92" s="649"/>
      <c r="N92" s="632"/>
      <c r="O92" s="632"/>
      <c r="P92" s="649">
        <v>0.05</v>
      </c>
      <c r="Q92" s="649">
        <v>45.19</v>
      </c>
      <c r="R92" s="637"/>
      <c r="S92" s="650">
        <v>903.8</v>
      </c>
    </row>
    <row r="93" spans="1:19" ht="14.4" customHeight="1" x14ac:dyDescent="0.3">
      <c r="A93" s="631" t="s">
        <v>2497</v>
      </c>
      <c r="B93" s="632" t="s">
        <v>2531</v>
      </c>
      <c r="C93" s="632" t="s">
        <v>529</v>
      </c>
      <c r="D93" s="632" t="s">
        <v>770</v>
      </c>
      <c r="E93" s="632" t="s">
        <v>2499</v>
      </c>
      <c r="F93" s="632" t="s">
        <v>2550</v>
      </c>
      <c r="G93" s="632" t="s">
        <v>716</v>
      </c>
      <c r="H93" s="649">
        <v>0.16</v>
      </c>
      <c r="I93" s="649">
        <v>5760.829999999999</v>
      </c>
      <c r="J93" s="632">
        <v>0.93697627969916975</v>
      </c>
      <c r="K93" s="632">
        <v>36005.187499999993</v>
      </c>
      <c r="L93" s="649">
        <v>0.16999999999999998</v>
      </c>
      <c r="M93" s="649">
        <v>6148.32</v>
      </c>
      <c r="N93" s="632">
        <v>1</v>
      </c>
      <c r="O93" s="632">
        <v>36166.588235294119</v>
      </c>
      <c r="P93" s="649">
        <v>0.15</v>
      </c>
      <c r="Q93" s="649">
        <v>5966.43</v>
      </c>
      <c r="R93" s="637">
        <v>0.97041630884534325</v>
      </c>
      <c r="S93" s="650">
        <v>39776.200000000004</v>
      </c>
    </row>
    <row r="94" spans="1:19" ht="14.4" customHeight="1" x14ac:dyDescent="0.3">
      <c r="A94" s="631" t="s">
        <v>2497</v>
      </c>
      <c r="B94" s="632" t="s">
        <v>2531</v>
      </c>
      <c r="C94" s="632" t="s">
        <v>529</v>
      </c>
      <c r="D94" s="632" t="s">
        <v>770</v>
      </c>
      <c r="E94" s="632" t="s">
        <v>2499</v>
      </c>
      <c r="F94" s="632" t="s">
        <v>2551</v>
      </c>
      <c r="G94" s="632" t="s">
        <v>716</v>
      </c>
      <c r="H94" s="649"/>
      <c r="I94" s="649"/>
      <c r="J94" s="632"/>
      <c r="K94" s="632"/>
      <c r="L94" s="649"/>
      <c r="M94" s="649"/>
      <c r="N94" s="632"/>
      <c r="O94" s="632"/>
      <c r="P94" s="649">
        <v>1.25</v>
      </c>
      <c r="Q94" s="649">
        <v>819.4</v>
      </c>
      <c r="R94" s="637"/>
      <c r="S94" s="650">
        <v>655.52</v>
      </c>
    </row>
    <row r="95" spans="1:19" ht="14.4" customHeight="1" x14ac:dyDescent="0.3">
      <c r="A95" s="631" t="s">
        <v>2497</v>
      </c>
      <c r="B95" s="632" t="s">
        <v>2531</v>
      </c>
      <c r="C95" s="632" t="s">
        <v>529</v>
      </c>
      <c r="D95" s="632" t="s">
        <v>770</v>
      </c>
      <c r="E95" s="632" t="s">
        <v>634</v>
      </c>
      <c r="F95" s="632" t="s">
        <v>2581</v>
      </c>
      <c r="G95" s="632" t="s">
        <v>2582</v>
      </c>
      <c r="H95" s="649">
        <v>1</v>
      </c>
      <c r="I95" s="649">
        <v>205</v>
      </c>
      <c r="J95" s="632"/>
      <c r="K95" s="632">
        <v>205</v>
      </c>
      <c r="L95" s="649"/>
      <c r="M95" s="649"/>
      <c r="N95" s="632"/>
      <c r="O95" s="632"/>
      <c r="P95" s="649">
        <v>1</v>
      </c>
      <c r="Q95" s="649">
        <v>206</v>
      </c>
      <c r="R95" s="637"/>
      <c r="S95" s="650">
        <v>206</v>
      </c>
    </row>
    <row r="96" spans="1:19" ht="14.4" customHeight="1" x14ac:dyDescent="0.3">
      <c r="A96" s="631" t="s">
        <v>2497</v>
      </c>
      <c r="B96" s="632" t="s">
        <v>2531</v>
      </c>
      <c r="C96" s="632" t="s">
        <v>529</v>
      </c>
      <c r="D96" s="632" t="s">
        <v>770</v>
      </c>
      <c r="E96" s="632" t="s">
        <v>634</v>
      </c>
      <c r="F96" s="632" t="s">
        <v>2510</v>
      </c>
      <c r="G96" s="632" t="s">
        <v>2511</v>
      </c>
      <c r="H96" s="649">
        <v>1</v>
      </c>
      <c r="I96" s="649">
        <v>37</v>
      </c>
      <c r="J96" s="632"/>
      <c r="K96" s="632">
        <v>37</v>
      </c>
      <c r="L96" s="649"/>
      <c r="M96" s="649"/>
      <c r="N96" s="632"/>
      <c r="O96" s="632"/>
      <c r="P96" s="649"/>
      <c r="Q96" s="649"/>
      <c r="R96" s="637"/>
      <c r="S96" s="650"/>
    </row>
    <row r="97" spans="1:19" ht="14.4" customHeight="1" x14ac:dyDescent="0.3">
      <c r="A97" s="631" t="s">
        <v>2497</v>
      </c>
      <c r="B97" s="632" t="s">
        <v>2531</v>
      </c>
      <c r="C97" s="632" t="s">
        <v>529</v>
      </c>
      <c r="D97" s="632" t="s">
        <v>770</v>
      </c>
      <c r="E97" s="632" t="s">
        <v>634</v>
      </c>
      <c r="F97" s="632" t="s">
        <v>2587</v>
      </c>
      <c r="G97" s="632" t="s">
        <v>2588</v>
      </c>
      <c r="H97" s="649">
        <v>7</v>
      </c>
      <c r="I97" s="649">
        <v>1491</v>
      </c>
      <c r="J97" s="632">
        <v>0.58333333333333337</v>
      </c>
      <c r="K97" s="632">
        <v>213</v>
      </c>
      <c r="L97" s="649">
        <v>12</v>
      </c>
      <c r="M97" s="649">
        <v>2556</v>
      </c>
      <c r="N97" s="632">
        <v>1</v>
      </c>
      <c r="O97" s="632">
        <v>213</v>
      </c>
      <c r="P97" s="649">
        <v>7</v>
      </c>
      <c r="Q97" s="649">
        <v>1498</v>
      </c>
      <c r="R97" s="637">
        <v>0.58607198748043821</v>
      </c>
      <c r="S97" s="650">
        <v>214</v>
      </c>
    </row>
    <row r="98" spans="1:19" ht="14.4" customHeight="1" x14ac:dyDescent="0.3">
      <c r="A98" s="631" t="s">
        <v>2497</v>
      </c>
      <c r="B98" s="632" t="s">
        <v>2531</v>
      </c>
      <c r="C98" s="632" t="s">
        <v>529</v>
      </c>
      <c r="D98" s="632" t="s">
        <v>770</v>
      </c>
      <c r="E98" s="632" t="s">
        <v>634</v>
      </c>
      <c r="F98" s="632" t="s">
        <v>2587</v>
      </c>
      <c r="G98" s="632" t="s">
        <v>2589</v>
      </c>
      <c r="H98" s="649">
        <v>54</v>
      </c>
      <c r="I98" s="649">
        <v>11502</v>
      </c>
      <c r="J98" s="632">
        <v>1.588235294117647</v>
      </c>
      <c r="K98" s="632">
        <v>213</v>
      </c>
      <c r="L98" s="649">
        <v>34</v>
      </c>
      <c r="M98" s="649">
        <v>7242</v>
      </c>
      <c r="N98" s="632">
        <v>1</v>
      </c>
      <c r="O98" s="632">
        <v>213</v>
      </c>
      <c r="P98" s="649">
        <v>40</v>
      </c>
      <c r="Q98" s="649">
        <v>8560</v>
      </c>
      <c r="R98" s="637">
        <v>1.1819939243302955</v>
      </c>
      <c r="S98" s="650">
        <v>214</v>
      </c>
    </row>
    <row r="99" spans="1:19" ht="14.4" customHeight="1" x14ac:dyDescent="0.3">
      <c r="A99" s="631" t="s">
        <v>2497</v>
      </c>
      <c r="B99" s="632" t="s">
        <v>2531</v>
      </c>
      <c r="C99" s="632" t="s">
        <v>529</v>
      </c>
      <c r="D99" s="632" t="s">
        <v>770</v>
      </c>
      <c r="E99" s="632" t="s">
        <v>634</v>
      </c>
      <c r="F99" s="632" t="s">
        <v>2590</v>
      </c>
      <c r="G99" s="632" t="s">
        <v>2591</v>
      </c>
      <c r="H99" s="649">
        <v>9</v>
      </c>
      <c r="I99" s="649">
        <v>1395</v>
      </c>
      <c r="J99" s="632">
        <v>1.5</v>
      </c>
      <c r="K99" s="632">
        <v>155</v>
      </c>
      <c r="L99" s="649">
        <v>6</v>
      </c>
      <c r="M99" s="649">
        <v>930</v>
      </c>
      <c r="N99" s="632">
        <v>1</v>
      </c>
      <c r="O99" s="632">
        <v>155</v>
      </c>
      <c r="P99" s="649">
        <v>11</v>
      </c>
      <c r="Q99" s="649">
        <v>1705</v>
      </c>
      <c r="R99" s="637">
        <v>1.8333333333333333</v>
      </c>
      <c r="S99" s="650">
        <v>155</v>
      </c>
    </row>
    <row r="100" spans="1:19" ht="14.4" customHeight="1" x14ac:dyDescent="0.3">
      <c r="A100" s="631" t="s">
        <v>2497</v>
      </c>
      <c r="B100" s="632" t="s">
        <v>2531</v>
      </c>
      <c r="C100" s="632" t="s">
        <v>529</v>
      </c>
      <c r="D100" s="632" t="s">
        <v>770</v>
      </c>
      <c r="E100" s="632" t="s">
        <v>634</v>
      </c>
      <c r="F100" s="632" t="s">
        <v>2590</v>
      </c>
      <c r="G100" s="632" t="s">
        <v>2592</v>
      </c>
      <c r="H100" s="649">
        <v>124</v>
      </c>
      <c r="I100" s="649">
        <v>19220</v>
      </c>
      <c r="J100" s="632">
        <v>1.1588785046728971</v>
      </c>
      <c r="K100" s="632">
        <v>155</v>
      </c>
      <c r="L100" s="649">
        <v>107</v>
      </c>
      <c r="M100" s="649">
        <v>16585</v>
      </c>
      <c r="N100" s="632">
        <v>1</v>
      </c>
      <c r="O100" s="632">
        <v>155</v>
      </c>
      <c r="P100" s="649">
        <v>80</v>
      </c>
      <c r="Q100" s="649">
        <v>12400</v>
      </c>
      <c r="R100" s="637">
        <v>0.74766355140186913</v>
      </c>
      <c r="S100" s="650">
        <v>155</v>
      </c>
    </row>
    <row r="101" spans="1:19" ht="14.4" customHeight="1" x14ac:dyDescent="0.3">
      <c r="A101" s="631" t="s">
        <v>2497</v>
      </c>
      <c r="B101" s="632" t="s">
        <v>2531</v>
      </c>
      <c r="C101" s="632" t="s">
        <v>529</v>
      </c>
      <c r="D101" s="632" t="s">
        <v>770</v>
      </c>
      <c r="E101" s="632" t="s">
        <v>634</v>
      </c>
      <c r="F101" s="632" t="s">
        <v>2593</v>
      </c>
      <c r="G101" s="632" t="s">
        <v>2594</v>
      </c>
      <c r="H101" s="649">
        <v>14</v>
      </c>
      <c r="I101" s="649">
        <v>2618</v>
      </c>
      <c r="J101" s="632">
        <v>0.82352941176470584</v>
      </c>
      <c r="K101" s="632">
        <v>187</v>
      </c>
      <c r="L101" s="649">
        <v>17</v>
      </c>
      <c r="M101" s="649">
        <v>3179</v>
      </c>
      <c r="N101" s="632">
        <v>1</v>
      </c>
      <c r="O101" s="632">
        <v>187</v>
      </c>
      <c r="P101" s="649">
        <v>16</v>
      </c>
      <c r="Q101" s="649">
        <v>2992</v>
      </c>
      <c r="R101" s="637">
        <v>0.94117647058823528</v>
      </c>
      <c r="S101" s="650">
        <v>187</v>
      </c>
    </row>
    <row r="102" spans="1:19" ht="14.4" customHeight="1" x14ac:dyDescent="0.3">
      <c r="A102" s="631" t="s">
        <v>2497</v>
      </c>
      <c r="B102" s="632" t="s">
        <v>2531</v>
      </c>
      <c r="C102" s="632" t="s">
        <v>529</v>
      </c>
      <c r="D102" s="632" t="s">
        <v>770</v>
      </c>
      <c r="E102" s="632" t="s">
        <v>634</v>
      </c>
      <c r="F102" s="632" t="s">
        <v>2593</v>
      </c>
      <c r="G102" s="632" t="s">
        <v>2595</v>
      </c>
      <c r="H102" s="649">
        <v>94</v>
      </c>
      <c r="I102" s="649">
        <v>17578</v>
      </c>
      <c r="J102" s="632">
        <v>1.4920634920634921</v>
      </c>
      <c r="K102" s="632">
        <v>187</v>
      </c>
      <c r="L102" s="649">
        <v>63</v>
      </c>
      <c r="M102" s="649">
        <v>11781</v>
      </c>
      <c r="N102" s="632">
        <v>1</v>
      </c>
      <c r="O102" s="632">
        <v>187</v>
      </c>
      <c r="P102" s="649">
        <v>90</v>
      </c>
      <c r="Q102" s="649">
        <v>16830</v>
      </c>
      <c r="R102" s="637">
        <v>1.4285714285714286</v>
      </c>
      <c r="S102" s="650">
        <v>187</v>
      </c>
    </row>
    <row r="103" spans="1:19" ht="14.4" customHeight="1" x14ac:dyDescent="0.3">
      <c r="A103" s="631" t="s">
        <v>2497</v>
      </c>
      <c r="B103" s="632" t="s">
        <v>2531</v>
      </c>
      <c r="C103" s="632" t="s">
        <v>529</v>
      </c>
      <c r="D103" s="632" t="s">
        <v>770</v>
      </c>
      <c r="E103" s="632" t="s">
        <v>634</v>
      </c>
      <c r="F103" s="632" t="s">
        <v>2596</v>
      </c>
      <c r="G103" s="632" t="s">
        <v>2597</v>
      </c>
      <c r="H103" s="649">
        <v>41</v>
      </c>
      <c r="I103" s="649">
        <v>5248</v>
      </c>
      <c r="J103" s="632">
        <v>1.3666666666666667</v>
      </c>
      <c r="K103" s="632">
        <v>128</v>
      </c>
      <c r="L103" s="649">
        <v>30</v>
      </c>
      <c r="M103" s="649">
        <v>3840</v>
      </c>
      <c r="N103" s="632">
        <v>1</v>
      </c>
      <c r="O103" s="632">
        <v>128</v>
      </c>
      <c r="P103" s="649">
        <v>34</v>
      </c>
      <c r="Q103" s="649">
        <v>4352</v>
      </c>
      <c r="R103" s="637">
        <v>1.1333333333333333</v>
      </c>
      <c r="S103" s="650">
        <v>128</v>
      </c>
    </row>
    <row r="104" spans="1:19" ht="14.4" customHeight="1" x14ac:dyDescent="0.3">
      <c r="A104" s="631" t="s">
        <v>2497</v>
      </c>
      <c r="B104" s="632" t="s">
        <v>2531</v>
      </c>
      <c r="C104" s="632" t="s">
        <v>529</v>
      </c>
      <c r="D104" s="632" t="s">
        <v>770</v>
      </c>
      <c r="E104" s="632" t="s">
        <v>634</v>
      </c>
      <c r="F104" s="632" t="s">
        <v>2596</v>
      </c>
      <c r="G104" s="632" t="s">
        <v>2598</v>
      </c>
      <c r="H104" s="649">
        <v>17</v>
      </c>
      <c r="I104" s="649">
        <v>2176</v>
      </c>
      <c r="J104" s="632">
        <v>0.73913043478260865</v>
      </c>
      <c r="K104" s="632">
        <v>128</v>
      </c>
      <c r="L104" s="649">
        <v>23</v>
      </c>
      <c r="M104" s="649">
        <v>2944</v>
      </c>
      <c r="N104" s="632">
        <v>1</v>
      </c>
      <c r="O104" s="632">
        <v>128</v>
      </c>
      <c r="P104" s="649">
        <v>19</v>
      </c>
      <c r="Q104" s="649">
        <v>2432</v>
      </c>
      <c r="R104" s="637">
        <v>0.82608695652173914</v>
      </c>
      <c r="S104" s="650">
        <v>128</v>
      </c>
    </row>
    <row r="105" spans="1:19" ht="14.4" customHeight="1" x14ac:dyDescent="0.3">
      <c r="A105" s="631" t="s">
        <v>2497</v>
      </c>
      <c r="B105" s="632" t="s">
        <v>2531</v>
      </c>
      <c r="C105" s="632" t="s">
        <v>529</v>
      </c>
      <c r="D105" s="632" t="s">
        <v>770</v>
      </c>
      <c r="E105" s="632" t="s">
        <v>634</v>
      </c>
      <c r="F105" s="632" t="s">
        <v>2599</v>
      </c>
      <c r="G105" s="632" t="s">
        <v>2600</v>
      </c>
      <c r="H105" s="649">
        <v>466</v>
      </c>
      <c r="I105" s="649">
        <v>103918</v>
      </c>
      <c r="J105" s="632">
        <v>5.6144578313253009</v>
      </c>
      <c r="K105" s="632">
        <v>223</v>
      </c>
      <c r="L105" s="649">
        <v>83</v>
      </c>
      <c r="M105" s="649">
        <v>18509</v>
      </c>
      <c r="N105" s="632">
        <v>1</v>
      </c>
      <c r="O105" s="632">
        <v>223</v>
      </c>
      <c r="P105" s="649">
        <v>69</v>
      </c>
      <c r="Q105" s="649">
        <v>15456</v>
      </c>
      <c r="R105" s="637">
        <v>0.83505321735371985</v>
      </c>
      <c r="S105" s="650">
        <v>224</v>
      </c>
    </row>
    <row r="106" spans="1:19" ht="14.4" customHeight="1" x14ac:dyDescent="0.3">
      <c r="A106" s="631" t="s">
        <v>2497</v>
      </c>
      <c r="B106" s="632" t="s">
        <v>2531</v>
      </c>
      <c r="C106" s="632" t="s">
        <v>529</v>
      </c>
      <c r="D106" s="632" t="s">
        <v>770</v>
      </c>
      <c r="E106" s="632" t="s">
        <v>634</v>
      </c>
      <c r="F106" s="632" t="s">
        <v>2599</v>
      </c>
      <c r="G106" s="632" t="s">
        <v>2601</v>
      </c>
      <c r="H106" s="649">
        <v>26</v>
      </c>
      <c r="I106" s="649">
        <v>5798</v>
      </c>
      <c r="J106" s="632">
        <v>1.0833333333333333</v>
      </c>
      <c r="K106" s="632">
        <v>223</v>
      </c>
      <c r="L106" s="649">
        <v>24</v>
      </c>
      <c r="M106" s="649">
        <v>5352</v>
      </c>
      <c r="N106" s="632">
        <v>1</v>
      </c>
      <c r="O106" s="632">
        <v>223</v>
      </c>
      <c r="P106" s="649">
        <v>31</v>
      </c>
      <c r="Q106" s="649">
        <v>6944</v>
      </c>
      <c r="R106" s="637">
        <v>1.29745889387145</v>
      </c>
      <c r="S106" s="650">
        <v>224</v>
      </c>
    </row>
    <row r="107" spans="1:19" ht="14.4" customHeight="1" x14ac:dyDescent="0.3">
      <c r="A107" s="631" t="s">
        <v>2497</v>
      </c>
      <c r="B107" s="632" t="s">
        <v>2531</v>
      </c>
      <c r="C107" s="632" t="s">
        <v>529</v>
      </c>
      <c r="D107" s="632" t="s">
        <v>770</v>
      </c>
      <c r="E107" s="632" t="s">
        <v>634</v>
      </c>
      <c r="F107" s="632" t="s">
        <v>2602</v>
      </c>
      <c r="G107" s="632" t="s">
        <v>2603</v>
      </c>
      <c r="H107" s="649">
        <v>15</v>
      </c>
      <c r="I107" s="649">
        <v>3345</v>
      </c>
      <c r="J107" s="632">
        <v>7.5</v>
      </c>
      <c r="K107" s="632">
        <v>223</v>
      </c>
      <c r="L107" s="649">
        <v>2</v>
      </c>
      <c r="M107" s="649">
        <v>446</v>
      </c>
      <c r="N107" s="632">
        <v>1</v>
      </c>
      <c r="O107" s="632">
        <v>223</v>
      </c>
      <c r="P107" s="649">
        <v>4</v>
      </c>
      <c r="Q107" s="649">
        <v>896</v>
      </c>
      <c r="R107" s="637">
        <v>2.0089686098654709</v>
      </c>
      <c r="S107" s="650">
        <v>224</v>
      </c>
    </row>
    <row r="108" spans="1:19" ht="14.4" customHeight="1" x14ac:dyDescent="0.3">
      <c r="A108" s="631" t="s">
        <v>2497</v>
      </c>
      <c r="B108" s="632" t="s">
        <v>2531</v>
      </c>
      <c r="C108" s="632" t="s">
        <v>529</v>
      </c>
      <c r="D108" s="632" t="s">
        <v>770</v>
      </c>
      <c r="E108" s="632" t="s">
        <v>634</v>
      </c>
      <c r="F108" s="632" t="s">
        <v>2602</v>
      </c>
      <c r="G108" s="632" t="s">
        <v>2604</v>
      </c>
      <c r="H108" s="649">
        <v>24</v>
      </c>
      <c r="I108" s="649">
        <v>5352</v>
      </c>
      <c r="J108" s="632">
        <v>0.92307692307692313</v>
      </c>
      <c r="K108" s="632">
        <v>223</v>
      </c>
      <c r="L108" s="649">
        <v>26</v>
      </c>
      <c r="M108" s="649">
        <v>5798</v>
      </c>
      <c r="N108" s="632">
        <v>1</v>
      </c>
      <c r="O108" s="632">
        <v>223</v>
      </c>
      <c r="P108" s="649">
        <v>41</v>
      </c>
      <c r="Q108" s="649">
        <v>9184</v>
      </c>
      <c r="R108" s="637">
        <v>1.5839944808554673</v>
      </c>
      <c r="S108" s="650">
        <v>224</v>
      </c>
    </row>
    <row r="109" spans="1:19" ht="14.4" customHeight="1" x14ac:dyDescent="0.3">
      <c r="A109" s="631" t="s">
        <v>2497</v>
      </c>
      <c r="B109" s="632" t="s">
        <v>2531</v>
      </c>
      <c r="C109" s="632" t="s">
        <v>529</v>
      </c>
      <c r="D109" s="632" t="s">
        <v>770</v>
      </c>
      <c r="E109" s="632" t="s">
        <v>634</v>
      </c>
      <c r="F109" s="632" t="s">
        <v>2608</v>
      </c>
      <c r="G109" s="632" t="s">
        <v>2609</v>
      </c>
      <c r="H109" s="649">
        <v>21</v>
      </c>
      <c r="I109" s="649">
        <v>4725</v>
      </c>
      <c r="J109" s="632">
        <v>1.6153846153846154</v>
      </c>
      <c r="K109" s="632">
        <v>225</v>
      </c>
      <c r="L109" s="649">
        <v>13</v>
      </c>
      <c r="M109" s="649">
        <v>2925</v>
      </c>
      <c r="N109" s="632">
        <v>1</v>
      </c>
      <c r="O109" s="632">
        <v>225</v>
      </c>
      <c r="P109" s="649">
        <v>23</v>
      </c>
      <c r="Q109" s="649">
        <v>5198</v>
      </c>
      <c r="R109" s="637">
        <v>1.777094017094017</v>
      </c>
      <c r="S109" s="650">
        <v>226</v>
      </c>
    </row>
    <row r="110" spans="1:19" ht="14.4" customHeight="1" x14ac:dyDescent="0.3">
      <c r="A110" s="631" t="s">
        <v>2497</v>
      </c>
      <c r="B110" s="632" t="s">
        <v>2531</v>
      </c>
      <c r="C110" s="632" t="s">
        <v>529</v>
      </c>
      <c r="D110" s="632" t="s">
        <v>770</v>
      </c>
      <c r="E110" s="632" t="s">
        <v>634</v>
      </c>
      <c r="F110" s="632" t="s">
        <v>2608</v>
      </c>
      <c r="G110" s="632" t="s">
        <v>2610</v>
      </c>
      <c r="H110" s="649">
        <v>163</v>
      </c>
      <c r="I110" s="649">
        <v>36675</v>
      </c>
      <c r="J110" s="632">
        <v>0.9760479041916168</v>
      </c>
      <c r="K110" s="632">
        <v>225</v>
      </c>
      <c r="L110" s="649">
        <v>167</v>
      </c>
      <c r="M110" s="649">
        <v>37575</v>
      </c>
      <c r="N110" s="632">
        <v>1</v>
      </c>
      <c r="O110" s="632">
        <v>225</v>
      </c>
      <c r="P110" s="649">
        <v>184</v>
      </c>
      <c r="Q110" s="649">
        <v>41584</v>
      </c>
      <c r="R110" s="637">
        <v>1.1066932801064537</v>
      </c>
      <c r="S110" s="650">
        <v>226</v>
      </c>
    </row>
    <row r="111" spans="1:19" ht="14.4" customHeight="1" x14ac:dyDescent="0.3">
      <c r="A111" s="631" t="s">
        <v>2497</v>
      </c>
      <c r="B111" s="632" t="s">
        <v>2531</v>
      </c>
      <c r="C111" s="632" t="s">
        <v>529</v>
      </c>
      <c r="D111" s="632" t="s">
        <v>770</v>
      </c>
      <c r="E111" s="632" t="s">
        <v>634</v>
      </c>
      <c r="F111" s="632" t="s">
        <v>2611</v>
      </c>
      <c r="G111" s="632" t="s">
        <v>2612</v>
      </c>
      <c r="H111" s="649"/>
      <c r="I111" s="649"/>
      <c r="J111" s="632"/>
      <c r="K111" s="632"/>
      <c r="L111" s="649">
        <v>1</v>
      </c>
      <c r="M111" s="649">
        <v>626</v>
      </c>
      <c r="N111" s="632">
        <v>1</v>
      </c>
      <c r="O111" s="632">
        <v>626</v>
      </c>
      <c r="P111" s="649"/>
      <c r="Q111" s="649"/>
      <c r="R111" s="637"/>
      <c r="S111" s="650"/>
    </row>
    <row r="112" spans="1:19" ht="14.4" customHeight="1" x14ac:dyDescent="0.3">
      <c r="A112" s="631" t="s">
        <v>2497</v>
      </c>
      <c r="B112" s="632" t="s">
        <v>2531</v>
      </c>
      <c r="C112" s="632" t="s">
        <v>529</v>
      </c>
      <c r="D112" s="632" t="s">
        <v>770</v>
      </c>
      <c r="E112" s="632" t="s">
        <v>634</v>
      </c>
      <c r="F112" s="632" t="s">
        <v>2630</v>
      </c>
      <c r="G112" s="632" t="s">
        <v>2631</v>
      </c>
      <c r="H112" s="649">
        <v>2</v>
      </c>
      <c r="I112" s="649">
        <v>698</v>
      </c>
      <c r="J112" s="632"/>
      <c r="K112" s="632">
        <v>349</v>
      </c>
      <c r="L112" s="649"/>
      <c r="M112" s="649"/>
      <c r="N112" s="632"/>
      <c r="O112" s="632"/>
      <c r="P112" s="649"/>
      <c r="Q112" s="649"/>
      <c r="R112" s="637"/>
      <c r="S112" s="650"/>
    </row>
    <row r="113" spans="1:19" ht="14.4" customHeight="1" x14ac:dyDescent="0.3">
      <c r="A113" s="631" t="s">
        <v>2497</v>
      </c>
      <c r="B113" s="632" t="s">
        <v>2531</v>
      </c>
      <c r="C113" s="632" t="s">
        <v>529</v>
      </c>
      <c r="D113" s="632" t="s">
        <v>770</v>
      </c>
      <c r="E113" s="632" t="s">
        <v>634</v>
      </c>
      <c r="F113" s="632" t="s">
        <v>2632</v>
      </c>
      <c r="G113" s="632" t="s">
        <v>2634</v>
      </c>
      <c r="H113" s="649">
        <v>1</v>
      </c>
      <c r="I113" s="649">
        <v>254</v>
      </c>
      <c r="J113" s="632"/>
      <c r="K113" s="632">
        <v>254</v>
      </c>
      <c r="L113" s="649"/>
      <c r="M113" s="649"/>
      <c r="N113" s="632"/>
      <c r="O113" s="632"/>
      <c r="P113" s="649"/>
      <c r="Q113" s="649"/>
      <c r="R113" s="637"/>
      <c r="S113" s="650"/>
    </row>
    <row r="114" spans="1:19" ht="14.4" customHeight="1" x14ac:dyDescent="0.3">
      <c r="A114" s="631" t="s">
        <v>2497</v>
      </c>
      <c r="B114" s="632" t="s">
        <v>2531</v>
      </c>
      <c r="C114" s="632" t="s">
        <v>529</v>
      </c>
      <c r="D114" s="632" t="s">
        <v>770</v>
      </c>
      <c r="E114" s="632" t="s">
        <v>634</v>
      </c>
      <c r="F114" s="632" t="s">
        <v>2635</v>
      </c>
      <c r="G114" s="632" t="s">
        <v>2636</v>
      </c>
      <c r="H114" s="649">
        <v>16</v>
      </c>
      <c r="I114" s="649">
        <v>5520</v>
      </c>
      <c r="J114" s="632">
        <v>5.333333333333333</v>
      </c>
      <c r="K114" s="632">
        <v>345</v>
      </c>
      <c r="L114" s="649">
        <v>3</v>
      </c>
      <c r="M114" s="649">
        <v>1035</v>
      </c>
      <c r="N114" s="632">
        <v>1</v>
      </c>
      <c r="O114" s="632">
        <v>345</v>
      </c>
      <c r="P114" s="649">
        <v>14</v>
      </c>
      <c r="Q114" s="649">
        <v>4844</v>
      </c>
      <c r="R114" s="637">
        <v>4.6801932367149757</v>
      </c>
      <c r="S114" s="650">
        <v>346</v>
      </c>
    </row>
    <row r="115" spans="1:19" ht="14.4" customHeight="1" x14ac:dyDescent="0.3">
      <c r="A115" s="631" t="s">
        <v>2497</v>
      </c>
      <c r="B115" s="632" t="s">
        <v>2531</v>
      </c>
      <c r="C115" s="632" t="s">
        <v>529</v>
      </c>
      <c r="D115" s="632" t="s">
        <v>770</v>
      </c>
      <c r="E115" s="632" t="s">
        <v>634</v>
      </c>
      <c r="F115" s="632" t="s">
        <v>2635</v>
      </c>
      <c r="G115" s="632" t="s">
        <v>2637</v>
      </c>
      <c r="H115" s="649">
        <v>140</v>
      </c>
      <c r="I115" s="649">
        <v>48300</v>
      </c>
      <c r="J115" s="632">
        <v>0.99290780141843971</v>
      </c>
      <c r="K115" s="632">
        <v>345</v>
      </c>
      <c r="L115" s="649">
        <v>141</v>
      </c>
      <c r="M115" s="649">
        <v>48645</v>
      </c>
      <c r="N115" s="632">
        <v>1</v>
      </c>
      <c r="O115" s="632">
        <v>345</v>
      </c>
      <c r="P115" s="649">
        <v>146</v>
      </c>
      <c r="Q115" s="649">
        <v>50516</v>
      </c>
      <c r="R115" s="637">
        <v>1.0384623291191284</v>
      </c>
      <c r="S115" s="650">
        <v>346</v>
      </c>
    </row>
    <row r="116" spans="1:19" ht="14.4" customHeight="1" x14ac:dyDescent="0.3">
      <c r="A116" s="631" t="s">
        <v>2497</v>
      </c>
      <c r="B116" s="632" t="s">
        <v>2531</v>
      </c>
      <c r="C116" s="632" t="s">
        <v>529</v>
      </c>
      <c r="D116" s="632" t="s">
        <v>770</v>
      </c>
      <c r="E116" s="632" t="s">
        <v>634</v>
      </c>
      <c r="F116" s="632" t="s">
        <v>2638</v>
      </c>
      <c r="G116" s="632" t="s">
        <v>2639</v>
      </c>
      <c r="H116" s="649">
        <v>11</v>
      </c>
      <c r="I116" s="649">
        <v>9592</v>
      </c>
      <c r="J116" s="632">
        <v>0.439495990836197</v>
      </c>
      <c r="K116" s="632">
        <v>872</v>
      </c>
      <c r="L116" s="649">
        <v>25</v>
      </c>
      <c r="M116" s="649">
        <v>21825</v>
      </c>
      <c r="N116" s="632">
        <v>1</v>
      </c>
      <c r="O116" s="632">
        <v>873</v>
      </c>
      <c r="P116" s="649">
        <v>21</v>
      </c>
      <c r="Q116" s="649">
        <v>18354</v>
      </c>
      <c r="R116" s="637">
        <v>0.84096219931271476</v>
      </c>
      <c r="S116" s="650">
        <v>874</v>
      </c>
    </row>
    <row r="117" spans="1:19" ht="14.4" customHeight="1" x14ac:dyDescent="0.3">
      <c r="A117" s="631" t="s">
        <v>2497</v>
      </c>
      <c r="B117" s="632" t="s">
        <v>2531</v>
      </c>
      <c r="C117" s="632" t="s">
        <v>529</v>
      </c>
      <c r="D117" s="632" t="s">
        <v>770</v>
      </c>
      <c r="E117" s="632" t="s">
        <v>634</v>
      </c>
      <c r="F117" s="632" t="s">
        <v>2642</v>
      </c>
      <c r="G117" s="632" t="s">
        <v>2643</v>
      </c>
      <c r="H117" s="649">
        <v>2</v>
      </c>
      <c r="I117" s="649">
        <v>2586</v>
      </c>
      <c r="J117" s="632">
        <v>0.99922720247295205</v>
      </c>
      <c r="K117" s="632">
        <v>1293</v>
      </c>
      <c r="L117" s="649">
        <v>2</v>
      </c>
      <c r="M117" s="649">
        <v>2588</v>
      </c>
      <c r="N117" s="632">
        <v>1</v>
      </c>
      <c r="O117" s="632">
        <v>1294</v>
      </c>
      <c r="P117" s="649">
        <v>4</v>
      </c>
      <c r="Q117" s="649">
        <v>5176</v>
      </c>
      <c r="R117" s="637">
        <v>2</v>
      </c>
      <c r="S117" s="650">
        <v>1294</v>
      </c>
    </row>
    <row r="118" spans="1:19" ht="14.4" customHeight="1" x14ac:dyDescent="0.3">
      <c r="A118" s="631" t="s">
        <v>2497</v>
      </c>
      <c r="B118" s="632" t="s">
        <v>2531</v>
      </c>
      <c r="C118" s="632" t="s">
        <v>529</v>
      </c>
      <c r="D118" s="632" t="s">
        <v>770</v>
      </c>
      <c r="E118" s="632" t="s">
        <v>634</v>
      </c>
      <c r="F118" s="632" t="s">
        <v>2644</v>
      </c>
      <c r="G118" s="632" t="s">
        <v>2645</v>
      </c>
      <c r="H118" s="649"/>
      <c r="I118" s="649"/>
      <c r="J118" s="632"/>
      <c r="K118" s="632"/>
      <c r="L118" s="649">
        <v>2</v>
      </c>
      <c r="M118" s="649">
        <v>2356</v>
      </c>
      <c r="N118" s="632">
        <v>1</v>
      </c>
      <c r="O118" s="632">
        <v>1178</v>
      </c>
      <c r="P118" s="649">
        <v>3</v>
      </c>
      <c r="Q118" s="649">
        <v>3534</v>
      </c>
      <c r="R118" s="637">
        <v>1.5</v>
      </c>
      <c r="S118" s="650">
        <v>1178</v>
      </c>
    </row>
    <row r="119" spans="1:19" ht="14.4" customHeight="1" x14ac:dyDescent="0.3">
      <c r="A119" s="631" t="s">
        <v>2497</v>
      </c>
      <c r="B119" s="632" t="s">
        <v>2531</v>
      </c>
      <c r="C119" s="632" t="s">
        <v>529</v>
      </c>
      <c r="D119" s="632" t="s">
        <v>770</v>
      </c>
      <c r="E119" s="632" t="s">
        <v>634</v>
      </c>
      <c r="F119" s="632" t="s">
        <v>2646</v>
      </c>
      <c r="G119" s="632" t="s">
        <v>2647</v>
      </c>
      <c r="H119" s="649">
        <v>201</v>
      </c>
      <c r="I119" s="649">
        <v>1036557</v>
      </c>
      <c r="J119" s="632">
        <v>1.0578947368421052</v>
      </c>
      <c r="K119" s="632">
        <v>5157</v>
      </c>
      <c r="L119" s="649">
        <v>190</v>
      </c>
      <c r="M119" s="649">
        <v>979830</v>
      </c>
      <c r="N119" s="632">
        <v>1</v>
      </c>
      <c r="O119" s="632">
        <v>5157</v>
      </c>
      <c r="P119" s="649">
        <v>187</v>
      </c>
      <c r="Q119" s="649">
        <v>964483</v>
      </c>
      <c r="R119" s="637">
        <v>0.98433707888103039</v>
      </c>
      <c r="S119" s="650">
        <v>5157.6631016042784</v>
      </c>
    </row>
    <row r="120" spans="1:19" ht="14.4" customHeight="1" x14ac:dyDescent="0.3">
      <c r="A120" s="631" t="s">
        <v>2497</v>
      </c>
      <c r="B120" s="632" t="s">
        <v>2531</v>
      </c>
      <c r="C120" s="632" t="s">
        <v>529</v>
      </c>
      <c r="D120" s="632" t="s">
        <v>770</v>
      </c>
      <c r="E120" s="632" t="s">
        <v>634</v>
      </c>
      <c r="F120" s="632" t="s">
        <v>2651</v>
      </c>
      <c r="G120" s="632" t="s">
        <v>2652</v>
      </c>
      <c r="H120" s="649">
        <v>4</v>
      </c>
      <c r="I120" s="649">
        <v>22480</v>
      </c>
      <c r="J120" s="632">
        <v>4</v>
      </c>
      <c r="K120" s="632">
        <v>5620</v>
      </c>
      <c r="L120" s="649">
        <v>1</v>
      </c>
      <c r="M120" s="649">
        <v>5620</v>
      </c>
      <c r="N120" s="632">
        <v>1</v>
      </c>
      <c r="O120" s="632">
        <v>5620</v>
      </c>
      <c r="P120" s="649">
        <v>1</v>
      </c>
      <c r="Q120" s="649">
        <v>5621</v>
      </c>
      <c r="R120" s="637">
        <v>1.0001779359430605</v>
      </c>
      <c r="S120" s="650">
        <v>5621</v>
      </c>
    </row>
    <row r="121" spans="1:19" ht="14.4" customHeight="1" x14ac:dyDescent="0.3">
      <c r="A121" s="631" t="s">
        <v>2497</v>
      </c>
      <c r="B121" s="632" t="s">
        <v>2531</v>
      </c>
      <c r="C121" s="632" t="s">
        <v>529</v>
      </c>
      <c r="D121" s="632" t="s">
        <v>770</v>
      </c>
      <c r="E121" s="632" t="s">
        <v>634</v>
      </c>
      <c r="F121" s="632" t="s">
        <v>2651</v>
      </c>
      <c r="G121" s="632" t="s">
        <v>2653</v>
      </c>
      <c r="H121" s="649"/>
      <c r="I121" s="649"/>
      <c r="J121" s="632"/>
      <c r="K121" s="632"/>
      <c r="L121" s="649">
        <v>2</v>
      </c>
      <c r="M121" s="649">
        <v>11240</v>
      </c>
      <c r="N121" s="632">
        <v>1</v>
      </c>
      <c r="O121" s="632">
        <v>5620</v>
      </c>
      <c r="P121" s="649">
        <v>2</v>
      </c>
      <c r="Q121" s="649">
        <v>11242</v>
      </c>
      <c r="R121" s="637">
        <v>1.0001779359430605</v>
      </c>
      <c r="S121" s="650">
        <v>5621</v>
      </c>
    </row>
    <row r="122" spans="1:19" ht="14.4" customHeight="1" x14ac:dyDescent="0.3">
      <c r="A122" s="631" t="s">
        <v>2497</v>
      </c>
      <c r="B122" s="632" t="s">
        <v>2531</v>
      </c>
      <c r="C122" s="632" t="s">
        <v>529</v>
      </c>
      <c r="D122" s="632" t="s">
        <v>770</v>
      </c>
      <c r="E122" s="632" t="s">
        <v>634</v>
      </c>
      <c r="F122" s="632" t="s">
        <v>2654</v>
      </c>
      <c r="G122" s="632" t="s">
        <v>2656</v>
      </c>
      <c r="H122" s="649"/>
      <c r="I122" s="649"/>
      <c r="J122" s="632"/>
      <c r="K122" s="632"/>
      <c r="L122" s="649"/>
      <c r="M122" s="649"/>
      <c r="N122" s="632"/>
      <c r="O122" s="632"/>
      <c r="P122" s="649">
        <v>1</v>
      </c>
      <c r="Q122" s="649">
        <v>112</v>
      </c>
      <c r="R122" s="637"/>
      <c r="S122" s="650">
        <v>112</v>
      </c>
    </row>
    <row r="123" spans="1:19" ht="14.4" customHeight="1" x14ac:dyDescent="0.3">
      <c r="A123" s="631" t="s">
        <v>2497</v>
      </c>
      <c r="B123" s="632" t="s">
        <v>2531</v>
      </c>
      <c r="C123" s="632" t="s">
        <v>529</v>
      </c>
      <c r="D123" s="632" t="s">
        <v>770</v>
      </c>
      <c r="E123" s="632" t="s">
        <v>634</v>
      </c>
      <c r="F123" s="632" t="s">
        <v>2659</v>
      </c>
      <c r="G123" s="632" t="s">
        <v>2660</v>
      </c>
      <c r="H123" s="649">
        <v>453</v>
      </c>
      <c r="I123" s="649">
        <v>80181</v>
      </c>
      <c r="J123" s="632">
        <v>1.1858638743455496</v>
      </c>
      <c r="K123" s="632">
        <v>177</v>
      </c>
      <c r="L123" s="649">
        <v>382</v>
      </c>
      <c r="M123" s="649">
        <v>67614</v>
      </c>
      <c r="N123" s="632">
        <v>1</v>
      </c>
      <c r="O123" s="632">
        <v>177</v>
      </c>
      <c r="P123" s="649">
        <v>371</v>
      </c>
      <c r="Q123" s="649">
        <v>66038</v>
      </c>
      <c r="R123" s="637">
        <v>0.97669121779513124</v>
      </c>
      <c r="S123" s="650">
        <v>178</v>
      </c>
    </row>
    <row r="124" spans="1:19" ht="14.4" customHeight="1" x14ac:dyDescent="0.3">
      <c r="A124" s="631" t="s">
        <v>2497</v>
      </c>
      <c r="B124" s="632" t="s">
        <v>2531</v>
      </c>
      <c r="C124" s="632" t="s">
        <v>529</v>
      </c>
      <c r="D124" s="632" t="s">
        <v>770</v>
      </c>
      <c r="E124" s="632" t="s">
        <v>634</v>
      </c>
      <c r="F124" s="632" t="s">
        <v>2659</v>
      </c>
      <c r="G124" s="632" t="s">
        <v>2661</v>
      </c>
      <c r="H124" s="649">
        <v>11</v>
      </c>
      <c r="I124" s="649">
        <v>1947</v>
      </c>
      <c r="J124" s="632">
        <v>0.6470588235294118</v>
      </c>
      <c r="K124" s="632">
        <v>177</v>
      </c>
      <c r="L124" s="649">
        <v>17</v>
      </c>
      <c r="M124" s="649">
        <v>3009</v>
      </c>
      <c r="N124" s="632">
        <v>1</v>
      </c>
      <c r="O124" s="632">
        <v>177</v>
      </c>
      <c r="P124" s="649">
        <v>17</v>
      </c>
      <c r="Q124" s="649">
        <v>3026</v>
      </c>
      <c r="R124" s="637">
        <v>1.0056497175141244</v>
      </c>
      <c r="S124" s="650">
        <v>178</v>
      </c>
    </row>
    <row r="125" spans="1:19" ht="14.4" customHeight="1" x14ac:dyDescent="0.3">
      <c r="A125" s="631" t="s">
        <v>2497</v>
      </c>
      <c r="B125" s="632" t="s">
        <v>2531</v>
      </c>
      <c r="C125" s="632" t="s">
        <v>529</v>
      </c>
      <c r="D125" s="632" t="s">
        <v>770</v>
      </c>
      <c r="E125" s="632" t="s">
        <v>634</v>
      </c>
      <c r="F125" s="632" t="s">
        <v>2662</v>
      </c>
      <c r="G125" s="632" t="s">
        <v>2663</v>
      </c>
      <c r="H125" s="649">
        <v>129</v>
      </c>
      <c r="I125" s="649">
        <v>264192</v>
      </c>
      <c r="J125" s="632">
        <v>0.79102480036648137</v>
      </c>
      <c r="K125" s="632">
        <v>2048</v>
      </c>
      <c r="L125" s="649">
        <v>163</v>
      </c>
      <c r="M125" s="649">
        <v>333987</v>
      </c>
      <c r="N125" s="632">
        <v>1</v>
      </c>
      <c r="O125" s="632">
        <v>2049</v>
      </c>
      <c r="P125" s="649">
        <v>106</v>
      </c>
      <c r="Q125" s="649">
        <v>217300</v>
      </c>
      <c r="R125" s="637">
        <v>0.65062412608873998</v>
      </c>
      <c r="S125" s="650">
        <v>2050</v>
      </c>
    </row>
    <row r="126" spans="1:19" ht="14.4" customHeight="1" x14ac:dyDescent="0.3">
      <c r="A126" s="631" t="s">
        <v>2497</v>
      </c>
      <c r="B126" s="632" t="s">
        <v>2531</v>
      </c>
      <c r="C126" s="632" t="s">
        <v>529</v>
      </c>
      <c r="D126" s="632" t="s">
        <v>770</v>
      </c>
      <c r="E126" s="632" t="s">
        <v>634</v>
      </c>
      <c r="F126" s="632" t="s">
        <v>2664</v>
      </c>
      <c r="G126" s="632" t="s">
        <v>2665</v>
      </c>
      <c r="H126" s="649">
        <v>124</v>
      </c>
      <c r="I126" s="649">
        <v>42780</v>
      </c>
      <c r="J126" s="632">
        <v>0.9538461538461539</v>
      </c>
      <c r="K126" s="632">
        <v>345</v>
      </c>
      <c r="L126" s="649">
        <v>130</v>
      </c>
      <c r="M126" s="649">
        <v>44850</v>
      </c>
      <c r="N126" s="632">
        <v>1</v>
      </c>
      <c r="O126" s="632">
        <v>345</v>
      </c>
      <c r="P126" s="649">
        <v>140</v>
      </c>
      <c r="Q126" s="649">
        <v>48440</v>
      </c>
      <c r="R126" s="637">
        <v>1.0800445930880713</v>
      </c>
      <c r="S126" s="650">
        <v>346</v>
      </c>
    </row>
    <row r="127" spans="1:19" ht="14.4" customHeight="1" x14ac:dyDescent="0.3">
      <c r="A127" s="631" t="s">
        <v>2497</v>
      </c>
      <c r="B127" s="632" t="s">
        <v>2531</v>
      </c>
      <c r="C127" s="632" t="s">
        <v>529</v>
      </c>
      <c r="D127" s="632" t="s">
        <v>770</v>
      </c>
      <c r="E127" s="632" t="s">
        <v>634</v>
      </c>
      <c r="F127" s="632" t="s">
        <v>2664</v>
      </c>
      <c r="G127" s="632" t="s">
        <v>2666</v>
      </c>
      <c r="H127" s="649">
        <v>15</v>
      </c>
      <c r="I127" s="649">
        <v>5175</v>
      </c>
      <c r="J127" s="632">
        <v>3.75</v>
      </c>
      <c r="K127" s="632">
        <v>345</v>
      </c>
      <c r="L127" s="649">
        <v>4</v>
      </c>
      <c r="M127" s="649">
        <v>1380</v>
      </c>
      <c r="N127" s="632">
        <v>1</v>
      </c>
      <c r="O127" s="632">
        <v>345</v>
      </c>
      <c r="P127" s="649">
        <v>14</v>
      </c>
      <c r="Q127" s="649">
        <v>4844</v>
      </c>
      <c r="R127" s="637">
        <v>3.5101449275362318</v>
      </c>
      <c r="S127" s="650">
        <v>346</v>
      </c>
    </row>
    <row r="128" spans="1:19" ht="14.4" customHeight="1" x14ac:dyDescent="0.3">
      <c r="A128" s="631" t="s">
        <v>2497</v>
      </c>
      <c r="B128" s="632" t="s">
        <v>2531</v>
      </c>
      <c r="C128" s="632" t="s">
        <v>529</v>
      </c>
      <c r="D128" s="632" t="s">
        <v>770</v>
      </c>
      <c r="E128" s="632" t="s">
        <v>634</v>
      </c>
      <c r="F128" s="632" t="s">
        <v>2667</v>
      </c>
      <c r="G128" s="632" t="s">
        <v>2668</v>
      </c>
      <c r="H128" s="649">
        <v>1</v>
      </c>
      <c r="I128" s="649">
        <v>307</v>
      </c>
      <c r="J128" s="632">
        <v>0.19935064935064936</v>
      </c>
      <c r="K128" s="632">
        <v>307</v>
      </c>
      <c r="L128" s="649">
        <v>5</v>
      </c>
      <c r="M128" s="649">
        <v>1540</v>
      </c>
      <c r="N128" s="632">
        <v>1</v>
      </c>
      <c r="O128" s="632">
        <v>308</v>
      </c>
      <c r="P128" s="649"/>
      <c r="Q128" s="649"/>
      <c r="R128" s="637"/>
      <c r="S128" s="650"/>
    </row>
    <row r="129" spans="1:19" ht="14.4" customHeight="1" x14ac:dyDescent="0.3">
      <c r="A129" s="631" t="s">
        <v>2497</v>
      </c>
      <c r="B129" s="632" t="s">
        <v>2531</v>
      </c>
      <c r="C129" s="632" t="s">
        <v>529</v>
      </c>
      <c r="D129" s="632" t="s">
        <v>770</v>
      </c>
      <c r="E129" s="632" t="s">
        <v>634</v>
      </c>
      <c r="F129" s="632" t="s">
        <v>2669</v>
      </c>
      <c r="G129" s="632" t="s">
        <v>2670</v>
      </c>
      <c r="H129" s="649">
        <v>6</v>
      </c>
      <c r="I129" s="649">
        <v>16416</v>
      </c>
      <c r="J129" s="632">
        <v>1.1995615637559371</v>
      </c>
      <c r="K129" s="632">
        <v>2736</v>
      </c>
      <c r="L129" s="649">
        <v>5</v>
      </c>
      <c r="M129" s="649">
        <v>13685</v>
      </c>
      <c r="N129" s="632">
        <v>1</v>
      </c>
      <c r="O129" s="632">
        <v>2737</v>
      </c>
      <c r="P129" s="649">
        <v>4</v>
      </c>
      <c r="Q129" s="649">
        <v>10948</v>
      </c>
      <c r="R129" s="637">
        <v>0.8</v>
      </c>
      <c r="S129" s="650">
        <v>2737</v>
      </c>
    </row>
    <row r="130" spans="1:19" ht="14.4" customHeight="1" x14ac:dyDescent="0.3">
      <c r="A130" s="631" t="s">
        <v>2497</v>
      </c>
      <c r="B130" s="632" t="s">
        <v>2531</v>
      </c>
      <c r="C130" s="632" t="s">
        <v>529</v>
      </c>
      <c r="D130" s="632" t="s">
        <v>770</v>
      </c>
      <c r="E130" s="632" t="s">
        <v>634</v>
      </c>
      <c r="F130" s="632" t="s">
        <v>2669</v>
      </c>
      <c r="G130" s="632" t="s">
        <v>2671</v>
      </c>
      <c r="H130" s="649">
        <v>11</v>
      </c>
      <c r="I130" s="649">
        <v>30096</v>
      </c>
      <c r="J130" s="632">
        <v>5.4979905005480454</v>
      </c>
      <c r="K130" s="632">
        <v>2736</v>
      </c>
      <c r="L130" s="649">
        <v>2</v>
      </c>
      <c r="M130" s="649">
        <v>5474</v>
      </c>
      <c r="N130" s="632">
        <v>1</v>
      </c>
      <c r="O130" s="632">
        <v>2737</v>
      </c>
      <c r="P130" s="649">
        <v>7</v>
      </c>
      <c r="Q130" s="649">
        <v>19159</v>
      </c>
      <c r="R130" s="637">
        <v>3.5</v>
      </c>
      <c r="S130" s="650">
        <v>2737</v>
      </c>
    </row>
    <row r="131" spans="1:19" ht="14.4" customHeight="1" x14ac:dyDescent="0.3">
      <c r="A131" s="631" t="s">
        <v>2497</v>
      </c>
      <c r="B131" s="632" t="s">
        <v>2531</v>
      </c>
      <c r="C131" s="632" t="s">
        <v>529</v>
      </c>
      <c r="D131" s="632" t="s">
        <v>770</v>
      </c>
      <c r="E131" s="632" t="s">
        <v>634</v>
      </c>
      <c r="F131" s="632" t="s">
        <v>2674</v>
      </c>
      <c r="G131" s="632" t="s">
        <v>2675</v>
      </c>
      <c r="H131" s="649">
        <v>8</v>
      </c>
      <c r="I131" s="649">
        <v>1232</v>
      </c>
      <c r="J131" s="632">
        <v>1.3333333333333333</v>
      </c>
      <c r="K131" s="632">
        <v>154</v>
      </c>
      <c r="L131" s="649">
        <v>6</v>
      </c>
      <c r="M131" s="649">
        <v>924</v>
      </c>
      <c r="N131" s="632">
        <v>1</v>
      </c>
      <c r="O131" s="632">
        <v>154</v>
      </c>
      <c r="P131" s="649">
        <v>11</v>
      </c>
      <c r="Q131" s="649">
        <v>1705</v>
      </c>
      <c r="R131" s="637">
        <v>1.8452380952380953</v>
      </c>
      <c r="S131" s="650">
        <v>155</v>
      </c>
    </row>
    <row r="132" spans="1:19" ht="14.4" customHeight="1" x14ac:dyDescent="0.3">
      <c r="A132" s="631" t="s">
        <v>2497</v>
      </c>
      <c r="B132" s="632" t="s">
        <v>2531</v>
      </c>
      <c r="C132" s="632" t="s">
        <v>529</v>
      </c>
      <c r="D132" s="632" t="s">
        <v>770</v>
      </c>
      <c r="E132" s="632" t="s">
        <v>634</v>
      </c>
      <c r="F132" s="632" t="s">
        <v>2685</v>
      </c>
      <c r="G132" s="632" t="s">
        <v>2686</v>
      </c>
      <c r="H132" s="649">
        <v>7</v>
      </c>
      <c r="I132" s="649">
        <v>1085</v>
      </c>
      <c r="J132" s="632">
        <v>0.7</v>
      </c>
      <c r="K132" s="632">
        <v>155</v>
      </c>
      <c r="L132" s="649">
        <v>10</v>
      </c>
      <c r="M132" s="649">
        <v>1550</v>
      </c>
      <c r="N132" s="632">
        <v>1</v>
      </c>
      <c r="O132" s="632">
        <v>155</v>
      </c>
      <c r="P132" s="649">
        <v>4</v>
      </c>
      <c r="Q132" s="649">
        <v>620</v>
      </c>
      <c r="R132" s="637">
        <v>0.4</v>
      </c>
      <c r="S132" s="650">
        <v>155</v>
      </c>
    </row>
    <row r="133" spans="1:19" ht="14.4" customHeight="1" x14ac:dyDescent="0.3">
      <c r="A133" s="631" t="s">
        <v>2497</v>
      </c>
      <c r="B133" s="632" t="s">
        <v>2531</v>
      </c>
      <c r="C133" s="632" t="s">
        <v>529</v>
      </c>
      <c r="D133" s="632" t="s">
        <v>770</v>
      </c>
      <c r="E133" s="632" t="s">
        <v>634</v>
      </c>
      <c r="F133" s="632" t="s">
        <v>2685</v>
      </c>
      <c r="G133" s="632" t="s">
        <v>2687</v>
      </c>
      <c r="H133" s="649">
        <v>275</v>
      </c>
      <c r="I133" s="649">
        <v>42625</v>
      </c>
      <c r="J133" s="632">
        <v>10.576923076923077</v>
      </c>
      <c r="K133" s="632">
        <v>155</v>
      </c>
      <c r="L133" s="649">
        <v>26</v>
      </c>
      <c r="M133" s="649">
        <v>4030</v>
      </c>
      <c r="N133" s="632">
        <v>1</v>
      </c>
      <c r="O133" s="632">
        <v>155</v>
      </c>
      <c r="P133" s="649">
        <v>15</v>
      </c>
      <c r="Q133" s="649">
        <v>2325</v>
      </c>
      <c r="R133" s="637">
        <v>0.57692307692307687</v>
      </c>
      <c r="S133" s="650">
        <v>155</v>
      </c>
    </row>
    <row r="134" spans="1:19" ht="14.4" customHeight="1" x14ac:dyDescent="0.3">
      <c r="A134" s="631" t="s">
        <v>2497</v>
      </c>
      <c r="B134" s="632" t="s">
        <v>2531</v>
      </c>
      <c r="C134" s="632" t="s">
        <v>529</v>
      </c>
      <c r="D134" s="632" t="s">
        <v>770</v>
      </c>
      <c r="E134" s="632" t="s">
        <v>634</v>
      </c>
      <c r="F134" s="632" t="s">
        <v>2688</v>
      </c>
      <c r="G134" s="632" t="s">
        <v>2689</v>
      </c>
      <c r="H134" s="649">
        <v>66</v>
      </c>
      <c r="I134" s="649">
        <v>13134</v>
      </c>
      <c r="J134" s="632">
        <v>3.8823529411764706</v>
      </c>
      <c r="K134" s="632">
        <v>199</v>
      </c>
      <c r="L134" s="649">
        <v>17</v>
      </c>
      <c r="M134" s="649">
        <v>3383</v>
      </c>
      <c r="N134" s="632">
        <v>1</v>
      </c>
      <c r="O134" s="632">
        <v>199</v>
      </c>
      <c r="P134" s="649">
        <v>5</v>
      </c>
      <c r="Q134" s="649">
        <v>1000</v>
      </c>
      <c r="R134" s="637">
        <v>0.29559562518474725</v>
      </c>
      <c r="S134" s="650">
        <v>200</v>
      </c>
    </row>
    <row r="135" spans="1:19" ht="14.4" customHeight="1" x14ac:dyDescent="0.3">
      <c r="A135" s="631" t="s">
        <v>2497</v>
      </c>
      <c r="B135" s="632" t="s">
        <v>2531</v>
      </c>
      <c r="C135" s="632" t="s">
        <v>529</v>
      </c>
      <c r="D135" s="632" t="s">
        <v>770</v>
      </c>
      <c r="E135" s="632" t="s">
        <v>634</v>
      </c>
      <c r="F135" s="632" t="s">
        <v>2688</v>
      </c>
      <c r="G135" s="632" t="s">
        <v>2690</v>
      </c>
      <c r="H135" s="649">
        <v>9</v>
      </c>
      <c r="I135" s="649">
        <v>1791</v>
      </c>
      <c r="J135" s="632"/>
      <c r="K135" s="632">
        <v>199</v>
      </c>
      <c r="L135" s="649"/>
      <c r="M135" s="649"/>
      <c r="N135" s="632"/>
      <c r="O135" s="632"/>
      <c r="P135" s="649">
        <v>12</v>
      </c>
      <c r="Q135" s="649">
        <v>2400</v>
      </c>
      <c r="R135" s="637"/>
      <c r="S135" s="650">
        <v>200</v>
      </c>
    </row>
    <row r="136" spans="1:19" ht="14.4" customHeight="1" x14ac:dyDescent="0.3">
      <c r="A136" s="631" t="s">
        <v>2497</v>
      </c>
      <c r="B136" s="632" t="s">
        <v>2531</v>
      </c>
      <c r="C136" s="632" t="s">
        <v>529</v>
      </c>
      <c r="D136" s="632" t="s">
        <v>770</v>
      </c>
      <c r="E136" s="632" t="s">
        <v>634</v>
      </c>
      <c r="F136" s="632" t="s">
        <v>2691</v>
      </c>
      <c r="G136" s="632" t="s">
        <v>2692</v>
      </c>
      <c r="H136" s="649"/>
      <c r="I136" s="649"/>
      <c r="J136" s="632"/>
      <c r="K136" s="632"/>
      <c r="L136" s="649">
        <v>10</v>
      </c>
      <c r="M136" s="649">
        <v>2040</v>
      </c>
      <c r="N136" s="632">
        <v>1</v>
      </c>
      <c r="O136" s="632">
        <v>204</v>
      </c>
      <c r="P136" s="649">
        <v>10</v>
      </c>
      <c r="Q136" s="649">
        <v>2052</v>
      </c>
      <c r="R136" s="637">
        <v>1.0058823529411764</v>
      </c>
      <c r="S136" s="650">
        <v>205.2</v>
      </c>
    </row>
    <row r="137" spans="1:19" ht="14.4" customHeight="1" x14ac:dyDescent="0.3">
      <c r="A137" s="631" t="s">
        <v>2497</v>
      </c>
      <c r="B137" s="632" t="s">
        <v>2531</v>
      </c>
      <c r="C137" s="632" t="s">
        <v>529</v>
      </c>
      <c r="D137" s="632" t="s">
        <v>770</v>
      </c>
      <c r="E137" s="632" t="s">
        <v>634</v>
      </c>
      <c r="F137" s="632" t="s">
        <v>2693</v>
      </c>
      <c r="G137" s="632" t="s">
        <v>2694</v>
      </c>
      <c r="H137" s="649">
        <v>1</v>
      </c>
      <c r="I137" s="649">
        <v>426</v>
      </c>
      <c r="J137" s="632">
        <v>1</v>
      </c>
      <c r="K137" s="632">
        <v>426</v>
      </c>
      <c r="L137" s="649">
        <v>1</v>
      </c>
      <c r="M137" s="649">
        <v>426</v>
      </c>
      <c r="N137" s="632">
        <v>1</v>
      </c>
      <c r="O137" s="632">
        <v>426</v>
      </c>
      <c r="P137" s="649">
        <v>4</v>
      </c>
      <c r="Q137" s="649">
        <v>1708</v>
      </c>
      <c r="R137" s="637">
        <v>4.009389671361502</v>
      </c>
      <c r="S137" s="650">
        <v>427</v>
      </c>
    </row>
    <row r="138" spans="1:19" ht="14.4" customHeight="1" x14ac:dyDescent="0.3">
      <c r="A138" s="631" t="s">
        <v>2497</v>
      </c>
      <c r="B138" s="632" t="s">
        <v>2531</v>
      </c>
      <c r="C138" s="632" t="s">
        <v>529</v>
      </c>
      <c r="D138" s="632" t="s">
        <v>770</v>
      </c>
      <c r="E138" s="632" t="s">
        <v>634</v>
      </c>
      <c r="F138" s="632" t="s">
        <v>2693</v>
      </c>
      <c r="G138" s="632" t="s">
        <v>2695</v>
      </c>
      <c r="H138" s="649">
        <v>2</v>
      </c>
      <c r="I138" s="649">
        <v>852</v>
      </c>
      <c r="J138" s="632"/>
      <c r="K138" s="632">
        <v>426</v>
      </c>
      <c r="L138" s="649"/>
      <c r="M138" s="649"/>
      <c r="N138" s="632"/>
      <c r="O138" s="632"/>
      <c r="P138" s="649">
        <v>1</v>
      </c>
      <c r="Q138" s="649">
        <v>427</v>
      </c>
      <c r="R138" s="637"/>
      <c r="S138" s="650">
        <v>427</v>
      </c>
    </row>
    <row r="139" spans="1:19" ht="14.4" customHeight="1" x14ac:dyDescent="0.3">
      <c r="A139" s="631" t="s">
        <v>2497</v>
      </c>
      <c r="B139" s="632" t="s">
        <v>2531</v>
      </c>
      <c r="C139" s="632" t="s">
        <v>529</v>
      </c>
      <c r="D139" s="632" t="s">
        <v>770</v>
      </c>
      <c r="E139" s="632" t="s">
        <v>634</v>
      </c>
      <c r="F139" s="632" t="s">
        <v>2696</v>
      </c>
      <c r="G139" s="632" t="s">
        <v>2697</v>
      </c>
      <c r="H139" s="649"/>
      <c r="I139" s="649"/>
      <c r="J139" s="632"/>
      <c r="K139" s="632"/>
      <c r="L139" s="649"/>
      <c r="M139" s="649"/>
      <c r="N139" s="632"/>
      <c r="O139" s="632"/>
      <c r="P139" s="649">
        <v>3</v>
      </c>
      <c r="Q139" s="649">
        <v>798</v>
      </c>
      <c r="R139" s="637"/>
      <c r="S139" s="650">
        <v>266</v>
      </c>
    </row>
    <row r="140" spans="1:19" ht="14.4" customHeight="1" x14ac:dyDescent="0.3">
      <c r="A140" s="631" t="s">
        <v>2497</v>
      </c>
      <c r="B140" s="632" t="s">
        <v>2531</v>
      </c>
      <c r="C140" s="632" t="s">
        <v>529</v>
      </c>
      <c r="D140" s="632" t="s">
        <v>770</v>
      </c>
      <c r="E140" s="632" t="s">
        <v>634</v>
      </c>
      <c r="F140" s="632" t="s">
        <v>2698</v>
      </c>
      <c r="G140" s="632" t="s">
        <v>2699</v>
      </c>
      <c r="H140" s="649">
        <v>2</v>
      </c>
      <c r="I140" s="649">
        <v>326</v>
      </c>
      <c r="J140" s="632">
        <v>2</v>
      </c>
      <c r="K140" s="632">
        <v>163</v>
      </c>
      <c r="L140" s="649">
        <v>1</v>
      </c>
      <c r="M140" s="649">
        <v>163</v>
      </c>
      <c r="N140" s="632">
        <v>1</v>
      </c>
      <c r="O140" s="632">
        <v>163</v>
      </c>
      <c r="P140" s="649">
        <v>1</v>
      </c>
      <c r="Q140" s="649">
        <v>163</v>
      </c>
      <c r="R140" s="637">
        <v>1</v>
      </c>
      <c r="S140" s="650">
        <v>163</v>
      </c>
    </row>
    <row r="141" spans="1:19" ht="14.4" customHeight="1" x14ac:dyDescent="0.3">
      <c r="A141" s="631" t="s">
        <v>2497</v>
      </c>
      <c r="B141" s="632" t="s">
        <v>2531</v>
      </c>
      <c r="C141" s="632" t="s">
        <v>529</v>
      </c>
      <c r="D141" s="632" t="s">
        <v>770</v>
      </c>
      <c r="E141" s="632" t="s">
        <v>634</v>
      </c>
      <c r="F141" s="632" t="s">
        <v>2698</v>
      </c>
      <c r="G141" s="632" t="s">
        <v>2700</v>
      </c>
      <c r="H141" s="649">
        <v>104</v>
      </c>
      <c r="I141" s="649">
        <v>16952</v>
      </c>
      <c r="J141" s="632">
        <v>0.93693693693693691</v>
      </c>
      <c r="K141" s="632">
        <v>163</v>
      </c>
      <c r="L141" s="649">
        <v>111</v>
      </c>
      <c r="M141" s="649">
        <v>18093</v>
      </c>
      <c r="N141" s="632">
        <v>1</v>
      </c>
      <c r="O141" s="632">
        <v>163</v>
      </c>
      <c r="P141" s="649">
        <v>84</v>
      </c>
      <c r="Q141" s="649">
        <v>13692</v>
      </c>
      <c r="R141" s="637">
        <v>0.7567567567567568</v>
      </c>
      <c r="S141" s="650">
        <v>163</v>
      </c>
    </row>
    <row r="142" spans="1:19" ht="14.4" customHeight="1" x14ac:dyDescent="0.3">
      <c r="A142" s="631" t="s">
        <v>2497</v>
      </c>
      <c r="B142" s="632" t="s">
        <v>2531</v>
      </c>
      <c r="C142" s="632" t="s">
        <v>529</v>
      </c>
      <c r="D142" s="632" t="s">
        <v>770</v>
      </c>
      <c r="E142" s="632" t="s">
        <v>634</v>
      </c>
      <c r="F142" s="632" t="s">
        <v>2701</v>
      </c>
      <c r="G142" s="632" t="s">
        <v>2702</v>
      </c>
      <c r="H142" s="649"/>
      <c r="I142" s="649"/>
      <c r="J142" s="632"/>
      <c r="K142" s="632"/>
      <c r="L142" s="649"/>
      <c r="M142" s="649"/>
      <c r="N142" s="632"/>
      <c r="O142" s="632"/>
      <c r="P142" s="649">
        <v>1</v>
      </c>
      <c r="Q142" s="649">
        <v>437</v>
      </c>
      <c r="R142" s="637"/>
      <c r="S142" s="650">
        <v>437</v>
      </c>
    </row>
    <row r="143" spans="1:19" ht="14.4" customHeight="1" x14ac:dyDescent="0.3">
      <c r="A143" s="631" t="s">
        <v>2497</v>
      </c>
      <c r="B143" s="632" t="s">
        <v>2531</v>
      </c>
      <c r="C143" s="632" t="s">
        <v>529</v>
      </c>
      <c r="D143" s="632" t="s">
        <v>770</v>
      </c>
      <c r="E143" s="632" t="s">
        <v>634</v>
      </c>
      <c r="F143" s="632" t="s">
        <v>2704</v>
      </c>
      <c r="G143" s="632" t="s">
        <v>2705</v>
      </c>
      <c r="H143" s="649">
        <v>5</v>
      </c>
      <c r="I143" s="649">
        <v>10770</v>
      </c>
      <c r="J143" s="632">
        <v>0.23798475306595956</v>
      </c>
      <c r="K143" s="632">
        <v>2154</v>
      </c>
      <c r="L143" s="649">
        <v>21</v>
      </c>
      <c r="M143" s="649">
        <v>45255</v>
      </c>
      <c r="N143" s="632">
        <v>1</v>
      </c>
      <c r="O143" s="632">
        <v>2155</v>
      </c>
      <c r="P143" s="649">
        <v>3</v>
      </c>
      <c r="Q143" s="649">
        <v>6468</v>
      </c>
      <c r="R143" s="637">
        <v>0.14292343387470999</v>
      </c>
      <c r="S143" s="650">
        <v>2156</v>
      </c>
    </row>
    <row r="144" spans="1:19" ht="14.4" customHeight="1" x14ac:dyDescent="0.3">
      <c r="A144" s="631" t="s">
        <v>2497</v>
      </c>
      <c r="B144" s="632" t="s">
        <v>2531</v>
      </c>
      <c r="C144" s="632" t="s">
        <v>529</v>
      </c>
      <c r="D144" s="632" t="s">
        <v>770</v>
      </c>
      <c r="E144" s="632" t="s">
        <v>634</v>
      </c>
      <c r="F144" s="632" t="s">
        <v>2704</v>
      </c>
      <c r="G144" s="632" t="s">
        <v>2706</v>
      </c>
      <c r="H144" s="649">
        <v>65</v>
      </c>
      <c r="I144" s="649">
        <v>140010</v>
      </c>
      <c r="J144" s="632">
        <v>2.4988399071925755</v>
      </c>
      <c r="K144" s="632">
        <v>2154</v>
      </c>
      <c r="L144" s="649">
        <v>26</v>
      </c>
      <c r="M144" s="649">
        <v>56030</v>
      </c>
      <c r="N144" s="632">
        <v>1</v>
      </c>
      <c r="O144" s="632">
        <v>2155</v>
      </c>
      <c r="P144" s="649">
        <v>46</v>
      </c>
      <c r="Q144" s="649">
        <v>99176</v>
      </c>
      <c r="R144" s="637">
        <v>1.7700517579867927</v>
      </c>
      <c r="S144" s="650">
        <v>2156</v>
      </c>
    </row>
    <row r="145" spans="1:19" ht="14.4" customHeight="1" x14ac:dyDescent="0.3">
      <c r="A145" s="631" t="s">
        <v>2497</v>
      </c>
      <c r="B145" s="632" t="s">
        <v>2531</v>
      </c>
      <c r="C145" s="632" t="s">
        <v>529</v>
      </c>
      <c r="D145" s="632" t="s">
        <v>770</v>
      </c>
      <c r="E145" s="632" t="s">
        <v>634</v>
      </c>
      <c r="F145" s="632" t="s">
        <v>2707</v>
      </c>
      <c r="G145" s="632" t="s">
        <v>2708</v>
      </c>
      <c r="H145" s="649">
        <v>9</v>
      </c>
      <c r="I145" s="649">
        <v>1467</v>
      </c>
      <c r="J145" s="632">
        <v>3</v>
      </c>
      <c r="K145" s="632">
        <v>163</v>
      </c>
      <c r="L145" s="649">
        <v>3</v>
      </c>
      <c r="M145" s="649">
        <v>489</v>
      </c>
      <c r="N145" s="632">
        <v>1</v>
      </c>
      <c r="O145" s="632">
        <v>163</v>
      </c>
      <c r="P145" s="649">
        <v>10</v>
      </c>
      <c r="Q145" s="649">
        <v>1630</v>
      </c>
      <c r="R145" s="637">
        <v>3.3333333333333335</v>
      </c>
      <c r="S145" s="650">
        <v>163</v>
      </c>
    </row>
    <row r="146" spans="1:19" ht="14.4" customHeight="1" x14ac:dyDescent="0.3">
      <c r="A146" s="631" t="s">
        <v>2497</v>
      </c>
      <c r="B146" s="632" t="s">
        <v>2531</v>
      </c>
      <c r="C146" s="632" t="s">
        <v>529</v>
      </c>
      <c r="D146" s="632" t="s">
        <v>770</v>
      </c>
      <c r="E146" s="632" t="s">
        <v>634</v>
      </c>
      <c r="F146" s="632" t="s">
        <v>2707</v>
      </c>
      <c r="G146" s="632" t="s">
        <v>2709</v>
      </c>
      <c r="H146" s="649">
        <v>8</v>
      </c>
      <c r="I146" s="649">
        <v>1304</v>
      </c>
      <c r="J146" s="632">
        <v>1.3333333333333333</v>
      </c>
      <c r="K146" s="632">
        <v>163</v>
      </c>
      <c r="L146" s="649">
        <v>6</v>
      </c>
      <c r="M146" s="649">
        <v>978</v>
      </c>
      <c r="N146" s="632">
        <v>1</v>
      </c>
      <c r="O146" s="632">
        <v>163</v>
      </c>
      <c r="P146" s="649">
        <v>5</v>
      </c>
      <c r="Q146" s="649">
        <v>815</v>
      </c>
      <c r="R146" s="637">
        <v>0.83333333333333337</v>
      </c>
      <c r="S146" s="650">
        <v>163</v>
      </c>
    </row>
    <row r="147" spans="1:19" ht="14.4" customHeight="1" x14ac:dyDescent="0.3">
      <c r="A147" s="631" t="s">
        <v>2497</v>
      </c>
      <c r="B147" s="632" t="s">
        <v>2531</v>
      </c>
      <c r="C147" s="632" t="s">
        <v>529</v>
      </c>
      <c r="D147" s="632" t="s">
        <v>770</v>
      </c>
      <c r="E147" s="632" t="s">
        <v>634</v>
      </c>
      <c r="F147" s="632" t="s">
        <v>2710</v>
      </c>
      <c r="G147" s="632" t="s">
        <v>2711</v>
      </c>
      <c r="H147" s="649"/>
      <c r="I147" s="649"/>
      <c r="J147" s="632"/>
      <c r="K147" s="632"/>
      <c r="L147" s="649"/>
      <c r="M147" s="649"/>
      <c r="N147" s="632"/>
      <c r="O147" s="632"/>
      <c r="P147" s="649">
        <v>1</v>
      </c>
      <c r="Q147" s="649">
        <v>935</v>
      </c>
      <c r="R147" s="637"/>
      <c r="S147" s="650">
        <v>935</v>
      </c>
    </row>
    <row r="148" spans="1:19" ht="14.4" customHeight="1" x14ac:dyDescent="0.3">
      <c r="A148" s="631" t="s">
        <v>2497</v>
      </c>
      <c r="B148" s="632" t="s">
        <v>2531</v>
      </c>
      <c r="C148" s="632" t="s">
        <v>529</v>
      </c>
      <c r="D148" s="632" t="s">
        <v>770</v>
      </c>
      <c r="E148" s="632" t="s">
        <v>634</v>
      </c>
      <c r="F148" s="632" t="s">
        <v>2718</v>
      </c>
      <c r="G148" s="632" t="s">
        <v>2719</v>
      </c>
      <c r="H148" s="649"/>
      <c r="I148" s="649"/>
      <c r="J148" s="632"/>
      <c r="K148" s="632"/>
      <c r="L148" s="649">
        <v>1</v>
      </c>
      <c r="M148" s="649">
        <v>259</v>
      </c>
      <c r="N148" s="632">
        <v>1</v>
      </c>
      <c r="O148" s="632">
        <v>259</v>
      </c>
      <c r="P148" s="649"/>
      <c r="Q148" s="649"/>
      <c r="R148" s="637"/>
      <c r="S148" s="650"/>
    </row>
    <row r="149" spans="1:19" ht="14.4" customHeight="1" x14ac:dyDescent="0.3">
      <c r="A149" s="631" t="s">
        <v>2497</v>
      </c>
      <c r="B149" s="632" t="s">
        <v>2531</v>
      </c>
      <c r="C149" s="632" t="s">
        <v>529</v>
      </c>
      <c r="D149" s="632" t="s">
        <v>770</v>
      </c>
      <c r="E149" s="632" t="s">
        <v>634</v>
      </c>
      <c r="F149" s="632" t="s">
        <v>2718</v>
      </c>
      <c r="G149" s="632" t="s">
        <v>2720</v>
      </c>
      <c r="H149" s="649"/>
      <c r="I149" s="649"/>
      <c r="J149" s="632"/>
      <c r="K149" s="632"/>
      <c r="L149" s="649">
        <v>1</v>
      </c>
      <c r="M149" s="649">
        <v>259</v>
      </c>
      <c r="N149" s="632">
        <v>1</v>
      </c>
      <c r="O149" s="632">
        <v>259</v>
      </c>
      <c r="P149" s="649"/>
      <c r="Q149" s="649"/>
      <c r="R149" s="637"/>
      <c r="S149" s="650"/>
    </row>
    <row r="150" spans="1:19" ht="14.4" customHeight="1" x14ac:dyDescent="0.3">
      <c r="A150" s="631" t="s">
        <v>2497</v>
      </c>
      <c r="B150" s="632" t="s">
        <v>2531</v>
      </c>
      <c r="C150" s="632" t="s">
        <v>529</v>
      </c>
      <c r="D150" s="632" t="s">
        <v>770</v>
      </c>
      <c r="E150" s="632" t="s">
        <v>634</v>
      </c>
      <c r="F150" s="632" t="s">
        <v>2725</v>
      </c>
      <c r="G150" s="632" t="s">
        <v>2727</v>
      </c>
      <c r="H150" s="649">
        <v>1</v>
      </c>
      <c r="I150" s="649">
        <v>373</v>
      </c>
      <c r="J150" s="632"/>
      <c r="K150" s="632">
        <v>373</v>
      </c>
      <c r="L150" s="649"/>
      <c r="M150" s="649"/>
      <c r="N150" s="632"/>
      <c r="O150" s="632"/>
      <c r="P150" s="649"/>
      <c r="Q150" s="649"/>
      <c r="R150" s="637"/>
      <c r="S150" s="650"/>
    </row>
    <row r="151" spans="1:19" ht="14.4" customHeight="1" x14ac:dyDescent="0.3">
      <c r="A151" s="631" t="s">
        <v>2497</v>
      </c>
      <c r="B151" s="632" t="s">
        <v>2531</v>
      </c>
      <c r="C151" s="632" t="s">
        <v>529</v>
      </c>
      <c r="D151" s="632" t="s">
        <v>2480</v>
      </c>
      <c r="E151" s="632" t="s">
        <v>2499</v>
      </c>
      <c r="F151" s="632" t="s">
        <v>2500</v>
      </c>
      <c r="G151" s="632" t="s">
        <v>629</v>
      </c>
      <c r="H151" s="649">
        <v>1</v>
      </c>
      <c r="I151" s="649">
        <v>855.64</v>
      </c>
      <c r="J151" s="632">
        <v>1</v>
      </c>
      <c r="K151" s="632">
        <v>855.64</v>
      </c>
      <c r="L151" s="649">
        <v>1</v>
      </c>
      <c r="M151" s="649">
        <v>855.64</v>
      </c>
      <c r="N151" s="632">
        <v>1</v>
      </c>
      <c r="O151" s="632">
        <v>855.64</v>
      </c>
      <c r="P151" s="649"/>
      <c r="Q151" s="649"/>
      <c r="R151" s="637"/>
      <c r="S151" s="650"/>
    </row>
    <row r="152" spans="1:19" ht="14.4" customHeight="1" x14ac:dyDescent="0.3">
      <c r="A152" s="631" t="s">
        <v>2497</v>
      </c>
      <c r="B152" s="632" t="s">
        <v>2531</v>
      </c>
      <c r="C152" s="632" t="s">
        <v>529</v>
      </c>
      <c r="D152" s="632" t="s">
        <v>2480</v>
      </c>
      <c r="E152" s="632" t="s">
        <v>2499</v>
      </c>
      <c r="F152" s="632" t="s">
        <v>2532</v>
      </c>
      <c r="G152" s="632" t="s">
        <v>629</v>
      </c>
      <c r="H152" s="649">
        <v>2</v>
      </c>
      <c r="I152" s="649">
        <v>3422.52</v>
      </c>
      <c r="J152" s="632">
        <v>1.999988312773554</v>
      </c>
      <c r="K152" s="632">
        <v>1711.26</v>
      </c>
      <c r="L152" s="649">
        <v>1</v>
      </c>
      <c r="M152" s="649">
        <v>1711.27</v>
      </c>
      <c r="N152" s="632">
        <v>1</v>
      </c>
      <c r="O152" s="632">
        <v>1711.27</v>
      </c>
      <c r="P152" s="649"/>
      <c r="Q152" s="649"/>
      <c r="R152" s="637"/>
      <c r="S152" s="650"/>
    </row>
    <row r="153" spans="1:19" ht="14.4" customHeight="1" x14ac:dyDescent="0.3">
      <c r="A153" s="631" t="s">
        <v>2497</v>
      </c>
      <c r="B153" s="632" t="s">
        <v>2531</v>
      </c>
      <c r="C153" s="632" t="s">
        <v>529</v>
      </c>
      <c r="D153" s="632" t="s">
        <v>2480</v>
      </c>
      <c r="E153" s="632" t="s">
        <v>2499</v>
      </c>
      <c r="F153" s="632" t="s">
        <v>2533</v>
      </c>
      <c r="G153" s="632" t="s">
        <v>618</v>
      </c>
      <c r="H153" s="649">
        <v>5.07</v>
      </c>
      <c r="I153" s="649">
        <v>13729.71</v>
      </c>
      <c r="J153" s="632">
        <v>0.95369315576993063</v>
      </c>
      <c r="K153" s="632">
        <v>2708.0295857988162</v>
      </c>
      <c r="L153" s="649">
        <v>5.36</v>
      </c>
      <c r="M153" s="649">
        <v>14396.36</v>
      </c>
      <c r="N153" s="632">
        <v>1</v>
      </c>
      <c r="O153" s="632">
        <v>2685.8880597014927</v>
      </c>
      <c r="P153" s="649">
        <v>8.49</v>
      </c>
      <c r="Q153" s="649">
        <v>19725.650000000001</v>
      </c>
      <c r="R153" s="637">
        <v>1.370183157409234</v>
      </c>
      <c r="S153" s="650">
        <v>2323.3981154299177</v>
      </c>
    </row>
    <row r="154" spans="1:19" ht="14.4" customHeight="1" x14ac:dyDescent="0.3">
      <c r="A154" s="631" t="s">
        <v>2497</v>
      </c>
      <c r="B154" s="632" t="s">
        <v>2531</v>
      </c>
      <c r="C154" s="632" t="s">
        <v>529</v>
      </c>
      <c r="D154" s="632" t="s">
        <v>2480</v>
      </c>
      <c r="E154" s="632" t="s">
        <v>2499</v>
      </c>
      <c r="F154" s="632" t="s">
        <v>2534</v>
      </c>
      <c r="G154" s="632" t="s">
        <v>618</v>
      </c>
      <c r="H154" s="649">
        <v>3.8000000000000007</v>
      </c>
      <c r="I154" s="649">
        <v>25726.380000000005</v>
      </c>
      <c r="J154" s="632">
        <v>1.7272727272727275</v>
      </c>
      <c r="K154" s="632">
        <v>6770.1</v>
      </c>
      <c r="L154" s="649">
        <v>2.1999999999999997</v>
      </c>
      <c r="M154" s="649">
        <v>14894.220000000001</v>
      </c>
      <c r="N154" s="632">
        <v>1</v>
      </c>
      <c r="O154" s="632">
        <v>6770.1000000000013</v>
      </c>
      <c r="P154" s="649">
        <v>3.0000000000000004</v>
      </c>
      <c r="Q154" s="649">
        <v>19428.909999999996</v>
      </c>
      <c r="R154" s="637">
        <v>1.3044597165880452</v>
      </c>
      <c r="S154" s="650">
        <v>6476.3033333333315</v>
      </c>
    </row>
    <row r="155" spans="1:19" ht="14.4" customHeight="1" x14ac:dyDescent="0.3">
      <c r="A155" s="631" t="s">
        <v>2497</v>
      </c>
      <c r="B155" s="632" t="s">
        <v>2531</v>
      </c>
      <c r="C155" s="632" t="s">
        <v>529</v>
      </c>
      <c r="D155" s="632" t="s">
        <v>2480</v>
      </c>
      <c r="E155" s="632" t="s">
        <v>2499</v>
      </c>
      <c r="F155" s="632" t="s">
        <v>2535</v>
      </c>
      <c r="G155" s="632" t="s">
        <v>754</v>
      </c>
      <c r="H155" s="649">
        <v>0.1</v>
      </c>
      <c r="I155" s="649">
        <v>494.39</v>
      </c>
      <c r="J155" s="632"/>
      <c r="K155" s="632">
        <v>4943.8999999999996</v>
      </c>
      <c r="L155" s="649"/>
      <c r="M155" s="649"/>
      <c r="N155" s="632"/>
      <c r="O155" s="632"/>
      <c r="P155" s="649"/>
      <c r="Q155" s="649"/>
      <c r="R155" s="637"/>
      <c r="S155" s="650"/>
    </row>
    <row r="156" spans="1:19" ht="14.4" customHeight="1" x14ac:dyDescent="0.3">
      <c r="A156" s="631" t="s">
        <v>2497</v>
      </c>
      <c r="B156" s="632" t="s">
        <v>2531</v>
      </c>
      <c r="C156" s="632" t="s">
        <v>529</v>
      </c>
      <c r="D156" s="632" t="s">
        <v>2480</v>
      </c>
      <c r="E156" s="632" t="s">
        <v>2499</v>
      </c>
      <c r="F156" s="632" t="s">
        <v>2536</v>
      </c>
      <c r="G156" s="632" t="s">
        <v>2537</v>
      </c>
      <c r="H156" s="649">
        <v>45.150000000000006</v>
      </c>
      <c r="I156" s="649">
        <v>45276.81</v>
      </c>
      <c r="J156" s="632">
        <v>0.95464927766880481</v>
      </c>
      <c r="K156" s="632">
        <v>1002.8086378737539</v>
      </c>
      <c r="L156" s="649">
        <v>47.2</v>
      </c>
      <c r="M156" s="649">
        <v>47427.69</v>
      </c>
      <c r="N156" s="632">
        <v>1</v>
      </c>
      <c r="O156" s="632">
        <v>1004.8239406779661</v>
      </c>
      <c r="P156" s="649"/>
      <c r="Q156" s="649"/>
      <c r="R156" s="637"/>
      <c r="S156" s="650"/>
    </row>
    <row r="157" spans="1:19" ht="14.4" customHeight="1" x14ac:dyDescent="0.3">
      <c r="A157" s="631" t="s">
        <v>2497</v>
      </c>
      <c r="B157" s="632" t="s">
        <v>2531</v>
      </c>
      <c r="C157" s="632" t="s">
        <v>529</v>
      </c>
      <c r="D157" s="632" t="s">
        <v>2480</v>
      </c>
      <c r="E157" s="632" t="s">
        <v>2499</v>
      </c>
      <c r="F157" s="632" t="s">
        <v>2538</v>
      </c>
      <c r="G157" s="632" t="s">
        <v>675</v>
      </c>
      <c r="H157" s="649">
        <v>0.77000000000000013</v>
      </c>
      <c r="I157" s="649">
        <v>7613.619999999999</v>
      </c>
      <c r="J157" s="632">
        <v>0.47239215841996973</v>
      </c>
      <c r="K157" s="632">
        <v>9887.8181818181783</v>
      </c>
      <c r="L157" s="649">
        <v>1.6300000000000003</v>
      </c>
      <c r="M157" s="649">
        <v>16117.16</v>
      </c>
      <c r="N157" s="632">
        <v>1</v>
      </c>
      <c r="O157" s="632">
        <v>9887.8282208588935</v>
      </c>
      <c r="P157" s="649">
        <v>0.56999999999999995</v>
      </c>
      <c r="Q157" s="649">
        <v>5579.14</v>
      </c>
      <c r="R157" s="637">
        <v>0.34616148254407109</v>
      </c>
      <c r="S157" s="650">
        <v>9787.9649122807023</v>
      </c>
    </row>
    <row r="158" spans="1:19" ht="14.4" customHeight="1" x14ac:dyDescent="0.3">
      <c r="A158" s="631" t="s">
        <v>2497</v>
      </c>
      <c r="B158" s="632" t="s">
        <v>2531</v>
      </c>
      <c r="C158" s="632" t="s">
        <v>529</v>
      </c>
      <c r="D158" s="632" t="s">
        <v>2480</v>
      </c>
      <c r="E158" s="632" t="s">
        <v>2499</v>
      </c>
      <c r="F158" s="632" t="s">
        <v>2538</v>
      </c>
      <c r="G158" s="632" t="s">
        <v>754</v>
      </c>
      <c r="H158" s="649">
        <v>0.45999999999999996</v>
      </c>
      <c r="I158" s="649">
        <v>4548.41</v>
      </c>
      <c r="J158" s="632">
        <v>0.50549571456514397</v>
      </c>
      <c r="K158" s="632">
        <v>9887.8478260869579</v>
      </c>
      <c r="L158" s="649">
        <v>0.90999999999999992</v>
      </c>
      <c r="M158" s="649">
        <v>8997.92</v>
      </c>
      <c r="N158" s="632">
        <v>1</v>
      </c>
      <c r="O158" s="632">
        <v>9887.8241758241766</v>
      </c>
      <c r="P158" s="649">
        <v>0.52</v>
      </c>
      <c r="Q158" s="649">
        <v>4549.58</v>
      </c>
      <c r="R158" s="637">
        <v>0.50562574461653353</v>
      </c>
      <c r="S158" s="650">
        <v>8749.1923076923067</v>
      </c>
    </row>
    <row r="159" spans="1:19" ht="14.4" customHeight="1" x14ac:dyDescent="0.3">
      <c r="A159" s="631" t="s">
        <v>2497</v>
      </c>
      <c r="B159" s="632" t="s">
        <v>2531</v>
      </c>
      <c r="C159" s="632" t="s">
        <v>529</v>
      </c>
      <c r="D159" s="632" t="s">
        <v>2480</v>
      </c>
      <c r="E159" s="632" t="s">
        <v>2499</v>
      </c>
      <c r="F159" s="632" t="s">
        <v>2539</v>
      </c>
      <c r="G159" s="632" t="s">
        <v>754</v>
      </c>
      <c r="H159" s="649"/>
      <c r="I159" s="649"/>
      <c r="J159" s="632"/>
      <c r="K159" s="632"/>
      <c r="L159" s="649">
        <v>0.05</v>
      </c>
      <c r="M159" s="649">
        <v>979.41</v>
      </c>
      <c r="N159" s="632">
        <v>1</v>
      </c>
      <c r="O159" s="632">
        <v>19588.199999999997</v>
      </c>
      <c r="P159" s="649"/>
      <c r="Q159" s="649"/>
      <c r="R159" s="637"/>
      <c r="S159" s="650"/>
    </row>
    <row r="160" spans="1:19" ht="14.4" customHeight="1" x14ac:dyDescent="0.3">
      <c r="A160" s="631" t="s">
        <v>2497</v>
      </c>
      <c r="B160" s="632" t="s">
        <v>2531</v>
      </c>
      <c r="C160" s="632" t="s">
        <v>529</v>
      </c>
      <c r="D160" s="632" t="s">
        <v>2480</v>
      </c>
      <c r="E160" s="632" t="s">
        <v>2499</v>
      </c>
      <c r="F160" s="632" t="s">
        <v>2542</v>
      </c>
      <c r="G160" s="632" t="s">
        <v>616</v>
      </c>
      <c r="H160" s="649">
        <v>65.099999999999994</v>
      </c>
      <c r="I160" s="649">
        <v>59430.859999999979</v>
      </c>
      <c r="J160" s="632">
        <v>1.7185559134181907</v>
      </c>
      <c r="K160" s="632">
        <v>912.91643625191989</v>
      </c>
      <c r="L160" s="649">
        <v>41</v>
      </c>
      <c r="M160" s="649">
        <v>34581.859999999993</v>
      </c>
      <c r="N160" s="632">
        <v>1</v>
      </c>
      <c r="O160" s="632">
        <v>843.45999999999981</v>
      </c>
      <c r="P160" s="649">
        <v>53.5</v>
      </c>
      <c r="Q160" s="649">
        <v>42699.03</v>
      </c>
      <c r="R160" s="637">
        <v>1.234723349177864</v>
      </c>
      <c r="S160" s="650">
        <v>798.11271028037379</v>
      </c>
    </row>
    <row r="161" spans="1:19" ht="14.4" customHeight="1" x14ac:dyDescent="0.3">
      <c r="A161" s="631" t="s">
        <v>2497</v>
      </c>
      <c r="B161" s="632" t="s">
        <v>2531</v>
      </c>
      <c r="C161" s="632" t="s">
        <v>529</v>
      </c>
      <c r="D161" s="632" t="s">
        <v>2480</v>
      </c>
      <c r="E161" s="632" t="s">
        <v>2499</v>
      </c>
      <c r="F161" s="632" t="s">
        <v>2543</v>
      </c>
      <c r="G161" s="632" t="s">
        <v>616</v>
      </c>
      <c r="H161" s="649">
        <v>1</v>
      </c>
      <c r="I161" s="649">
        <v>1686.92</v>
      </c>
      <c r="J161" s="632"/>
      <c r="K161" s="632">
        <v>1686.92</v>
      </c>
      <c r="L161" s="649"/>
      <c r="M161" s="649"/>
      <c r="N161" s="632"/>
      <c r="O161" s="632"/>
      <c r="P161" s="649"/>
      <c r="Q161" s="649"/>
      <c r="R161" s="637"/>
      <c r="S161" s="650"/>
    </row>
    <row r="162" spans="1:19" ht="14.4" customHeight="1" x14ac:dyDescent="0.3">
      <c r="A162" s="631" t="s">
        <v>2497</v>
      </c>
      <c r="B162" s="632" t="s">
        <v>2531</v>
      </c>
      <c r="C162" s="632" t="s">
        <v>529</v>
      </c>
      <c r="D162" s="632" t="s">
        <v>2480</v>
      </c>
      <c r="E162" s="632" t="s">
        <v>2499</v>
      </c>
      <c r="F162" s="632" t="s">
        <v>2544</v>
      </c>
      <c r="G162" s="632" t="s">
        <v>716</v>
      </c>
      <c r="H162" s="649">
        <v>1.21</v>
      </c>
      <c r="I162" s="649">
        <v>5409.73</v>
      </c>
      <c r="J162" s="632">
        <v>5.6646980596655458</v>
      </c>
      <c r="K162" s="632">
        <v>4470.8512396694214</v>
      </c>
      <c r="L162" s="649">
        <v>0.21000000000000002</v>
      </c>
      <c r="M162" s="649">
        <v>954.99</v>
      </c>
      <c r="N162" s="632">
        <v>1</v>
      </c>
      <c r="O162" s="632">
        <v>4547.5714285714284</v>
      </c>
      <c r="P162" s="649">
        <v>0.48</v>
      </c>
      <c r="Q162" s="649">
        <v>1775.7</v>
      </c>
      <c r="R162" s="637">
        <v>1.8593911978135897</v>
      </c>
      <c r="S162" s="650">
        <v>3699.3750000000005</v>
      </c>
    </row>
    <row r="163" spans="1:19" ht="14.4" customHeight="1" x14ac:dyDescent="0.3">
      <c r="A163" s="631" t="s">
        <v>2497</v>
      </c>
      <c r="B163" s="632" t="s">
        <v>2531</v>
      </c>
      <c r="C163" s="632" t="s">
        <v>529</v>
      </c>
      <c r="D163" s="632" t="s">
        <v>2480</v>
      </c>
      <c r="E163" s="632" t="s">
        <v>2499</v>
      </c>
      <c r="F163" s="632" t="s">
        <v>2545</v>
      </c>
      <c r="G163" s="632" t="s">
        <v>716</v>
      </c>
      <c r="H163" s="649">
        <v>1.9200000000000002</v>
      </c>
      <c r="I163" s="649">
        <v>17132.34</v>
      </c>
      <c r="J163" s="632">
        <v>1.001955095383273</v>
      </c>
      <c r="K163" s="632">
        <v>8923.09375</v>
      </c>
      <c r="L163" s="649">
        <v>1.8800000000000003</v>
      </c>
      <c r="M163" s="649">
        <v>17098.91</v>
      </c>
      <c r="N163" s="632">
        <v>1</v>
      </c>
      <c r="O163" s="632">
        <v>9095.1648936170204</v>
      </c>
      <c r="P163" s="649">
        <v>0.41</v>
      </c>
      <c r="Q163" s="649">
        <v>3683.54</v>
      </c>
      <c r="R163" s="637">
        <v>0.21542542770270151</v>
      </c>
      <c r="S163" s="650">
        <v>8984.2439024390242</v>
      </c>
    </row>
    <row r="164" spans="1:19" ht="14.4" customHeight="1" x14ac:dyDescent="0.3">
      <c r="A164" s="631" t="s">
        <v>2497</v>
      </c>
      <c r="B164" s="632" t="s">
        <v>2531</v>
      </c>
      <c r="C164" s="632" t="s">
        <v>529</v>
      </c>
      <c r="D164" s="632" t="s">
        <v>2480</v>
      </c>
      <c r="E164" s="632" t="s">
        <v>2499</v>
      </c>
      <c r="F164" s="632" t="s">
        <v>2546</v>
      </c>
      <c r="G164" s="632" t="s">
        <v>723</v>
      </c>
      <c r="H164" s="649">
        <v>2.5300000000000002</v>
      </c>
      <c r="I164" s="649">
        <v>4921.9799999999996</v>
      </c>
      <c r="J164" s="632">
        <v>1.1609210042172597</v>
      </c>
      <c r="K164" s="632">
        <v>1945.4466403162053</v>
      </c>
      <c r="L164" s="649">
        <v>2.1800000000000002</v>
      </c>
      <c r="M164" s="649">
        <v>4239.7199999999993</v>
      </c>
      <c r="N164" s="632">
        <v>1</v>
      </c>
      <c r="O164" s="632">
        <v>1944.8256880733941</v>
      </c>
      <c r="P164" s="649">
        <v>0.89999999999999991</v>
      </c>
      <c r="Q164" s="649">
        <v>1612.67</v>
      </c>
      <c r="R164" s="637">
        <v>0.38037181700678352</v>
      </c>
      <c r="S164" s="650">
        <v>1791.8555555555558</v>
      </c>
    </row>
    <row r="165" spans="1:19" ht="14.4" customHeight="1" x14ac:dyDescent="0.3">
      <c r="A165" s="631" t="s">
        <v>2497</v>
      </c>
      <c r="B165" s="632" t="s">
        <v>2531</v>
      </c>
      <c r="C165" s="632" t="s">
        <v>529</v>
      </c>
      <c r="D165" s="632" t="s">
        <v>2480</v>
      </c>
      <c r="E165" s="632" t="s">
        <v>2499</v>
      </c>
      <c r="F165" s="632" t="s">
        <v>2547</v>
      </c>
      <c r="G165" s="632" t="s">
        <v>716</v>
      </c>
      <c r="H165" s="649">
        <v>85.030000000000015</v>
      </c>
      <c r="I165" s="649">
        <v>152898.21</v>
      </c>
      <c r="J165" s="632">
        <v>1.0609590932683473</v>
      </c>
      <c r="K165" s="632">
        <v>1798.1678231212509</v>
      </c>
      <c r="L165" s="649">
        <v>79.23</v>
      </c>
      <c r="M165" s="649">
        <v>144113.20000000001</v>
      </c>
      <c r="N165" s="632">
        <v>1</v>
      </c>
      <c r="O165" s="632">
        <v>1818.9221254575289</v>
      </c>
      <c r="P165" s="649">
        <v>61.790000000000013</v>
      </c>
      <c r="Q165" s="649">
        <v>83708.48000000001</v>
      </c>
      <c r="R165" s="637">
        <v>0.58085227446202015</v>
      </c>
      <c r="S165" s="650">
        <v>1354.7253600906295</v>
      </c>
    </row>
    <row r="166" spans="1:19" ht="14.4" customHeight="1" x14ac:dyDescent="0.3">
      <c r="A166" s="631" t="s">
        <v>2497</v>
      </c>
      <c r="B166" s="632" t="s">
        <v>2531</v>
      </c>
      <c r="C166" s="632" t="s">
        <v>529</v>
      </c>
      <c r="D166" s="632" t="s">
        <v>2480</v>
      </c>
      <c r="E166" s="632" t="s">
        <v>2499</v>
      </c>
      <c r="F166" s="632" t="s">
        <v>2548</v>
      </c>
      <c r="G166" s="632" t="s">
        <v>625</v>
      </c>
      <c r="H166" s="649">
        <v>2.8599999999999994</v>
      </c>
      <c r="I166" s="649">
        <v>1480.3300000000006</v>
      </c>
      <c r="J166" s="632">
        <v>1.7599928664843665</v>
      </c>
      <c r="K166" s="632">
        <v>517.59790209790242</v>
      </c>
      <c r="L166" s="649">
        <v>1.6299999999999997</v>
      </c>
      <c r="M166" s="649">
        <v>841.1</v>
      </c>
      <c r="N166" s="632">
        <v>1</v>
      </c>
      <c r="O166" s="632">
        <v>516.01226993865043</v>
      </c>
      <c r="P166" s="649">
        <v>0.8</v>
      </c>
      <c r="Q166" s="649">
        <v>377.58</v>
      </c>
      <c r="R166" s="637">
        <v>0.44891213886577097</v>
      </c>
      <c r="S166" s="650">
        <v>471.97499999999997</v>
      </c>
    </row>
    <row r="167" spans="1:19" ht="14.4" customHeight="1" x14ac:dyDescent="0.3">
      <c r="A167" s="631" t="s">
        <v>2497</v>
      </c>
      <c r="B167" s="632" t="s">
        <v>2531</v>
      </c>
      <c r="C167" s="632" t="s">
        <v>529</v>
      </c>
      <c r="D167" s="632" t="s">
        <v>2480</v>
      </c>
      <c r="E167" s="632" t="s">
        <v>2499</v>
      </c>
      <c r="F167" s="632" t="s">
        <v>2549</v>
      </c>
      <c r="G167" s="632" t="s">
        <v>627</v>
      </c>
      <c r="H167" s="649">
        <v>0.90000000000000013</v>
      </c>
      <c r="I167" s="649">
        <v>813.42000000000007</v>
      </c>
      <c r="J167" s="632">
        <v>1.2</v>
      </c>
      <c r="K167" s="632">
        <v>903.8</v>
      </c>
      <c r="L167" s="649">
        <v>0.75000000000000011</v>
      </c>
      <c r="M167" s="649">
        <v>677.85000000000014</v>
      </c>
      <c r="N167" s="632">
        <v>1</v>
      </c>
      <c r="O167" s="632">
        <v>903.80000000000007</v>
      </c>
      <c r="P167" s="649">
        <v>0.90000000000000024</v>
      </c>
      <c r="Q167" s="649">
        <v>748.67000000000007</v>
      </c>
      <c r="R167" s="637">
        <v>1.1044773917533377</v>
      </c>
      <c r="S167" s="650">
        <v>831.85555555555538</v>
      </c>
    </row>
    <row r="168" spans="1:19" ht="14.4" customHeight="1" x14ac:dyDescent="0.3">
      <c r="A168" s="631" t="s">
        <v>2497</v>
      </c>
      <c r="B168" s="632" t="s">
        <v>2531</v>
      </c>
      <c r="C168" s="632" t="s">
        <v>529</v>
      </c>
      <c r="D168" s="632" t="s">
        <v>2480</v>
      </c>
      <c r="E168" s="632" t="s">
        <v>2499</v>
      </c>
      <c r="F168" s="632" t="s">
        <v>2550</v>
      </c>
      <c r="G168" s="632" t="s">
        <v>716</v>
      </c>
      <c r="H168" s="649">
        <v>3.3499999999999992</v>
      </c>
      <c r="I168" s="649">
        <v>128121.55000000005</v>
      </c>
      <c r="J168" s="632">
        <v>1.2339497935287573</v>
      </c>
      <c r="K168" s="632">
        <v>38245.23880597017</v>
      </c>
      <c r="L168" s="649">
        <v>2.71</v>
      </c>
      <c r="M168" s="649">
        <v>103830.44000000002</v>
      </c>
      <c r="N168" s="632">
        <v>1</v>
      </c>
      <c r="O168" s="632">
        <v>38313.815498154989</v>
      </c>
      <c r="P168" s="649">
        <v>4.8299999999999974</v>
      </c>
      <c r="Q168" s="649">
        <v>138407.29000000004</v>
      </c>
      <c r="R168" s="637">
        <v>1.3330126502401416</v>
      </c>
      <c r="S168" s="650">
        <v>28655.75362318843</v>
      </c>
    </row>
    <row r="169" spans="1:19" ht="14.4" customHeight="1" x14ac:dyDescent="0.3">
      <c r="A169" s="631" t="s">
        <v>2497</v>
      </c>
      <c r="B169" s="632" t="s">
        <v>2531</v>
      </c>
      <c r="C169" s="632" t="s">
        <v>529</v>
      </c>
      <c r="D169" s="632" t="s">
        <v>2480</v>
      </c>
      <c r="E169" s="632" t="s">
        <v>2499</v>
      </c>
      <c r="F169" s="632" t="s">
        <v>2551</v>
      </c>
      <c r="G169" s="632" t="s">
        <v>716</v>
      </c>
      <c r="H169" s="649"/>
      <c r="I169" s="649"/>
      <c r="J169" s="632"/>
      <c r="K169" s="632"/>
      <c r="L169" s="649"/>
      <c r="M169" s="649"/>
      <c r="N169" s="632"/>
      <c r="O169" s="632"/>
      <c r="P169" s="649">
        <v>39.28</v>
      </c>
      <c r="Q169" s="649">
        <v>25754.699999999997</v>
      </c>
      <c r="R169" s="637"/>
      <c r="S169" s="650">
        <v>655.66955193482681</v>
      </c>
    </row>
    <row r="170" spans="1:19" ht="14.4" customHeight="1" x14ac:dyDescent="0.3">
      <c r="A170" s="631" t="s">
        <v>2497</v>
      </c>
      <c r="B170" s="632" t="s">
        <v>2531</v>
      </c>
      <c r="C170" s="632" t="s">
        <v>529</v>
      </c>
      <c r="D170" s="632" t="s">
        <v>2480</v>
      </c>
      <c r="E170" s="632" t="s">
        <v>2499</v>
      </c>
      <c r="F170" s="632" t="s">
        <v>2552</v>
      </c>
      <c r="G170" s="632" t="s">
        <v>716</v>
      </c>
      <c r="H170" s="649"/>
      <c r="I170" s="649"/>
      <c r="J170" s="632"/>
      <c r="K170" s="632"/>
      <c r="L170" s="649"/>
      <c r="M170" s="649"/>
      <c r="N170" s="632"/>
      <c r="O170" s="632"/>
      <c r="P170" s="649">
        <v>0.63000000000000012</v>
      </c>
      <c r="Q170" s="649">
        <v>8155.43</v>
      </c>
      <c r="R170" s="637"/>
      <c r="S170" s="650">
        <v>12945.126984126982</v>
      </c>
    </row>
    <row r="171" spans="1:19" ht="14.4" customHeight="1" x14ac:dyDescent="0.3">
      <c r="A171" s="631" t="s">
        <v>2497</v>
      </c>
      <c r="B171" s="632" t="s">
        <v>2531</v>
      </c>
      <c r="C171" s="632" t="s">
        <v>529</v>
      </c>
      <c r="D171" s="632" t="s">
        <v>2480</v>
      </c>
      <c r="E171" s="632" t="s">
        <v>2501</v>
      </c>
      <c r="F171" s="632" t="s">
        <v>2557</v>
      </c>
      <c r="G171" s="632" t="s">
        <v>2558</v>
      </c>
      <c r="H171" s="649">
        <v>1</v>
      </c>
      <c r="I171" s="649">
        <v>2050.3000000000002</v>
      </c>
      <c r="J171" s="632"/>
      <c r="K171" s="632">
        <v>2050.3000000000002</v>
      </c>
      <c r="L171" s="649"/>
      <c r="M171" s="649"/>
      <c r="N171" s="632"/>
      <c r="O171" s="632"/>
      <c r="P171" s="649"/>
      <c r="Q171" s="649"/>
      <c r="R171" s="637"/>
      <c r="S171" s="650"/>
    </row>
    <row r="172" spans="1:19" ht="14.4" customHeight="1" x14ac:dyDescent="0.3">
      <c r="A172" s="631" t="s">
        <v>2497</v>
      </c>
      <c r="B172" s="632" t="s">
        <v>2531</v>
      </c>
      <c r="C172" s="632" t="s">
        <v>529</v>
      </c>
      <c r="D172" s="632" t="s">
        <v>2480</v>
      </c>
      <c r="E172" s="632" t="s">
        <v>2501</v>
      </c>
      <c r="F172" s="632" t="s">
        <v>2559</v>
      </c>
      <c r="G172" s="632" t="s">
        <v>2560</v>
      </c>
      <c r="H172" s="649">
        <v>1</v>
      </c>
      <c r="I172" s="649">
        <v>129.19999999999999</v>
      </c>
      <c r="J172" s="632"/>
      <c r="K172" s="632">
        <v>129.19999999999999</v>
      </c>
      <c r="L172" s="649"/>
      <c r="M172" s="649"/>
      <c r="N172" s="632"/>
      <c r="O172" s="632"/>
      <c r="P172" s="649"/>
      <c r="Q172" s="649"/>
      <c r="R172" s="637"/>
      <c r="S172" s="650"/>
    </row>
    <row r="173" spans="1:19" ht="14.4" customHeight="1" x14ac:dyDescent="0.3">
      <c r="A173" s="631" t="s">
        <v>2497</v>
      </c>
      <c r="B173" s="632" t="s">
        <v>2531</v>
      </c>
      <c r="C173" s="632" t="s">
        <v>529</v>
      </c>
      <c r="D173" s="632" t="s">
        <v>2480</v>
      </c>
      <c r="E173" s="632" t="s">
        <v>2501</v>
      </c>
      <c r="F173" s="632" t="s">
        <v>2561</v>
      </c>
      <c r="G173" s="632" t="s">
        <v>2562</v>
      </c>
      <c r="H173" s="649">
        <v>1</v>
      </c>
      <c r="I173" s="649">
        <v>131</v>
      </c>
      <c r="J173" s="632"/>
      <c r="K173" s="632">
        <v>131</v>
      </c>
      <c r="L173" s="649"/>
      <c r="M173" s="649"/>
      <c r="N173" s="632"/>
      <c r="O173" s="632"/>
      <c r="P173" s="649"/>
      <c r="Q173" s="649"/>
      <c r="R173" s="637"/>
      <c r="S173" s="650"/>
    </row>
    <row r="174" spans="1:19" ht="14.4" customHeight="1" x14ac:dyDescent="0.3">
      <c r="A174" s="631" t="s">
        <v>2497</v>
      </c>
      <c r="B174" s="632" t="s">
        <v>2531</v>
      </c>
      <c r="C174" s="632" t="s">
        <v>529</v>
      </c>
      <c r="D174" s="632" t="s">
        <v>2480</v>
      </c>
      <c r="E174" s="632" t="s">
        <v>2501</v>
      </c>
      <c r="F174" s="632" t="s">
        <v>2563</v>
      </c>
      <c r="G174" s="632" t="s">
        <v>2564</v>
      </c>
      <c r="H174" s="649">
        <v>1</v>
      </c>
      <c r="I174" s="649">
        <v>136.69999999999999</v>
      </c>
      <c r="J174" s="632"/>
      <c r="K174" s="632">
        <v>136.69999999999999</v>
      </c>
      <c r="L174" s="649"/>
      <c r="M174" s="649"/>
      <c r="N174" s="632"/>
      <c r="O174" s="632"/>
      <c r="P174" s="649"/>
      <c r="Q174" s="649"/>
      <c r="R174" s="637"/>
      <c r="S174" s="650"/>
    </row>
    <row r="175" spans="1:19" ht="14.4" customHeight="1" x14ac:dyDescent="0.3">
      <c r="A175" s="631" t="s">
        <v>2497</v>
      </c>
      <c r="B175" s="632" t="s">
        <v>2531</v>
      </c>
      <c r="C175" s="632" t="s">
        <v>529</v>
      </c>
      <c r="D175" s="632" t="s">
        <v>2480</v>
      </c>
      <c r="E175" s="632" t="s">
        <v>2501</v>
      </c>
      <c r="F175" s="632" t="s">
        <v>2502</v>
      </c>
      <c r="G175" s="632" t="s">
        <v>2503</v>
      </c>
      <c r="H175" s="649">
        <v>2</v>
      </c>
      <c r="I175" s="649">
        <v>1787.8</v>
      </c>
      <c r="J175" s="632"/>
      <c r="K175" s="632">
        <v>893.9</v>
      </c>
      <c r="L175" s="649"/>
      <c r="M175" s="649"/>
      <c r="N175" s="632"/>
      <c r="O175" s="632"/>
      <c r="P175" s="649">
        <v>4</v>
      </c>
      <c r="Q175" s="649">
        <v>3575.6</v>
      </c>
      <c r="R175" s="637"/>
      <c r="S175" s="650">
        <v>893.9</v>
      </c>
    </row>
    <row r="176" spans="1:19" ht="14.4" customHeight="1" x14ac:dyDescent="0.3">
      <c r="A176" s="631" t="s">
        <v>2497</v>
      </c>
      <c r="B176" s="632" t="s">
        <v>2531</v>
      </c>
      <c r="C176" s="632" t="s">
        <v>529</v>
      </c>
      <c r="D176" s="632" t="s">
        <v>2480</v>
      </c>
      <c r="E176" s="632" t="s">
        <v>2501</v>
      </c>
      <c r="F176" s="632" t="s">
        <v>2565</v>
      </c>
      <c r="G176" s="632" t="s">
        <v>2566</v>
      </c>
      <c r="H176" s="649"/>
      <c r="I176" s="649"/>
      <c r="J176" s="632"/>
      <c r="K176" s="632"/>
      <c r="L176" s="649">
        <v>1</v>
      </c>
      <c r="M176" s="649">
        <v>893.9</v>
      </c>
      <c r="N176" s="632">
        <v>1</v>
      </c>
      <c r="O176" s="632">
        <v>893.9</v>
      </c>
      <c r="P176" s="649"/>
      <c r="Q176" s="649"/>
      <c r="R176" s="637"/>
      <c r="S176" s="650"/>
    </row>
    <row r="177" spans="1:19" ht="14.4" customHeight="1" x14ac:dyDescent="0.3">
      <c r="A177" s="631" t="s">
        <v>2497</v>
      </c>
      <c r="B177" s="632" t="s">
        <v>2531</v>
      </c>
      <c r="C177" s="632" t="s">
        <v>529</v>
      </c>
      <c r="D177" s="632" t="s">
        <v>2480</v>
      </c>
      <c r="E177" s="632" t="s">
        <v>2501</v>
      </c>
      <c r="F177" s="632" t="s">
        <v>2504</v>
      </c>
      <c r="G177" s="632" t="s">
        <v>2505</v>
      </c>
      <c r="H177" s="649">
        <v>1</v>
      </c>
      <c r="I177" s="649">
        <v>893.9</v>
      </c>
      <c r="J177" s="632">
        <v>0.33333333333333337</v>
      </c>
      <c r="K177" s="632">
        <v>893.9</v>
      </c>
      <c r="L177" s="649">
        <v>3</v>
      </c>
      <c r="M177" s="649">
        <v>2681.7</v>
      </c>
      <c r="N177" s="632">
        <v>1</v>
      </c>
      <c r="O177" s="632">
        <v>893.9</v>
      </c>
      <c r="P177" s="649"/>
      <c r="Q177" s="649"/>
      <c r="R177" s="637"/>
      <c r="S177" s="650"/>
    </row>
    <row r="178" spans="1:19" ht="14.4" customHeight="1" x14ac:dyDescent="0.3">
      <c r="A178" s="631" t="s">
        <v>2497</v>
      </c>
      <c r="B178" s="632" t="s">
        <v>2531</v>
      </c>
      <c r="C178" s="632" t="s">
        <v>529</v>
      </c>
      <c r="D178" s="632" t="s">
        <v>2480</v>
      </c>
      <c r="E178" s="632" t="s">
        <v>2501</v>
      </c>
      <c r="F178" s="632" t="s">
        <v>2567</v>
      </c>
      <c r="G178" s="632" t="s">
        <v>2568</v>
      </c>
      <c r="H178" s="649">
        <v>1</v>
      </c>
      <c r="I178" s="649">
        <v>1841.62</v>
      </c>
      <c r="J178" s="632"/>
      <c r="K178" s="632">
        <v>1841.62</v>
      </c>
      <c r="L178" s="649"/>
      <c r="M178" s="649"/>
      <c r="N178" s="632"/>
      <c r="O178" s="632"/>
      <c r="P178" s="649"/>
      <c r="Q178" s="649"/>
      <c r="R178" s="637"/>
      <c r="S178" s="650"/>
    </row>
    <row r="179" spans="1:19" ht="14.4" customHeight="1" x14ac:dyDescent="0.3">
      <c r="A179" s="631" t="s">
        <v>2497</v>
      </c>
      <c r="B179" s="632" t="s">
        <v>2531</v>
      </c>
      <c r="C179" s="632" t="s">
        <v>529</v>
      </c>
      <c r="D179" s="632" t="s">
        <v>2480</v>
      </c>
      <c r="E179" s="632" t="s">
        <v>2501</v>
      </c>
      <c r="F179" s="632" t="s">
        <v>2506</v>
      </c>
      <c r="G179" s="632" t="s">
        <v>2507</v>
      </c>
      <c r="H179" s="649"/>
      <c r="I179" s="649"/>
      <c r="J179" s="632"/>
      <c r="K179" s="632"/>
      <c r="L179" s="649"/>
      <c r="M179" s="649"/>
      <c r="N179" s="632"/>
      <c r="O179" s="632"/>
      <c r="P179" s="649">
        <v>1</v>
      </c>
      <c r="Q179" s="649">
        <v>511</v>
      </c>
      <c r="R179" s="637"/>
      <c r="S179" s="650">
        <v>511</v>
      </c>
    </row>
    <row r="180" spans="1:19" ht="14.4" customHeight="1" x14ac:dyDescent="0.3">
      <c r="A180" s="631" t="s">
        <v>2497</v>
      </c>
      <c r="B180" s="632" t="s">
        <v>2531</v>
      </c>
      <c r="C180" s="632" t="s">
        <v>529</v>
      </c>
      <c r="D180" s="632" t="s">
        <v>2480</v>
      </c>
      <c r="E180" s="632" t="s">
        <v>2501</v>
      </c>
      <c r="F180" s="632" t="s">
        <v>2569</v>
      </c>
      <c r="G180" s="632" t="s">
        <v>2570</v>
      </c>
      <c r="H180" s="649">
        <v>0</v>
      </c>
      <c r="I180" s="649">
        <v>0</v>
      </c>
      <c r="J180" s="632"/>
      <c r="K180" s="632"/>
      <c r="L180" s="649"/>
      <c r="M180" s="649"/>
      <c r="N180" s="632"/>
      <c r="O180" s="632"/>
      <c r="P180" s="649"/>
      <c r="Q180" s="649"/>
      <c r="R180" s="637"/>
      <c r="S180" s="650"/>
    </row>
    <row r="181" spans="1:19" ht="14.4" customHeight="1" x14ac:dyDescent="0.3">
      <c r="A181" s="631" t="s">
        <v>2497</v>
      </c>
      <c r="B181" s="632" t="s">
        <v>2531</v>
      </c>
      <c r="C181" s="632" t="s">
        <v>529</v>
      </c>
      <c r="D181" s="632" t="s">
        <v>2480</v>
      </c>
      <c r="E181" s="632" t="s">
        <v>2501</v>
      </c>
      <c r="F181" s="632" t="s">
        <v>2571</v>
      </c>
      <c r="G181" s="632" t="s">
        <v>2572</v>
      </c>
      <c r="H181" s="649"/>
      <c r="I181" s="649"/>
      <c r="J181" s="632"/>
      <c r="K181" s="632"/>
      <c r="L181" s="649">
        <v>1</v>
      </c>
      <c r="M181" s="649">
        <v>1085.2</v>
      </c>
      <c r="N181" s="632">
        <v>1</v>
      </c>
      <c r="O181" s="632">
        <v>1085.2</v>
      </c>
      <c r="P181" s="649">
        <v>1</v>
      </c>
      <c r="Q181" s="649">
        <v>1085.2</v>
      </c>
      <c r="R181" s="637">
        <v>1</v>
      </c>
      <c r="S181" s="650">
        <v>1085.2</v>
      </c>
    </row>
    <row r="182" spans="1:19" ht="14.4" customHeight="1" x14ac:dyDescent="0.3">
      <c r="A182" s="631" t="s">
        <v>2497</v>
      </c>
      <c r="B182" s="632" t="s">
        <v>2531</v>
      </c>
      <c r="C182" s="632" t="s">
        <v>529</v>
      </c>
      <c r="D182" s="632" t="s">
        <v>2480</v>
      </c>
      <c r="E182" s="632" t="s">
        <v>2501</v>
      </c>
      <c r="F182" s="632" t="s">
        <v>2575</v>
      </c>
      <c r="G182" s="632" t="s">
        <v>2576</v>
      </c>
      <c r="H182" s="649"/>
      <c r="I182" s="649"/>
      <c r="J182" s="632"/>
      <c r="K182" s="632"/>
      <c r="L182" s="649">
        <v>1</v>
      </c>
      <c r="M182" s="649">
        <v>1190.93</v>
      </c>
      <c r="N182" s="632">
        <v>1</v>
      </c>
      <c r="O182" s="632">
        <v>1190.93</v>
      </c>
      <c r="P182" s="649"/>
      <c r="Q182" s="649"/>
      <c r="R182" s="637"/>
      <c r="S182" s="650"/>
    </row>
    <row r="183" spans="1:19" ht="14.4" customHeight="1" x14ac:dyDescent="0.3">
      <c r="A183" s="631" t="s">
        <v>2497</v>
      </c>
      <c r="B183" s="632" t="s">
        <v>2531</v>
      </c>
      <c r="C183" s="632" t="s">
        <v>529</v>
      </c>
      <c r="D183" s="632" t="s">
        <v>2480</v>
      </c>
      <c r="E183" s="632" t="s">
        <v>2501</v>
      </c>
      <c r="F183" s="632" t="s">
        <v>2579</v>
      </c>
      <c r="G183" s="632" t="s">
        <v>2580</v>
      </c>
      <c r="H183" s="649"/>
      <c r="I183" s="649"/>
      <c r="J183" s="632"/>
      <c r="K183" s="632"/>
      <c r="L183" s="649">
        <v>1</v>
      </c>
      <c r="M183" s="649">
        <v>1244.4000000000001</v>
      </c>
      <c r="N183" s="632">
        <v>1</v>
      </c>
      <c r="O183" s="632">
        <v>1244.4000000000001</v>
      </c>
      <c r="P183" s="649"/>
      <c r="Q183" s="649"/>
      <c r="R183" s="637"/>
      <c r="S183" s="650"/>
    </row>
    <row r="184" spans="1:19" ht="14.4" customHeight="1" x14ac:dyDescent="0.3">
      <c r="A184" s="631" t="s">
        <v>2497</v>
      </c>
      <c r="B184" s="632" t="s">
        <v>2531</v>
      </c>
      <c r="C184" s="632" t="s">
        <v>529</v>
      </c>
      <c r="D184" s="632" t="s">
        <v>2480</v>
      </c>
      <c r="E184" s="632" t="s">
        <v>634</v>
      </c>
      <c r="F184" s="632" t="s">
        <v>2581</v>
      </c>
      <c r="G184" s="632" t="s">
        <v>2582</v>
      </c>
      <c r="H184" s="649">
        <v>21</v>
      </c>
      <c r="I184" s="649">
        <v>4305</v>
      </c>
      <c r="J184" s="632">
        <v>1.2352941176470589</v>
      </c>
      <c r="K184" s="632">
        <v>205</v>
      </c>
      <c r="L184" s="649">
        <v>17</v>
      </c>
      <c r="M184" s="649">
        <v>3485</v>
      </c>
      <c r="N184" s="632">
        <v>1</v>
      </c>
      <c r="O184" s="632">
        <v>205</v>
      </c>
      <c r="P184" s="649">
        <v>9</v>
      </c>
      <c r="Q184" s="649">
        <v>1854</v>
      </c>
      <c r="R184" s="637">
        <v>0.53199426111908177</v>
      </c>
      <c r="S184" s="650">
        <v>206</v>
      </c>
    </row>
    <row r="185" spans="1:19" ht="14.4" customHeight="1" x14ac:dyDescent="0.3">
      <c r="A185" s="631" t="s">
        <v>2497</v>
      </c>
      <c r="B185" s="632" t="s">
        <v>2531</v>
      </c>
      <c r="C185" s="632" t="s">
        <v>529</v>
      </c>
      <c r="D185" s="632" t="s">
        <v>2480</v>
      </c>
      <c r="E185" s="632" t="s">
        <v>634</v>
      </c>
      <c r="F185" s="632" t="s">
        <v>2581</v>
      </c>
      <c r="G185" s="632" t="s">
        <v>2583</v>
      </c>
      <c r="H185" s="649">
        <v>11</v>
      </c>
      <c r="I185" s="649">
        <v>2255</v>
      </c>
      <c r="J185" s="632">
        <v>0.84615384615384615</v>
      </c>
      <c r="K185" s="632">
        <v>205</v>
      </c>
      <c r="L185" s="649">
        <v>13</v>
      </c>
      <c r="M185" s="649">
        <v>2665</v>
      </c>
      <c r="N185" s="632">
        <v>1</v>
      </c>
      <c r="O185" s="632">
        <v>205</v>
      </c>
      <c r="P185" s="649">
        <v>10</v>
      </c>
      <c r="Q185" s="649">
        <v>2060</v>
      </c>
      <c r="R185" s="637">
        <v>0.77298311444652912</v>
      </c>
      <c r="S185" s="650">
        <v>206</v>
      </c>
    </row>
    <row r="186" spans="1:19" ht="14.4" customHeight="1" x14ac:dyDescent="0.3">
      <c r="A186" s="631" t="s">
        <v>2497</v>
      </c>
      <c r="B186" s="632" t="s">
        <v>2531</v>
      </c>
      <c r="C186" s="632" t="s">
        <v>529</v>
      </c>
      <c r="D186" s="632" t="s">
        <v>2480</v>
      </c>
      <c r="E186" s="632" t="s">
        <v>634</v>
      </c>
      <c r="F186" s="632" t="s">
        <v>2584</v>
      </c>
      <c r="G186" s="632" t="s">
        <v>2585</v>
      </c>
      <c r="H186" s="649"/>
      <c r="I186" s="649"/>
      <c r="J186" s="632"/>
      <c r="K186" s="632"/>
      <c r="L186" s="649"/>
      <c r="M186" s="649"/>
      <c r="N186" s="632"/>
      <c r="O186" s="632"/>
      <c r="P186" s="649">
        <v>0</v>
      </c>
      <c r="Q186" s="649">
        <v>0</v>
      </c>
      <c r="R186" s="637"/>
      <c r="S186" s="650"/>
    </row>
    <row r="187" spans="1:19" ht="14.4" customHeight="1" x14ac:dyDescent="0.3">
      <c r="A187" s="631" t="s">
        <v>2497</v>
      </c>
      <c r="B187" s="632" t="s">
        <v>2531</v>
      </c>
      <c r="C187" s="632" t="s">
        <v>529</v>
      </c>
      <c r="D187" s="632" t="s">
        <v>2480</v>
      </c>
      <c r="E187" s="632" t="s">
        <v>634</v>
      </c>
      <c r="F187" s="632" t="s">
        <v>2510</v>
      </c>
      <c r="G187" s="632" t="s">
        <v>2586</v>
      </c>
      <c r="H187" s="649"/>
      <c r="I187" s="649"/>
      <c r="J187" s="632"/>
      <c r="K187" s="632"/>
      <c r="L187" s="649"/>
      <c r="M187" s="649"/>
      <c r="N187" s="632"/>
      <c r="O187" s="632"/>
      <c r="P187" s="649">
        <v>2</v>
      </c>
      <c r="Q187" s="649">
        <v>74</v>
      </c>
      <c r="R187" s="637"/>
      <c r="S187" s="650">
        <v>37</v>
      </c>
    </row>
    <row r="188" spans="1:19" ht="14.4" customHeight="1" x14ac:dyDescent="0.3">
      <c r="A188" s="631" t="s">
        <v>2497</v>
      </c>
      <c r="B188" s="632" t="s">
        <v>2531</v>
      </c>
      <c r="C188" s="632" t="s">
        <v>529</v>
      </c>
      <c r="D188" s="632" t="s">
        <v>2480</v>
      </c>
      <c r="E188" s="632" t="s">
        <v>634</v>
      </c>
      <c r="F188" s="632" t="s">
        <v>2510</v>
      </c>
      <c r="G188" s="632" t="s">
        <v>2511</v>
      </c>
      <c r="H188" s="649">
        <v>1</v>
      </c>
      <c r="I188" s="649">
        <v>37</v>
      </c>
      <c r="J188" s="632">
        <v>1</v>
      </c>
      <c r="K188" s="632">
        <v>37</v>
      </c>
      <c r="L188" s="649">
        <v>1</v>
      </c>
      <c r="M188" s="649">
        <v>37</v>
      </c>
      <c r="N188" s="632">
        <v>1</v>
      </c>
      <c r="O188" s="632">
        <v>37</v>
      </c>
      <c r="P188" s="649">
        <v>1</v>
      </c>
      <c r="Q188" s="649">
        <v>37</v>
      </c>
      <c r="R188" s="637">
        <v>1</v>
      </c>
      <c r="S188" s="650">
        <v>37</v>
      </c>
    </row>
    <row r="189" spans="1:19" ht="14.4" customHeight="1" x14ac:dyDescent="0.3">
      <c r="A189" s="631" t="s">
        <v>2497</v>
      </c>
      <c r="B189" s="632" t="s">
        <v>2531</v>
      </c>
      <c r="C189" s="632" t="s">
        <v>529</v>
      </c>
      <c r="D189" s="632" t="s">
        <v>2480</v>
      </c>
      <c r="E189" s="632" t="s">
        <v>634</v>
      </c>
      <c r="F189" s="632" t="s">
        <v>2587</v>
      </c>
      <c r="G189" s="632" t="s">
        <v>2588</v>
      </c>
      <c r="H189" s="649">
        <v>19</v>
      </c>
      <c r="I189" s="649">
        <v>4047</v>
      </c>
      <c r="J189" s="632">
        <v>1.2666666666666666</v>
      </c>
      <c r="K189" s="632">
        <v>213</v>
      </c>
      <c r="L189" s="649">
        <v>15</v>
      </c>
      <c r="M189" s="649">
        <v>3195</v>
      </c>
      <c r="N189" s="632">
        <v>1</v>
      </c>
      <c r="O189" s="632">
        <v>213</v>
      </c>
      <c r="P189" s="649">
        <v>17</v>
      </c>
      <c r="Q189" s="649">
        <v>3638</v>
      </c>
      <c r="R189" s="637">
        <v>1.1386541471048512</v>
      </c>
      <c r="S189" s="650">
        <v>214</v>
      </c>
    </row>
    <row r="190" spans="1:19" ht="14.4" customHeight="1" x14ac:dyDescent="0.3">
      <c r="A190" s="631" t="s">
        <v>2497</v>
      </c>
      <c r="B190" s="632" t="s">
        <v>2531</v>
      </c>
      <c r="C190" s="632" t="s">
        <v>529</v>
      </c>
      <c r="D190" s="632" t="s">
        <v>2480</v>
      </c>
      <c r="E190" s="632" t="s">
        <v>634</v>
      </c>
      <c r="F190" s="632" t="s">
        <v>2587</v>
      </c>
      <c r="G190" s="632" t="s">
        <v>2589</v>
      </c>
      <c r="H190" s="649">
        <v>333</v>
      </c>
      <c r="I190" s="649">
        <v>70929</v>
      </c>
      <c r="J190" s="632">
        <v>2.0812499999999998</v>
      </c>
      <c r="K190" s="632">
        <v>213</v>
      </c>
      <c r="L190" s="649">
        <v>160</v>
      </c>
      <c r="M190" s="649">
        <v>34080</v>
      </c>
      <c r="N190" s="632">
        <v>1</v>
      </c>
      <c r="O190" s="632">
        <v>213</v>
      </c>
      <c r="P190" s="649">
        <v>73</v>
      </c>
      <c r="Q190" s="649">
        <v>15622</v>
      </c>
      <c r="R190" s="637">
        <v>0.45839201877934271</v>
      </c>
      <c r="S190" s="650">
        <v>214</v>
      </c>
    </row>
    <row r="191" spans="1:19" ht="14.4" customHeight="1" x14ac:dyDescent="0.3">
      <c r="A191" s="631" t="s">
        <v>2497</v>
      </c>
      <c r="B191" s="632" t="s">
        <v>2531</v>
      </c>
      <c r="C191" s="632" t="s">
        <v>529</v>
      </c>
      <c r="D191" s="632" t="s">
        <v>2480</v>
      </c>
      <c r="E191" s="632" t="s">
        <v>634</v>
      </c>
      <c r="F191" s="632" t="s">
        <v>2590</v>
      </c>
      <c r="G191" s="632" t="s">
        <v>2591</v>
      </c>
      <c r="H191" s="649">
        <v>29</v>
      </c>
      <c r="I191" s="649">
        <v>4495</v>
      </c>
      <c r="J191" s="632">
        <v>1.7058823529411764</v>
      </c>
      <c r="K191" s="632">
        <v>155</v>
      </c>
      <c r="L191" s="649">
        <v>17</v>
      </c>
      <c r="M191" s="649">
        <v>2635</v>
      </c>
      <c r="N191" s="632">
        <v>1</v>
      </c>
      <c r="O191" s="632">
        <v>155</v>
      </c>
      <c r="P191" s="649">
        <v>11</v>
      </c>
      <c r="Q191" s="649">
        <v>1705</v>
      </c>
      <c r="R191" s="637">
        <v>0.6470588235294118</v>
      </c>
      <c r="S191" s="650">
        <v>155</v>
      </c>
    </row>
    <row r="192" spans="1:19" ht="14.4" customHeight="1" x14ac:dyDescent="0.3">
      <c r="A192" s="631" t="s">
        <v>2497</v>
      </c>
      <c r="B192" s="632" t="s">
        <v>2531</v>
      </c>
      <c r="C192" s="632" t="s">
        <v>529</v>
      </c>
      <c r="D192" s="632" t="s">
        <v>2480</v>
      </c>
      <c r="E192" s="632" t="s">
        <v>634</v>
      </c>
      <c r="F192" s="632" t="s">
        <v>2590</v>
      </c>
      <c r="G192" s="632" t="s">
        <v>2592</v>
      </c>
      <c r="H192" s="649">
        <v>723</v>
      </c>
      <c r="I192" s="649">
        <v>112065</v>
      </c>
      <c r="J192" s="632">
        <v>1.5683297180043383</v>
      </c>
      <c r="K192" s="632">
        <v>155</v>
      </c>
      <c r="L192" s="649">
        <v>461</v>
      </c>
      <c r="M192" s="649">
        <v>71455</v>
      </c>
      <c r="N192" s="632">
        <v>1</v>
      </c>
      <c r="O192" s="632">
        <v>155</v>
      </c>
      <c r="P192" s="649">
        <v>140</v>
      </c>
      <c r="Q192" s="649">
        <v>21700</v>
      </c>
      <c r="R192" s="637">
        <v>0.3036876355748373</v>
      </c>
      <c r="S192" s="650">
        <v>155</v>
      </c>
    </row>
    <row r="193" spans="1:19" ht="14.4" customHeight="1" x14ac:dyDescent="0.3">
      <c r="A193" s="631" t="s">
        <v>2497</v>
      </c>
      <c r="B193" s="632" t="s">
        <v>2531</v>
      </c>
      <c r="C193" s="632" t="s">
        <v>529</v>
      </c>
      <c r="D193" s="632" t="s">
        <v>2480</v>
      </c>
      <c r="E193" s="632" t="s">
        <v>634</v>
      </c>
      <c r="F193" s="632" t="s">
        <v>2593</v>
      </c>
      <c r="G193" s="632" t="s">
        <v>2594</v>
      </c>
      <c r="H193" s="649">
        <v>27</v>
      </c>
      <c r="I193" s="649">
        <v>5049</v>
      </c>
      <c r="J193" s="632">
        <v>1.35</v>
      </c>
      <c r="K193" s="632">
        <v>187</v>
      </c>
      <c r="L193" s="649">
        <v>20</v>
      </c>
      <c r="M193" s="649">
        <v>3740</v>
      </c>
      <c r="N193" s="632">
        <v>1</v>
      </c>
      <c r="O193" s="632">
        <v>187</v>
      </c>
      <c r="P193" s="649">
        <v>23</v>
      </c>
      <c r="Q193" s="649">
        <v>4301</v>
      </c>
      <c r="R193" s="637">
        <v>1.1499999999999999</v>
      </c>
      <c r="S193" s="650">
        <v>187</v>
      </c>
    </row>
    <row r="194" spans="1:19" ht="14.4" customHeight="1" x14ac:dyDescent="0.3">
      <c r="A194" s="631" t="s">
        <v>2497</v>
      </c>
      <c r="B194" s="632" t="s">
        <v>2531</v>
      </c>
      <c r="C194" s="632" t="s">
        <v>529</v>
      </c>
      <c r="D194" s="632" t="s">
        <v>2480</v>
      </c>
      <c r="E194" s="632" t="s">
        <v>634</v>
      </c>
      <c r="F194" s="632" t="s">
        <v>2593</v>
      </c>
      <c r="G194" s="632" t="s">
        <v>2595</v>
      </c>
      <c r="H194" s="649">
        <v>591</v>
      </c>
      <c r="I194" s="649">
        <v>110517</v>
      </c>
      <c r="J194" s="632">
        <v>1.6236263736263736</v>
      </c>
      <c r="K194" s="632">
        <v>187</v>
      </c>
      <c r="L194" s="649">
        <v>364</v>
      </c>
      <c r="M194" s="649">
        <v>68068</v>
      </c>
      <c r="N194" s="632">
        <v>1</v>
      </c>
      <c r="O194" s="632">
        <v>187</v>
      </c>
      <c r="P194" s="649">
        <v>176</v>
      </c>
      <c r="Q194" s="649">
        <v>32912</v>
      </c>
      <c r="R194" s="637">
        <v>0.48351648351648352</v>
      </c>
      <c r="S194" s="650">
        <v>187</v>
      </c>
    </row>
    <row r="195" spans="1:19" ht="14.4" customHeight="1" x14ac:dyDescent="0.3">
      <c r="A195" s="631" t="s">
        <v>2497</v>
      </c>
      <c r="B195" s="632" t="s">
        <v>2531</v>
      </c>
      <c r="C195" s="632" t="s">
        <v>529</v>
      </c>
      <c r="D195" s="632" t="s">
        <v>2480</v>
      </c>
      <c r="E195" s="632" t="s">
        <v>634</v>
      </c>
      <c r="F195" s="632" t="s">
        <v>2596</v>
      </c>
      <c r="G195" s="632" t="s">
        <v>2597</v>
      </c>
      <c r="H195" s="649">
        <v>403</v>
      </c>
      <c r="I195" s="649">
        <v>51584</v>
      </c>
      <c r="J195" s="632">
        <v>2.1902173913043477</v>
      </c>
      <c r="K195" s="632">
        <v>128</v>
      </c>
      <c r="L195" s="649">
        <v>184</v>
      </c>
      <c r="M195" s="649">
        <v>23552</v>
      </c>
      <c r="N195" s="632">
        <v>1</v>
      </c>
      <c r="O195" s="632">
        <v>128</v>
      </c>
      <c r="P195" s="649">
        <v>67</v>
      </c>
      <c r="Q195" s="649">
        <v>8576</v>
      </c>
      <c r="R195" s="637">
        <v>0.3641304347826087</v>
      </c>
      <c r="S195" s="650">
        <v>128</v>
      </c>
    </row>
    <row r="196" spans="1:19" ht="14.4" customHeight="1" x14ac:dyDescent="0.3">
      <c r="A196" s="631" t="s">
        <v>2497</v>
      </c>
      <c r="B196" s="632" t="s">
        <v>2531</v>
      </c>
      <c r="C196" s="632" t="s">
        <v>529</v>
      </c>
      <c r="D196" s="632" t="s">
        <v>2480</v>
      </c>
      <c r="E196" s="632" t="s">
        <v>634</v>
      </c>
      <c r="F196" s="632" t="s">
        <v>2596</v>
      </c>
      <c r="G196" s="632" t="s">
        <v>2598</v>
      </c>
      <c r="H196" s="649">
        <v>28</v>
      </c>
      <c r="I196" s="649">
        <v>3584</v>
      </c>
      <c r="J196" s="632">
        <v>1.4736842105263157</v>
      </c>
      <c r="K196" s="632">
        <v>128</v>
      </c>
      <c r="L196" s="649">
        <v>19</v>
      </c>
      <c r="M196" s="649">
        <v>2432</v>
      </c>
      <c r="N196" s="632">
        <v>1</v>
      </c>
      <c r="O196" s="632">
        <v>128</v>
      </c>
      <c r="P196" s="649">
        <v>30</v>
      </c>
      <c r="Q196" s="649">
        <v>3840</v>
      </c>
      <c r="R196" s="637">
        <v>1.5789473684210527</v>
      </c>
      <c r="S196" s="650">
        <v>128</v>
      </c>
    </row>
    <row r="197" spans="1:19" ht="14.4" customHeight="1" x14ac:dyDescent="0.3">
      <c r="A197" s="631" t="s">
        <v>2497</v>
      </c>
      <c r="B197" s="632" t="s">
        <v>2531</v>
      </c>
      <c r="C197" s="632" t="s">
        <v>529</v>
      </c>
      <c r="D197" s="632" t="s">
        <v>2480</v>
      </c>
      <c r="E197" s="632" t="s">
        <v>634</v>
      </c>
      <c r="F197" s="632" t="s">
        <v>2599</v>
      </c>
      <c r="G197" s="632" t="s">
        <v>2600</v>
      </c>
      <c r="H197" s="649">
        <v>2814</v>
      </c>
      <c r="I197" s="649">
        <v>627522</v>
      </c>
      <c r="J197" s="632">
        <v>6.4988452655889146</v>
      </c>
      <c r="K197" s="632">
        <v>223</v>
      </c>
      <c r="L197" s="649">
        <v>433</v>
      </c>
      <c r="M197" s="649">
        <v>96559</v>
      </c>
      <c r="N197" s="632">
        <v>1</v>
      </c>
      <c r="O197" s="632">
        <v>223</v>
      </c>
      <c r="P197" s="649">
        <v>119</v>
      </c>
      <c r="Q197" s="649">
        <v>26656</v>
      </c>
      <c r="R197" s="637">
        <v>0.27605919696765707</v>
      </c>
      <c r="S197" s="650">
        <v>224</v>
      </c>
    </row>
    <row r="198" spans="1:19" ht="14.4" customHeight="1" x14ac:dyDescent="0.3">
      <c r="A198" s="631" t="s">
        <v>2497</v>
      </c>
      <c r="B198" s="632" t="s">
        <v>2531</v>
      </c>
      <c r="C198" s="632" t="s">
        <v>529</v>
      </c>
      <c r="D198" s="632" t="s">
        <v>2480</v>
      </c>
      <c r="E198" s="632" t="s">
        <v>634</v>
      </c>
      <c r="F198" s="632" t="s">
        <v>2599</v>
      </c>
      <c r="G198" s="632" t="s">
        <v>2601</v>
      </c>
      <c r="H198" s="649">
        <v>48</v>
      </c>
      <c r="I198" s="649">
        <v>10704</v>
      </c>
      <c r="J198" s="632">
        <v>1.3333333333333333</v>
      </c>
      <c r="K198" s="632">
        <v>223</v>
      </c>
      <c r="L198" s="649">
        <v>36</v>
      </c>
      <c r="M198" s="649">
        <v>8028</v>
      </c>
      <c r="N198" s="632">
        <v>1</v>
      </c>
      <c r="O198" s="632">
        <v>223</v>
      </c>
      <c r="P198" s="649">
        <v>28</v>
      </c>
      <c r="Q198" s="649">
        <v>6272</v>
      </c>
      <c r="R198" s="637">
        <v>0.78126557050323864</v>
      </c>
      <c r="S198" s="650">
        <v>224</v>
      </c>
    </row>
    <row r="199" spans="1:19" ht="14.4" customHeight="1" x14ac:dyDescent="0.3">
      <c r="A199" s="631" t="s">
        <v>2497</v>
      </c>
      <c r="B199" s="632" t="s">
        <v>2531</v>
      </c>
      <c r="C199" s="632" t="s">
        <v>529</v>
      </c>
      <c r="D199" s="632" t="s">
        <v>2480</v>
      </c>
      <c r="E199" s="632" t="s">
        <v>634</v>
      </c>
      <c r="F199" s="632" t="s">
        <v>2602</v>
      </c>
      <c r="G199" s="632" t="s">
        <v>2603</v>
      </c>
      <c r="H199" s="649">
        <v>7</v>
      </c>
      <c r="I199" s="649">
        <v>1561</v>
      </c>
      <c r="J199" s="632">
        <v>1</v>
      </c>
      <c r="K199" s="632">
        <v>223</v>
      </c>
      <c r="L199" s="649">
        <v>7</v>
      </c>
      <c r="M199" s="649">
        <v>1561</v>
      </c>
      <c r="N199" s="632">
        <v>1</v>
      </c>
      <c r="O199" s="632">
        <v>223</v>
      </c>
      <c r="P199" s="649">
        <v>5</v>
      </c>
      <c r="Q199" s="649">
        <v>1120</v>
      </c>
      <c r="R199" s="637">
        <v>0.71748878923766812</v>
      </c>
      <c r="S199" s="650">
        <v>224</v>
      </c>
    </row>
    <row r="200" spans="1:19" ht="14.4" customHeight="1" x14ac:dyDescent="0.3">
      <c r="A200" s="631" t="s">
        <v>2497</v>
      </c>
      <c r="B200" s="632" t="s">
        <v>2531</v>
      </c>
      <c r="C200" s="632" t="s">
        <v>529</v>
      </c>
      <c r="D200" s="632" t="s">
        <v>2480</v>
      </c>
      <c r="E200" s="632" t="s">
        <v>634</v>
      </c>
      <c r="F200" s="632" t="s">
        <v>2602</v>
      </c>
      <c r="G200" s="632" t="s">
        <v>2604</v>
      </c>
      <c r="H200" s="649">
        <v>229</v>
      </c>
      <c r="I200" s="649">
        <v>51067</v>
      </c>
      <c r="J200" s="632">
        <v>1.3011363636363635</v>
      </c>
      <c r="K200" s="632">
        <v>223</v>
      </c>
      <c r="L200" s="649">
        <v>176</v>
      </c>
      <c r="M200" s="649">
        <v>39248</v>
      </c>
      <c r="N200" s="632">
        <v>1</v>
      </c>
      <c r="O200" s="632">
        <v>223</v>
      </c>
      <c r="P200" s="649">
        <v>50</v>
      </c>
      <c r="Q200" s="649">
        <v>11200</v>
      </c>
      <c r="R200" s="637">
        <v>0.28536485935589073</v>
      </c>
      <c r="S200" s="650">
        <v>224</v>
      </c>
    </row>
    <row r="201" spans="1:19" ht="14.4" customHeight="1" x14ac:dyDescent="0.3">
      <c r="A201" s="631" t="s">
        <v>2497</v>
      </c>
      <c r="B201" s="632" t="s">
        <v>2531</v>
      </c>
      <c r="C201" s="632" t="s">
        <v>529</v>
      </c>
      <c r="D201" s="632" t="s">
        <v>2480</v>
      </c>
      <c r="E201" s="632" t="s">
        <v>634</v>
      </c>
      <c r="F201" s="632" t="s">
        <v>2605</v>
      </c>
      <c r="G201" s="632" t="s">
        <v>2606</v>
      </c>
      <c r="H201" s="649">
        <v>2</v>
      </c>
      <c r="I201" s="649">
        <v>706</v>
      </c>
      <c r="J201" s="632"/>
      <c r="K201" s="632">
        <v>353</v>
      </c>
      <c r="L201" s="649"/>
      <c r="M201" s="649"/>
      <c r="N201" s="632"/>
      <c r="O201" s="632"/>
      <c r="P201" s="649"/>
      <c r="Q201" s="649"/>
      <c r="R201" s="637"/>
      <c r="S201" s="650"/>
    </row>
    <row r="202" spans="1:19" ht="14.4" customHeight="1" x14ac:dyDescent="0.3">
      <c r="A202" s="631" t="s">
        <v>2497</v>
      </c>
      <c r="B202" s="632" t="s">
        <v>2531</v>
      </c>
      <c r="C202" s="632" t="s">
        <v>529</v>
      </c>
      <c r="D202" s="632" t="s">
        <v>2480</v>
      </c>
      <c r="E202" s="632" t="s">
        <v>634</v>
      </c>
      <c r="F202" s="632" t="s">
        <v>2605</v>
      </c>
      <c r="G202" s="632" t="s">
        <v>2607</v>
      </c>
      <c r="H202" s="649">
        <v>1</v>
      </c>
      <c r="I202" s="649">
        <v>353</v>
      </c>
      <c r="J202" s="632">
        <v>1</v>
      </c>
      <c r="K202" s="632">
        <v>353</v>
      </c>
      <c r="L202" s="649">
        <v>1</v>
      </c>
      <c r="M202" s="649">
        <v>353</v>
      </c>
      <c r="N202" s="632">
        <v>1</v>
      </c>
      <c r="O202" s="632">
        <v>353</v>
      </c>
      <c r="P202" s="649"/>
      <c r="Q202" s="649"/>
      <c r="R202" s="637"/>
      <c r="S202" s="650"/>
    </row>
    <row r="203" spans="1:19" ht="14.4" customHeight="1" x14ac:dyDescent="0.3">
      <c r="A203" s="631" t="s">
        <v>2497</v>
      </c>
      <c r="B203" s="632" t="s">
        <v>2531</v>
      </c>
      <c r="C203" s="632" t="s">
        <v>529</v>
      </c>
      <c r="D203" s="632" t="s">
        <v>2480</v>
      </c>
      <c r="E203" s="632" t="s">
        <v>634</v>
      </c>
      <c r="F203" s="632" t="s">
        <v>2608</v>
      </c>
      <c r="G203" s="632" t="s">
        <v>2609</v>
      </c>
      <c r="H203" s="649">
        <v>18</v>
      </c>
      <c r="I203" s="649">
        <v>4050</v>
      </c>
      <c r="J203" s="632">
        <v>1.5</v>
      </c>
      <c r="K203" s="632">
        <v>225</v>
      </c>
      <c r="L203" s="649">
        <v>12</v>
      </c>
      <c r="M203" s="649">
        <v>2700</v>
      </c>
      <c r="N203" s="632">
        <v>1</v>
      </c>
      <c r="O203" s="632">
        <v>225</v>
      </c>
      <c r="P203" s="649">
        <v>26</v>
      </c>
      <c r="Q203" s="649">
        <v>5876</v>
      </c>
      <c r="R203" s="637">
        <v>2.1762962962962962</v>
      </c>
      <c r="S203" s="650">
        <v>226</v>
      </c>
    </row>
    <row r="204" spans="1:19" ht="14.4" customHeight="1" x14ac:dyDescent="0.3">
      <c r="A204" s="631" t="s">
        <v>2497</v>
      </c>
      <c r="B204" s="632" t="s">
        <v>2531</v>
      </c>
      <c r="C204" s="632" t="s">
        <v>529</v>
      </c>
      <c r="D204" s="632" t="s">
        <v>2480</v>
      </c>
      <c r="E204" s="632" t="s">
        <v>634</v>
      </c>
      <c r="F204" s="632" t="s">
        <v>2608</v>
      </c>
      <c r="G204" s="632" t="s">
        <v>2610</v>
      </c>
      <c r="H204" s="649">
        <v>956</v>
      </c>
      <c r="I204" s="649">
        <v>215100</v>
      </c>
      <c r="J204" s="632">
        <v>1.3131868131868132</v>
      </c>
      <c r="K204" s="632">
        <v>225</v>
      </c>
      <c r="L204" s="649">
        <v>728</v>
      </c>
      <c r="M204" s="649">
        <v>163800</v>
      </c>
      <c r="N204" s="632">
        <v>1</v>
      </c>
      <c r="O204" s="632">
        <v>225</v>
      </c>
      <c r="P204" s="649">
        <v>325</v>
      </c>
      <c r="Q204" s="649">
        <v>73450</v>
      </c>
      <c r="R204" s="637">
        <v>0.44841269841269843</v>
      </c>
      <c r="S204" s="650">
        <v>226</v>
      </c>
    </row>
    <row r="205" spans="1:19" ht="14.4" customHeight="1" x14ac:dyDescent="0.3">
      <c r="A205" s="631" t="s">
        <v>2497</v>
      </c>
      <c r="B205" s="632" t="s">
        <v>2531</v>
      </c>
      <c r="C205" s="632" t="s">
        <v>529</v>
      </c>
      <c r="D205" s="632" t="s">
        <v>2480</v>
      </c>
      <c r="E205" s="632" t="s">
        <v>634</v>
      </c>
      <c r="F205" s="632" t="s">
        <v>2611</v>
      </c>
      <c r="G205" s="632" t="s">
        <v>2612</v>
      </c>
      <c r="H205" s="649">
        <v>2</v>
      </c>
      <c r="I205" s="649">
        <v>1250</v>
      </c>
      <c r="J205" s="632">
        <v>0.99840255591054317</v>
      </c>
      <c r="K205" s="632">
        <v>625</v>
      </c>
      <c r="L205" s="649">
        <v>2</v>
      </c>
      <c r="M205" s="649">
        <v>1252</v>
      </c>
      <c r="N205" s="632">
        <v>1</v>
      </c>
      <c r="O205" s="632">
        <v>626</v>
      </c>
      <c r="P205" s="649">
        <v>1</v>
      </c>
      <c r="Q205" s="649">
        <v>626</v>
      </c>
      <c r="R205" s="637">
        <v>0.5</v>
      </c>
      <c r="S205" s="650">
        <v>626</v>
      </c>
    </row>
    <row r="206" spans="1:19" ht="14.4" customHeight="1" x14ac:dyDescent="0.3">
      <c r="A206" s="631" t="s">
        <v>2497</v>
      </c>
      <c r="B206" s="632" t="s">
        <v>2531</v>
      </c>
      <c r="C206" s="632" t="s">
        <v>529</v>
      </c>
      <c r="D206" s="632" t="s">
        <v>2480</v>
      </c>
      <c r="E206" s="632" t="s">
        <v>634</v>
      </c>
      <c r="F206" s="632" t="s">
        <v>2611</v>
      </c>
      <c r="G206" s="632" t="s">
        <v>2613</v>
      </c>
      <c r="H206" s="649">
        <v>1</v>
      </c>
      <c r="I206" s="649">
        <v>625</v>
      </c>
      <c r="J206" s="632">
        <v>0.99840255591054317</v>
      </c>
      <c r="K206" s="632">
        <v>625</v>
      </c>
      <c r="L206" s="649">
        <v>1</v>
      </c>
      <c r="M206" s="649">
        <v>626</v>
      </c>
      <c r="N206" s="632">
        <v>1</v>
      </c>
      <c r="O206" s="632">
        <v>626</v>
      </c>
      <c r="P206" s="649">
        <v>1</v>
      </c>
      <c r="Q206" s="649">
        <v>626</v>
      </c>
      <c r="R206" s="637">
        <v>1</v>
      </c>
      <c r="S206" s="650">
        <v>626</v>
      </c>
    </row>
    <row r="207" spans="1:19" ht="14.4" customHeight="1" x14ac:dyDescent="0.3">
      <c r="A207" s="631" t="s">
        <v>2497</v>
      </c>
      <c r="B207" s="632" t="s">
        <v>2531</v>
      </c>
      <c r="C207" s="632" t="s">
        <v>529</v>
      </c>
      <c r="D207" s="632" t="s">
        <v>2480</v>
      </c>
      <c r="E207" s="632" t="s">
        <v>634</v>
      </c>
      <c r="F207" s="632" t="s">
        <v>2614</v>
      </c>
      <c r="G207" s="632" t="s">
        <v>2615</v>
      </c>
      <c r="H207" s="649">
        <v>1</v>
      </c>
      <c r="I207" s="649">
        <v>1799</v>
      </c>
      <c r="J207" s="632"/>
      <c r="K207" s="632">
        <v>1799</v>
      </c>
      <c r="L207" s="649"/>
      <c r="M207" s="649"/>
      <c r="N207" s="632"/>
      <c r="O207" s="632"/>
      <c r="P207" s="649"/>
      <c r="Q207" s="649"/>
      <c r="R207" s="637"/>
      <c r="S207" s="650"/>
    </row>
    <row r="208" spans="1:19" ht="14.4" customHeight="1" x14ac:dyDescent="0.3">
      <c r="A208" s="631" t="s">
        <v>2497</v>
      </c>
      <c r="B208" s="632" t="s">
        <v>2531</v>
      </c>
      <c r="C208" s="632" t="s">
        <v>529</v>
      </c>
      <c r="D208" s="632" t="s">
        <v>2480</v>
      </c>
      <c r="E208" s="632" t="s">
        <v>634</v>
      </c>
      <c r="F208" s="632" t="s">
        <v>2616</v>
      </c>
      <c r="G208" s="632" t="s">
        <v>2618</v>
      </c>
      <c r="H208" s="649">
        <v>1</v>
      </c>
      <c r="I208" s="649">
        <v>1039</v>
      </c>
      <c r="J208" s="632"/>
      <c r="K208" s="632">
        <v>1039</v>
      </c>
      <c r="L208" s="649"/>
      <c r="M208" s="649"/>
      <c r="N208" s="632"/>
      <c r="O208" s="632"/>
      <c r="P208" s="649"/>
      <c r="Q208" s="649"/>
      <c r="R208" s="637"/>
      <c r="S208" s="650"/>
    </row>
    <row r="209" spans="1:19" ht="14.4" customHeight="1" x14ac:dyDescent="0.3">
      <c r="A209" s="631" t="s">
        <v>2497</v>
      </c>
      <c r="B209" s="632" t="s">
        <v>2531</v>
      </c>
      <c r="C209" s="632" t="s">
        <v>529</v>
      </c>
      <c r="D209" s="632" t="s">
        <v>2480</v>
      </c>
      <c r="E209" s="632" t="s">
        <v>634</v>
      </c>
      <c r="F209" s="632" t="s">
        <v>2624</v>
      </c>
      <c r="G209" s="632" t="s">
        <v>2625</v>
      </c>
      <c r="H209" s="649"/>
      <c r="I209" s="649"/>
      <c r="J209" s="632"/>
      <c r="K209" s="632"/>
      <c r="L209" s="649">
        <v>1</v>
      </c>
      <c r="M209" s="649">
        <v>484</v>
      </c>
      <c r="N209" s="632">
        <v>1</v>
      </c>
      <c r="O209" s="632">
        <v>484</v>
      </c>
      <c r="P209" s="649">
        <v>1</v>
      </c>
      <c r="Q209" s="649">
        <v>485</v>
      </c>
      <c r="R209" s="637">
        <v>1.0020661157024793</v>
      </c>
      <c r="S209" s="650">
        <v>485</v>
      </c>
    </row>
    <row r="210" spans="1:19" ht="14.4" customHeight="1" x14ac:dyDescent="0.3">
      <c r="A210" s="631" t="s">
        <v>2497</v>
      </c>
      <c r="B210" s="632" t="s">
        <v>2531</v>
      </c>
      <c r="C210" s="632" t="s">
        <v>529</v>
      </c>
      <c r="D210" s="632" t="s">
        <v>2480</v>
      </c>
      <c r="E210" s="632" t="s">
        <v>634</v>
      </c>
      <c r="F210" s="632" t="s">
        <v>2624</v>
      </c>
      <c r="G210" s="632" t="s">
        <v>2626</v>
      </c>
      <c r="H210" s="649">
        <v>3</v>
      </c>
      <c r="I210" s="649">
        <v>1452</v>
      </c>
      <c r="J210" s="632">
        <v>3</v>
      </c>
      <c r="K210" s="632">
        <v>484</v>
      </c>
      <c r="L210" s="649">
        <v>1</v>
      </c>
      <c r="M210" s="649">
        <v>484</v>
      </c>
      <c r="N210" s="632">
        <v>1</v>
      </c>
      <c r="O210" s="632">
        <v>484</v>
      </c>
      <c r="P210" s="649"/>
      <c r="Q210" s="649"/>
      <c r="R210" s="637"/>
      <c r="S210" s="650"/>
    </row>
    <row r="211" spans="1:19" ht="14.4" customHeight="1" x14ac:dyDescent="0.3">
      <c r="A211" s="631" t="s">
        <v>2497</v>
      </c>
      <c r="B211" s="632" t="s">
        <v>2531</v>
      </c>
      <c r="C211" s="632" t="s">
        <v>529</v>
      </c>
      <c r="D211" s="632" t="s">
        <v>2480</v>
      </c>
      <c r="E211" s="632" t="s">
        <v>634</v>
      </c>
      <c r="F211" s="632" t="s">
        <v>2627</v>
      </c>
      <c r="G211" s="632" t="s">
        <v>2628</v>
      </c>
      <c r="H211" s="649">
        <v>1</v>
      </c>
      <c r="I211" s="649">
        <v>265</v>
      </c>
      <c r="J211" s="632"/>
      <c r="K211" s="632">
        <v>265</v>
      </c>
      <c r="L211" s="649"/>
      <c r="M211" s="649"/>
      <c r="N211" s="632"/>
      <c r="O211" s="632"/>
      <c r="P211" s="649">
        <v>1</v>
      </c>
      <c r="Q211" s="649">
        <v>266</v>
      </c>
      <c r="R211" s="637"/>
      <c r="S211" s="650">
        <v>266</v>
      </c>
    </row>
    <row r="212" spans="1:19" ht="14.4" customHeight="1" x14ac:dyDescent="0.3">
      <c r="A212" s="631" t="s">
        <v>2497</v>
      </c>
      <c r="B212" s="632" t="s">
        <v>2531</v>
      </c>
      <c r="C212" s="632" t="s">
        <v>529</v>
      </c>
      <c r="D212" s="632" t="s">
        <v>2480</v>
      </c>
      <c r="E212" s="632" t="s">
        <v>634</v>
      </c>
      <c r="F212" s="632" t="s">
        <v>2630</v>
      </c>
      <c r="G212" s="632" t="s">
        <v>2631</v>
      </c>
      <c r="H212" s="649">
        <v>112</v>
      </c>
      <c r="I212" s="649">
        <v>39088</v>
      </c>
      <c r="J212" s="632">
        <v>0.85251908396946563</v>
      </c>
      <c r="K212" s="632">
        <v>349</v>
      </c>
      <c r="L212" s="649">
        <v>131</v>
      </c>
      <c r="M212" s="649">
        <v>45850</v>
      </c>
      <c r="N212" s="632">
        <v>1</v>
      </c>
      <c r="O212" s="632">
        <v>350</v>
      </c>
      <c r="P212" s="649">
        <v>227</v>
      </c>
      <c r="Q212" s="649">
        <v>79470</v>
      </c>
      <c r="R212" s="637">
        <v>1.7332606324972737</v>
      </c>
      <c r="S212" s="650">
        <v>350.08810572687224</v>
      </c>
    </row>
    <row r="213" spans="1:19" ht="14.4" customHeight="1" x14ac:dyDescent="0.3">
      <c r="A213" s="631" t="s">
        <v>2497</v>
      </c>
      <c r="B213" s="632" t="s">
        <v>2531</v>
      </c>
      <c r="C213" s="632" t="s">
        <v>529</v>
      </c>
      <c r="D213" s="632" t="s">
        <v>2480</v>
      </c>
      <c r="E213" s="632" t="s">
        <v>634</v>
      </c>
      <c r="F213" s="632" t="s">
        <v>2632</v>
      </c>
      <c r="G213" s="632" t="s">
        <v>2633</v>
      </c>
      <c r="H213" s="649">
        <v>1</v>
      </c>
      <c r="I213" s="649">
        <v>254</v>
      </c>
      <c r="J213" s="632">
        <v>0.25</v>
      </c>
      <c r="K213" s="632">
        <v>254</v>
      </c>
      <c r="L213" s="649">
        <v>4</v>
      </c>
      <c r="M213" s="649">
        <v>1016</v>
      </c>
      <c r="N213" s="632">
        <v>1</v>
      </c>
      <c r="O213" s="632">
        <v>254</v>
      </c>
      <c r="P213" s="649">
        <v>6</v>
      </c>
      <c r="Q213" s="649">
        <v>1530</v>
      </c>
      <c r="R213" s="637">
        <v>1.5059055118110236</v>
      </c>
      <c r="S213" s="650">
        <v>255</v>
      </c>
    </row>
    <row r="214" spans="1:19" ht="14.4" customHeight="1" x14ac:dyDescent="0.3">
      <c r="A214" s="631" t="s">
        <v>2497</v>
      </c>
      <c r="B214" s="632" t="s">
        <v>2531</v>
      </c>
      <c r="C214" s="632" t="s">
        <v>529</v>
      </c>
      <c r="D214" s="632" t="s">
        <v>2480</v>
      </c>
      <c r="E214" s="632" t="s">
        <v>634</v>
      </c>
      <c r="F214" s="632" t="s">
        <v>2632</v>
      </c>
      <c r="G214" s="632" t="s">
        <v>2634</v>
      </c>
      <c r="H214" s="649">
        <v>9</v>
      </c>
      <c r="I214" s="649">
        <v>2286</v>
      </c>
      <c r="J214" s="632">
        <v>1.8</v>
      </c>
      <c r="K214" s="632">
        <v>254</v>
      </c>
      <c r="L214" s="649">
        <v>5</v>
      </c>
      <c r="M214" s="649">
        <v>1270</v>
      </c>
      <c r="N214" s="632">
        <v>1</v>
      </c>
      <c r="O214" s="632">
        <v>254</v>
      </c>
      <c r="P214" s="649">
        <v>3</v>
      </c>
      <c r="Q214" s="649">
        <v>765</v>
      </c>
      <c r="R214" s="637">
        <v>0.60236220472440949</v>
      </c>
      <c r="S214" s="650">
        <v>255</v>
      </c>
    </row>
    <row r="215" spans="1:19" ht="14.4" customHeight="1" x14ac:dyDescent="0.3">
      <c r="A215" s="631" t="s">
        <v>2497</v>
      </c>
      <c r="B215" s="632" t="s">
        <v>2531</v>
      </c>
      <c r="C215" s="632" t="s">
        <v>529</v>
      </c>
      <c r="D215" s="632" t="s">
        <v>2480</v>
      </c>
      <c r="E215" s="632" t="s">
        <v>634</v>
      </c>
      <c r="F215" s="632" t="s">
        <v>2635</v>
      </c>
      <c r="G215" s="632" t="s">
        <v>2636</v>
      </c>
      <c r="H215" s="649">
        <v>77</v>
      </c>
      <c r="I215" s="649">
        <v>26565</v>
      </c>
      <c r="J215" s="632">
        <v>1.2833333333333334</v>
      </c>
      <c r="K215" s="632">
        <v>345</v>
      </c>
      <c r="L215" s="649">
        <v>60</v>
      </c>
      <c r="M215" s="649">
        <v>20700</v>
      </c>
      <c r="N215" s="632">
        <v>1</v>
      </c>
      <c r="O215" s="632">
        <v>345</v>
      </c>
      <c r="P215" s="649">
        <v>53</v>
      </c>
      <c r="Q215" s="649">
        <v>18338</v>
      </c>
      <c r="R215" s="637">
        <v>0.88589371980676324</v>
      </c>
      <c r="S215" s="650">
        <v>346</v>
      </c>
    </row>
    <row r="216" spans="1:19" ht="14.4" customHeight="1" x14ac:dyDescent="0.3">
      <c r="A216" s="631" t="s">
        <v>2497</v>
      </c>
      <c r="B216" s="632" t="s">
        <v>2531</v>
      </c>
      <c r="C216" s="632" t="s">
        <v>529</v>
      </c>
      <c r="D216" s="632" t="s">
        <v>2480</v>
      </c>
      <c r="E216" s="632" t="s">
        <v>634</v>
      </c>
      <c r="F216" s="632" t="s">
        <v>2635</v>
      </c>
      <c r="G216" s="632" t="s">
        <v>2637</v>
      </c>
      <c r="H216" s="649">
        <v>2368</v>
      </c>
      <c r="I216" s="649">
        <v>816960</v>
      </c>
      <c r="J216" s="632">
        <v>1.3032471106219043</v>
      </c>
      <c r="K216" s="632">
        <v>345</v>
      </c>
      <c r="L216" s="649">
        <v>1817</v>
      </c>
      <c r="M216" s="649">
        <v>626865</v>
      </c>
      <c r="N216" s="632">
        <v>1</v>
      </c>
      <c r="O216" s="632">
        <v>345</v>
      </c>
      <c r="P216" s="649">
        <v>1405</v>
      </c>
      <c r="Q216" s="649">
        <v>486130</v>
      </c>
      <c r="R216" s="637">
        <v>0.77549392612444468</v>
      </c>
      <c r="S216" s="650">
        <v>346</v>
      </c>
    </row>
    <row r="217" spans="1:19" ht="14.4" customHeight="1" x14ac:dyDescent="0.3">
      <c r="A217" s="631" t="s">
        <v>2497</v>
      </c>
      <c r="B217" s="632" t="s">
        <v>2531</v>
      </c>
      <c r="C217" s="632" t="s">
        <v>529</v>
      </c>
      <c r="D217" s="632" t="s">
        <v>2480</v>
      </c>
      <c r="E217" s="632" t="s">
        <v>634</v>
      </c>
      <c r="F217" s="632" t="s">
        <v>2638</v>
      </c>
      <c r="G217" s="632" t="s">
        <v>2639</v>
      </c>
      <c r="H217" s="649">
        <v>534</v>
      </c>
      <c r="I217" s="649">
        <v>465648</v>
      </c>
      <c r="J217" s="632">
        <v>1.2730031411723215</v>
      </c>
      <c r="K217" s="632">
        <v>872</v>
      </c>
      <c r="L217" s="649">
        <v>419</v>
      </c>
      <c r="M217" s="649">
        <v>365787</v>
      </c>
      <c r="N217" s="632">
        <v>1</v>
      </c>
      <c r="O217" s="632">
        <v>873</v>
      </c>
      <c r="P217" s="649">
        <v>347</v>
      </c>
      <c r="Q217" s="649">
        <v>303278</v>
      </c>
      <c r="R217" s="637">
        <v>0.82911093067823627</v>
      </c>
      <c r="S217" s="650">
        <v>874</v>
      </c>
    </row>
    <row r="218" spans="1:19" ht="14.4" customHeight="1" x14ac:dyDescent="0.3">
      <c r="A218" s="631" t="s">
        <v>2497</v>
      </c>
      <c r="B218" s="632" t="s">
        <v>2531</v>
      </c>
      <c r="C218" s="632" t="s">
        <v>529</v>
      </c>
      <c r="D218" s="632" t="s">
        <v>2480</v>
      </c>
      <c r="E218" s="632" t="s">
        <v>634</v>
      </c>
      <c r="F218" s="632" t="s">
        <v>2642</v>
      </c>
      <c r="G218" s="632" t="s">
        <v>2643</v>
      </c>
      <c r="H218" s="649">
        <v>61</v>
      </c>
      <c r="I218" s="649">
        <v>78873</v>
      </c>
      <c r="J218" s="632">
        <v>0.90974416941567282</v>
      </c>
      <c r="K218" s="632">
        <v>1293</v>
      </c>
      <c r="L218" s="649">
        <v>67</v>
      </c>
      <c r="M218" s="649">
        <v>86698</v>
      </c>
      <c r="N218" s="632">
        <v>1</v>
      </c>
      <c r="O218" s="632">
        <v>1294</v>
      </c>
      <c r="P218" s="649">
        <v>56</v>
      </c>
      <c r="Q218" s="649">
        <v>72464</v>
      </c>
      <c r="R218" s="637">
        <v>0.83582089552238803</v>
      </c>
      <c r="S218" s="650">
        <v>1294</v>
      </c>
    </row>
    <row r="219" spans="1:19" ht="14.4" customHeight="1" x14ac:dyDescent="0.3">
      <c r="A219" s="631" t="s">
        <v>2497</v>
      </c>
      <c r="B219" s="632" t="s">
        <v>2531</v>
      </c>
      <c r="C219" s="632" t="s">
        <v>529</v>
      </c>
      <c r="D219" s="632" t="s">
        <v>2480</v>
      </c>
      <c r="E219" s="632" t="s">
        <v>634</v>
      </c>
      <c r="F219" s="632" t="s">
        <v>2644</v>
      </c>
      <c r="G219" s="632" t="s">
        <v>2645</v>
      </c>
      <c r="H219" s="649">
        <v>51</v>
      </c>
      <c r="I219" s="649">
        <v>60027</v>
      </c>
      <c r="J219" s="632">
        <v>1.0399327812619106</v>
      </c>
      <c r="K219" s="632">
        <v>1177</v>
      </c>
      <c r="L219" s="649">
        <v>49</v>
      </c>
      <c r="M219" s="649">
        <v>57722</v>
      </c>
      <c r="N219" s="632">
        <v>1</v>
      </c>
      <c r="O219" s="632">
        <v>1178</v>
      </c>
      <c r="P219" s="649">
        <v>47</v>
      </c>
      <c r="Q219" s="649">
        <v>55366</v>
      </c>
      <c r="R219" s="637">
        <v>0.95918367346938771</v>
      </c>
      <c r="S219" s="650">
        <v>1178</v>
      </c>
    </row>
    <row r="220" spans="1:19" ht="14.4" customHeight="1" x14ac:dyDescent="0.3">
      <c r="A220" s="631" t="s">
        <v>2497</v>
      </c>
      <c r="B220" s="632" t="s">
        <v>2531</v>
      </c>
      <c r="C220" s="632" t="s">
        <v>529</v>
      </c>
      <c r="D220" s="632" t="s">
        <v>2480</v>
      </c>
      <c r="E220" s="632" t="s">
        <v>634</v>
      </c>
      <c r="F220" s="632" t="s">
        <v>2646</v>
      </c>
      <c r="G220" s="632" t="s">
        <v>2647</v>
      </c>
      <c r="H220" s="649">
        <v>919</v>
      </c>
      <c r="I220" s="649">
        <v>4739283</v>
      </c>
      <c r="J220" s="632">
        <v>1.1045673076923077</v>
      </c>
      <c r="K220" s="632">
        <v>5157</v>
      </c>
      <c r="L220" s="649">
        <v>832</v>
      </c>
      <c r="M220" s="649">
        <v>4290624</v>
      </c>
      <c r="N220" s="632">
        <v>1</v>
      </c>
      <c r="O220" s="632">
        <v>5157</v>
      </c>
      <c r="P220" s="649">
        <v>671</v>
      </c>
      <c r="Q220" s="649">
        <v>3460837</v>
      </c>
      <c r="R220" s="637">
        <v>0.80660458711833061</v>
      </c>
      <c r="S220" s="650">
        <v>5157.7302533532038</v>
      </c>
    </row>
    <row r="221" spans="1:19" ht="14.4" customHeight="1" x14ac:dyDescent="0.3">
      <c r="A221" s="631" t="s">
        <v>2497</v>
      </c>
      <c r="B221" s="632" t="s">
        <v>2531</v>
      </c>
      <c r="C221" s="632" t="s">
        <v>529</v>
      </c>
      <c r="D221" s="632" t="s">
        <v>2480</v>
      </c>
      <c r="E221" s="632" t="s">
        <v>634</v>
      </c>
      <c r="F221" s="632" t="s">
        <v>2648</v>
      </c>
      <c r="G221" s="632" t="s">
        <v>2649</v>
      </c>
      <c r="H221" s="649">
        <v>1</v>
      </c>
      <c r="I221" s="649">
        <v>7806</v>
      </c>
      <c r="J221" s="632"/>
      <c r="K221" s="632">
        <v>7806</v>
      </c>
      <c r="L221" s="649"/>
      <c r="M221" s="649"/>
      <c r="N221" s="632"/>
      <c r="O221" s="632"/>
      <c r="P221" s="649">
        <v>3</v>
      </c>
      <c r="Q221" s="649">
        <v>23427</v>
      </c>
      <c r="R221" s="637"/>
      <c r="S221" s="650">
        <v>7809</v>
      </c>
    </row>
    <row r="222" spans="1:19" ht="14.4" customHeight="1" x14ac:dyDescent="0.3">
      <c r="A222" s="631" t="s">
        <v>2497</v>
      </c>
      <c r="B222" s="632" t="s">
        <v>2531</v>
      </c>
      <c r="C222" s="632" t="s">
        <v>529</v>
      </c>
      <c r="D222" s="632" t="s">
        <v>2480</v>
      </c>
      <c r="E222" s="632" t="s">
        <v>634</v>
      </c>
      <c r="F222" s="632" t="s">
        <v>2648</v>
      </c>
      <c r="G222" s="632" t="s">
        <v>2650</v>
      </c>
      <c r="H222" s="649">
        <v>2</v>
      </c>
      <c r="I222" s="649">
        <v>15612</v>
      </c>
      <c r="J222" s="632">
        <v>1.9997438196490329</v>
      </c>
      <c r="K222" s="632">
        <v>7806</v>
      </c>
      <c r="L222" s="649">
        <v>1</v>
      </c>
      <c r="M222" s="649">
        <v>7807</v>
      </c>
      <c r="N222" s="632">
        <v>1</v>
      </c>
      <c r="O222" s="632">
        <v>7807</v>
      </c>
      <c r="P222" s="649">
        <v>4</v>
      </c>
      <c r="Q222" s="649">
        <v>31236</v>
      </c>
      <c r="R222" s="637">
        <v>4.0010247214038683</v>
      </c>
      <c r="S222" s="650">
        <v>7809</v>
      </c>
    </row>
    <row r="223" spans="1:19" ht="14.4" customHeight="1" x14ac:dyDescent="0.3">
      <c r="A223" s="631" t="s">
        <v>2497</v>
      </c>
      <c r="B223" s="632" t="s">
        <v>2531</v>
      </c>
      <c r="C223" s="632" t="s">
        <v>529</v>
      </c>
      <c r="D223" s="632" t="s">
        <v>2480</v>
      </c>
      <c r="E223" s="632" t="s">
        <v>634</v>
      </c>
      <c r="F223" s="632" t="s">
        <v>2651</v>
      </c>
      <c r="G223" s="632" t="s">
        <v>2652</v>
      </c>
      <c r="H223" s="649">
        <v>5</v>
      </c>
      <c r="I223" s="649">
        <v>28100</v>
      </c>
      <c r="J223" s="632">
        <v>0.45454545454545453</v>
      </c>
      <c r="K223" s="632">
        <v>5620</v>
      </c>
      <c r="L223" s="649">
        <v>11</v>
      </c>
      <c r="M223" s="649">
        <v>61820</v>
      </c>
      <c r="N223" s="632">
        <v>1</v>
      </c>
      <c r="O223" s="632">
        <v>5620</v>
      </c>
      <c r="P223" s="649">
        <v>7</v>
      </c>
      <c r="Q223" s="649">
        <v>39347</v>
      </c>
      <c r="R223" s="637">
        <v>0.63647686832740213</v>
      </c>
      <c r="S223" s="650">
        <v>5621</v>
      </c>
    </row>
    <row r="224" spans="1:19" ht="14.4" customHeight="1" x14ac:dyDescent="0.3">
      <c r="A224" s="631" t="s">
        <v>2497</v>
      </c>
      <c r="B224" s="632" t="s">
        <v>2531</v>
      </c>
      <c r="C224" s="632" t="s">
        <v>529</v>
      </c>
      <c r="D224" s="632" t="s">
        <v>2480</v>
      </c>
      <c r="E224" s="632" t="s">
        <v>634</v>
      </c>
      <c r="F224" s="632" t="s">
        <v>2651</v>
      </c>
      <c r="G224" s="632" t="s">
        <v>2653</v>
      </c>
      <c r="H224" s="649">
        <v>43</v>
      </c>
      <c r="I224" s="649">
        <v>241660</v>
      </c>
      <c r="J224" s="632">
        <v>1.1621621621621621</v>
      </c>
      <c r="K224" s="632">
        <v>5620</v>
      </c>
      <c r="L224" s="649">
        <v>37</v>
      </c>
      <c r="M224" s="649">
        <v>207940</v>
      </c>
      <c r="N224" s="632">
        <v>1</v>
      </c>
      <c r="O224" s="632">
        <v>5620</v>
      </c>
      <c r="P224" s="649">
        <v>34</v>
      </c>
      <c r="Q224" s="649">
        <v>191114</v>
      </c>
      <c r="R224" s="637">
        <v>0.9190824276233529</v>
      </c>
      <c r="S224" s="650">
        <v>5621</v>
      </c>
    </row>
    <row r="225" spans="1:19" ht="14.4" customHeight="1" x14ac:dyDescent="0.3">
      <c r="A225" s="631" t="s">
        <v>2497</v>
      </c>
      <c r="B225" s="632" t="s">
        <v>2531</v>
      </c>
      <c r="C225" s="632" t="s">
        <v>529</v>
      </c>
      <c r="D225" s="632" t="s">
        <v>2480</v>
      </c>
      <c r="E225" s="632" t="s">
        <v>634</v>
      </c>
      <c r="F225" s="632" t="s">
        <v>2654</v>
      </c>
      <c r="G225" s="632" t="s">
        <v>2655</v>
      </c>
      <c r="H225" s="649">
        <v>14</v>
      </c>
      <c r="I225" s="649">
        <v>1554</v>
      </c>
      <c r="J225" s="632">
        <v>0.53846153846153844</v>
      </c>
      <c r="K225" s="632">
        <v>111</v>
      </c>
      <c r="L225" s="649">
        <v>26</v>
      </c>
      <c r="M225" s="649">
        <v>2886</v>
      </c>
      <c r="N225" s="632">
        <v>1</v>
      </c>
      <c r="O225" s="632">
        <v>111</v>
      </c>
      <c r="P225" s="649">
        <v>41</v>
      </c>
      <c r="Q225" s="649">
        <v>4592</v>
      </c>
      <c r="R225" s="637">
        <v>1.5911295911295911</v>
      </c>
      <c r="S225" s="650">
        <v>112</v>
      </c>
    </row>
    <row r="226" spans="1:19" ht="14.4" customHeight="1" x14ac:dyDescent="0.3">
      <c r="A226" s="631" t="s">
        <v>2497</v>
      </c>
      <c r="B226" s="632" t="s">
        <v>2531</v>
      </c>
      <c r="C226" s="632" t="s">
        <v>529</v>
      </c>
      <c r="D226" s="632" t="s">
        <v>2480</v>
      </c>
      <c r="E226" s="632" t="s">
        <v>634</v>
      </c>
      <c r="F226" s="632" t="s">
        <v>2654</v>
      </c>
      <c r="G226" s="632" t="s">
        <v>2656</v>
      </c>
      <c r="H226" s="649">
        <v>7</v>
      </c>
      <c r="I226" s="649">
        <v>777</v>
      </c>
      <c r="J226" s="632">
        <v>0.53846153846153844</v>
      </c>
      <c r="K226" s="632">
        <v>111</v>
      </c>
      <c r="L226" s="649">
        <v>13</v>
      </c>
      <c r="M226" s="649">
        <v>1443</v>
      </c>
      <c r="N226" s="632">
        <v>1</v>
      </c>
      <c r="O226" s="632">
        <v>111</v>
      </c>
      <c r="P226" s="649">
        <v>13</v>
      </c>
      <c r="Q226" s="649">
        <v>1456</v>
      </c>
      <c r="R226" s="637">
        <v>1.0090090090090089</v>
      </c>
      <c r="S226" s="650">
        <v>112</v>
      </c>
    </row>
    <row r="227" spans="1:19" ht="14.4" customHeight="1" x14ac:dyDescent="0.3">
      <c r="A227" s="631" t="s">
        <v>2497</v>
      </c>
      <c r="B227" s="632" t="s">
        <v>2531</v>
      </c>
      <c r="C227" s="632" t="s">
        <v>529</v>
      </c>
      <c r="D227" s="632" t="s">
        <v>2480</v>
      </c>
      <c r="E227" s="632" t="s">
        <v>634</v>
      </c>
      <c r="F227" s="632" t="s">
        <v>2659</v>
      </c>
      <c r="G227" s="632" t="s">
        <v>2660</v>
      </c>
      <c r="H227" s="649">
        <v>2422</v>
      </c>
      <c r="I227" s="649">
        <v>428694</v>
      </c>
      <c r="J227" s="632">
        <v>1.5271122320302648</v>
      </c>
      <c r="K227" s="632">
        <v>177</v>
      </c>
      <c r="L227" s="649">
        <v>1586</v>
      </c>
      <c r="M227" s="649">
        <v>280722</v>
      </c>
      <c r="N227" s="632">
        <v>1</v>
      </c>
      <c r="O227" s="632">
        <v>177</v>
      </c>
      <c r="P227" s="649">
        <v>752</v>
      </c>
      <c r="Q227" s="649">
        <v>133856</v>
      </c>
      <c r="R227" s="637">
        <v>0.47682760880871466</v>
      </c>
      <c r="S227" s="650">
        <v>178</v>
      </c>
    </row>
    <row r="228" spans="1:19" ht="14.4" customHeight="1" x14ac:dyDescent="0.3">
      <c r="A228" s="631" t="s">
        <v>2497</v>
      </c>
      <c r="B228" s="632" t="s">
        <v>2531</v>
      </c>
      <c r="C228" s="632" t="s">
        <v>529</v>
      </c>
      <c r="D228" s="632" t="s">
        <v>2480</v>
      </c>
      <c r="E228" s="632" t="s">
        <v>634</v>
      </c>
      <c r="F228" s="632" t="s">
        <v>2659</v>
      </c>
      <c r="G228" s="632" t="s">
        <v>2661</v>
      </c>
      <c r="H228" s="649">
        <v>30</v>
      </c>
      <c r="I228" s="649">
        <v>5310</v>
      </c>
      <c r="J228" s="632">
        <v>1.0344827586206897</v>
      </c>
      <c r="K228" s="632">
        <v>177</v>
      </c>
      <c r="L228" s="649">
        <v>29</v>
      </c>
      <c r="M228" s="649">
        <v>5133</v>
      </c>
      <c r="N228" s="632">
        <v>1</v>
      </c>
      <c r="O228" s="632">
        <v>177</v>
      </c>
      <c r="P228" s="649">
        <v>19</v>
      </c>
      <c r="Q228" s="649">
        <v>3382</v>
      </c>
      <c r="R228" s="637">
        <v>0.65887395285408146</v>
      </c>
      <c r="S228" s="650">
        <v>178</v>
      </c>
    </row>
    <row r="229" spans="1:19" ht="14.4" customHeight="1" x14ac:dyDescent="0.3">
      <c r="A229" s="631" t="s">
        <v>2497</v>
      </c>
      <c r="B229" s="632" t="s">
        <v>2531</v>
      </c>
      <c r="C229" s="632" t="s">
        <v>529</v>
      </c>
      <c r="D229" s="632" t="s">
        <v>2480</v>
      </c>
      <c r="E229" s="632" t="s">
        <v>634</v>
      </c>
      <c r="F229" s="632" t="s">
        <v>2662</v>
      </c>
      <c r="G229" s="632" t="s">
        <v>2663</v>
      </c>
      <c r="H229" s="649">
        <v>2342</v>
      </c>
      <c r="I229" s="649">
        <v>4796416</v>
      </c>
      <c r="J229" s="632">
        <v>0.95428332793163495</v>
      </c>
      <c r="K229" s="632">
        <v>2048</v>
      </c>
      <c r="L229" s="649">
        <v>2453</v>
      </c>
      <c r="M229" s="649">
        <v>5026197</v>
      </c>
      <c r="N229" s="632">
        <v>1</v>
      </c>
      <c r="O229" s="632">
        <v>2049</v>
      </c>
      <c r="P229" s="649">
        <v>1932</v>
      </c>
      <c r="Q229" s="649">
        <v>3960600</v>
      </c>
      <c r="R229" s="637">
        <v>0.78799139786999994</v>
      </c>
      <c r="S229" s="650">
        <v>2050</v>
      </c>
    </row>
    <row r="230" spans="1:19" ht="14.4" customHeight="1" x14ac:dyDescent="0.3">
      <c r="A230" s="631" t="s">
        <v>2497</v>
      </c>
      <c r="B230" s="632" t="s">
        <v>2531</v>
      </c>
      <c r="C230" s="632" t="s">
        <v>529</v>
      </c>
      <c r="D230" s="632" t="s">
        <v>2480</v>
      </c>
      <c r="E230" s="632" t="s">
        <v>634</v>
      </c>
      <c r="F230" s="632" t="s">
        <v>2664</v>
      </c>
      <c r="G230" s="632" t="s">
        <v>2665</v>
      </c>
      <c r="H230" s="649">
        <v>2233</v>
      </c>
      <c r="I230" s="649">
        <v>770385</v>
      </c>
      <c r="J230" s="632">
        <v>1.2877739331026528</v>
      </c>
      <c r="K230" s="632">
        <v>345</v>
      </c>
      <c r="L230" s="649">
        <v>1734</v>
      </c>
      <c r="M230" s="649">
        <v>598230</v>
      </c>
      <c r="N230" s="632">
        <v>1</v>
      </c>
      <c r="O230" s="632">
        <v>345</v>
      </c>
      <c r="P230" s="649">
        <v>1398</v>
      </c>
      <c r="Q230" s="649">
        <v>483708</v>
      </c>
      <c r="R230" s="637">
        <v>0.80856526753924074</v>
      </c>
      <c r="S230" s="650">
        <v>346</v>
      </c>
    </row>
    <row r="231" spans="1:19" ht="14.4" customHeight="1" x14ac:dyDescent="0.3">
      <c r="A231" s="631" t="s">
        <v>2497</v>
      </c>
      <c r="B231" s="632" t="s">
        <v>2531</v>
      </c>
      <c r="C231" s="632" t="s">
        <v>529</v>
      </c>
      <c r="D231" s="632" t="s">
        <v>2480</v>
      </c>
      <c r="E231" s="632" t="s">
        <v>634</v>
      </c>
      <c r="F231" s="632" t="s">
        <v>2664</v>
      </c>
      <c r="G231" s="632" t="s">
        <v>2666</v>
      </c>
      <c r="H231" s="649">
        <v>50</v>
      </c>
      <c r="I231" s="649">
        <v>17250</v>
      </c>
      <c r="J231" s="632">
        <v>0.8928571428571429</v>
      </c>
      <c r="K231" s="632">
        <v>345</v>
      </c>
      <c r="L231" s="649">
        <v>56</v>
      </c>
      <c r="M231" s="649">
        <v>19320</v>
      </c>
      <c r="N231" s="632">
        <v>1</v>
      </c>
      <c r="O231" s="632">
        <v>345</v>
      </c>
      <c r="P231" s="649">
        <v>51</v>
      </c>
      <c r="Q231" s="649">
        <v>17646</v>
      </c>
      <c r="R231" s="637">
        <v>0.91335403726708075</v>
      </c>
      <c r="S231" s="650">
        <v>346</v>
      </c>
    </row>
    <row r="232" spans="1:19" ht="14.4" customHeight="1" x14ac:dyDescent="0.3">
      <c r="A232" s="631" t="s">
        <v>2497</v>
      </c>
      <c r="B232" s="632" t="s">
        <v>2531</v>
      </c>
      <c r="C232" s="632" t="s">
        <v>529</v>
      </c>
      <c r="D232" s="632" t="s">
        <v>2480</v>
      </c>
      <c r="E232" s="632" t="s">
        <v>634</v>
      </c>
      <c r="F232" s="632" t="s">
        <v>2667</v>
      </c>
      <c r="G232" s="632" t="s">
        <v>2668</v>
      </c>
      <c r="H232" s="649">
        <v>95</v>
      </c>
      <c r="I232" s="649">
        <v>29165</v>
      </c>
      <c r="J232" s="632">
        <v>0.94691558441558443</v>
      </c>
      <c r="K232" s="632">
        <v>307</v>
      </c>
      <c r="L232" s="649">
        <v>100</v>
      </c>
      <c r="M232" s="649">
        <v>30800</v>
      </c>
      <c r="N232" s="632">
        <v>1</v>
      </c>
      <c r="O232" s="632">
        <v>308</v>
      </c>
      <c r="P232" s="649">
        <v>47</v>
      </c>
      <c r="Q232" s="649">
        <v>14476</v>
      </c>
      <c r="R232" s="637">
        <v>0.47</v>
      </c>
      <c r="S232" s="650">
        <v>308</v>
      </c>
    </row>
    <row r="233" spans="1:19" ht="14.4" customHeight="1" x14ac:dyDescent="0.3">
      <c r="A233" s="631" t="s">
        <v>2497</v>
      </c>
      <c r="B233" s="632" t="s">
        <v>2531</v>
      </c>
      <c r="C233" s="632" t="s">
        <v>529</v>
      </c>
      <c r="D233" s="632" t="s">
        <v>2480</v>
      </c>
      <c r="E233" s="632" t="s">
        <v>634</v>
      </c>
      <c r="F233" s="632" t="s">
        <v>2669</v>
      </c>
      <c r="G233" s="632" t="s">
        <v>2670</v>
      </c>
      <c r="H233" s="649">
        <v>29</v>
      </c>
      <c r="I233" s="649">
        <v>79344</v>
      </c>
      <c r="J233" s="632">
        <v>1.260408889453702</v>
      </c>
      <c r="K233" s="632">
        <v>2736</v>
      </c>
      <c r="L233" s="649">
        <v>23</v>
      </c>
      <c r="M233" s="649">
        <v>62951</v>
      </c>
      <c r="N233" s="632">
        <v>1</v>
      </c>
      <c r="O233" s="632">
        <v>2737</v>
      </c>
      <c r="P233" s="649">
        <v>26</v>
      </c>
      <c r="Q233" s="649">
        <v>71162</v>
      </c>
      <c r="R233" s="637">
        <v>1.1304347826086956</v>
      </c>
      <c r="S233" s="650">
        <v>2737</v>
      </c>
    </row>
    <row r="234" spans="1:19" ht="14.4" customHeight="1" x14ac:dyDescent="0.3">
      <c r="A234" s="631" t="s">
        <v>2497</v>
      </c>
      <c r="B234" s="632" t="s">
        <v>2531</v>
      </c>
      <c r="C234" s="632" t="s">
        <v>529</v>
      </c>
      <c r="D234" s="632" t="s">
        <v>2480</v>
      </c>
      <c r="E234" s="632" t="s">
        <v>634</v>
      </c>
      <c r="F234" s="632" t="s">
        <v>2669</v>
      </c>
      <c r="G234" s="632" t="s">
        <v>2671</v>
      </c>
      <c r="H234" s="649">
        <v>98</v>
      </c>
      <c r="I234" s="649">
        <v>268128</v>
      </c>
      <c r="J234" s="632">
        <v>1.5800676511838958</v>
      </c>
      <c r="K234" s="632">
        <v>2736</v>
      </c>
      <c r="L234" s="649">
        <v>62</v>
      </c>
      <c r="M234" s="649">
        <v>169694</v>
      </c>
      <c r="N234" s="632">
        <v>1</v>
      </c>
      <c r="O234" s="632">
        <v>2737</v>
      </c>
      <c r="P234" s="649">
        <v>68</v>
      </c>
      <c r="Q234" s="649">
        <v>186116</v>
      </c>
      <c r="R234" s="637">
        <v>1.096774193548387</v>
      </c>
      <c r="S234" s="650">
        <v>2737</v>
      </c>
    </row>
    <row r="235" spans="1:19" ht="14.4" customHeight="1" x14ac:dyDescent="0.3">
      <c r="A235" s="631" t="s">
        <v>2497</v>
      </c>
      <c r="B235" s="632" t="s">
        <v>2531</v>
      </c>
      <c r="C235" s="632" t="s">
        <v>529</v>
      </c>
      <c r="D235" s="632" t="s">
        <v>2480</v>
      </c>
      <c r="E235" s="632" t="s">
        <v>634</v>
      </c>
      <c r="F235" s="632" t="s">
        <v>2672</v>
      </c>
      <c r="G235" s="632" t="s">
        <v>2673</v>
      </c>
      <c r="H235" s="649">
        <v>43</v>
      </c>
      <c r="I235" s="649">
        <v>226567</v>
      </c>
      <c r="J235" s="632">
        <v>1.4827586206896552</v>
      </c>
      <c r="K235" s="632">
        <v>5269</v>
      </c>
      <c r="L235" s="649">
        <v>29</v>
      </c>
      <c r="M235" s="649">
        <v>152801</v>
      </c>
      <c r="N235" s="632">
        <v>1</v>
      </c>
      <c r="O235" s="632">
        <v>5269</v>
      </c>
      <c r="P235" s="649">
        <v>26</v>
      </c>
      <c r="Q235" s="649">
        <v>137015</v>
      </c>
      <c r="R235" s="637">
        <v>0.89668915779346992</v>
      </c>
      <c r="S235" s="650">
        <v>5269.8076923076924</v>
      </c>
    </row>
    <row r="236" spans="1:19" ht="14.4" customHeight="1" x14ac:dyDescent="0.3">
      <c r="A236" s="631" t="s">
        <v>2497</v>
      </c>
      <c r="B236" s="632" t="s">
        <v>2531</v>
      </c>
      <c r="C236" s="632" t="s">
        <v>529</v>
      </c>
      <c r="D236" s="632" t="s">
        <v>2480</v>
      </c>
      <c r="E236" s="632" t="s">
        <v>634</v>
      </c>
      <c r="F236" s="632" t="s">
        <v>2674</v>
      </c>
      <c r="G236" s="632" t="s">
        <v>2675</v>
      </c>
      <c r="H236" s="649">
        <v>200</v>
      </c>
      <c r="I236" s="649">
        <v>30800</v>
      </c>
      <c r="J236" s="632">
        <v>1.1764705882352942</v>
      </c>
      <c r="K236" s="632">
        <v>154</v>
      </c>
      <c r="L236" s="649">
        <v>170</v>
      </c>
      <c r="M236" s="649">
        <v>26180</v>
      </c>
      <c r="N236" s="632">
        <v>1</v>
      </c>
      <c r="O236" s="632">
        <v>154</v>
      </c>
      <c r="P236" s="649">
        <v>137</v>
      </c>
      <c r="Q236" s="649">
        <v>21235</v>
      </c>
      <c r="R236" s="637">
        <v>0.81111535523300227</v>
      </c>
      <c r="S236" s="650">
        <v>155</v>
      </c>
    </row>
    <row r="237" spans="1:19" ht="14.4" customHeight="1" x14ac:dyDescent="0.3">
      <c r="A237" s="631" t="s">
        <v>2497</v>
      </c>
      <c r="B237" s="632" t="s">
        <v>2531</v>
      </c>
      <c r="C237" s="632" t="s">
        <v>529</v>
      </c>
      <c r="D237" s="632" t="s">
        <v>2480</v>
      </c>
      <c r="E237" s="632" t="s">
        <v>634</v>
      </c>
      <c r="F237" s="632" t="s">
        <v>2676</v>
      </c>
      <c r="G237" s="632" t="s">
        <v>2677</v>
      </c>
      <c r="H237" s="649">
        <v>0</v>
      </c>
      <c r="I237" s="649">
        <v>0</v>
      </c>
      <c r="J237" s="632"/>
      <c r="K237" s="632"/>
      <c r="L237" s="649"/>
      <c r="M237" s="649"/>
      <c r="N237" s="632"/>
      <c r="O237" s="632"/>
      <c r="P237" s="649">
        <v>0</v>
      </c>
      <c r="Q237" s="649">
        <v>0</v>
      </c>
      <c r="R237" s="637"/>
      <c r="S237" s="650"/>
    </row>
    <row r="238" spans="1:19" ht="14.4" customHeight="1" x14ac:dyDescent="0.3">
      <c r="A238" s="631" t="s">
        <v>2497</v>
      </c>
      <c r="B238" s="632" t="s">
        <v>2531</v>
      </c>
      <c r="C238" s="632" t="s">
        <v>529</v>
      </c>
      <c r="D238" s="632" t="s">
        <v>2480</v>
      </c>
      <c r="E238" s="632" t="s">
        <v>634</v>
      </c>
      <c r="F238" s="632" t="s">
        <v>2678</v>
      </c>
      <c r="G238" s="632" t="s">
        <v>2679</v>
      </c>
      <c r="H238" s="649">
        <v>2</v>
      </c>
      <c r="I238" s="649">
        <v>1348</v>
      </c>
      <c r="J238" s="632">
        <v>1.9970370370370369</v>
      </c>
      <c r="K238" s="632">
        <v>674</v>
      </c>
      <c r="L238" s="649">
        <v>1</v>
      </c>
      <c r="M238" s="649">
        <v>675</v>
      </c>
      <c r="N238" s="632">
        <v>1</v>
      </c>
      <c r="O238" s="632">
        <v>675</v>
      </c>
      <c r="P238" s="649"/>
      <c r="Q238" s="649"/>
      <c r="R238" s="637"/>
      <c r="S238" s="650"/>
    </row>
    <row r="239" spans="1:19" ht="14.4" customHeight="1" x14ac:dyDescent="0.3">
      <c r="A239" s="631" t="s">
        <v>2497</v>
      </c>
      <c r="B239" s="632" t="s">
        <v>2531</v>
      </c>
      <c r="C239" s="632" t="s">
        <v>529</v>
      </c>
      <c r="D239" s="632" t="s">
        <v>2480</v>
      </c>
      <c r="E239" s="632" t="s">
        <v>634</v>
      </c>
      <c r="F239" s="632" t="s">
        <v>2678</v>
      </c>
      <c r="G239" s="632" t="s">
        <v>2680</v>
      </c>
      <c r="H239" s="649"/>
      <c r="I239" s="649"/>
      <c r="J239" s="632"/>
      <c r="K239" s="632"/>
      <c r="L239" s="649"/>
      <c r="M239" s="649"/>
      <c r="N239" s="632"/>
      <c r="O239" s="632"/>
      <c r="P239" s="649">
        <v>1</v>
      </c>
      <c r="Q239" s="649">
        <v>675</v>
      </c>
      <c r="R239" s="637"/>
      <c r="S239" s="650">
        <v>675</v>
      </c>
    </row>
    <row r="240" spans="1:19" ht="14.4" customHeight="1" x14ac:dyDescent="0.3">
      <c r="A240" s="631" t="s">
        <v>2497</v>
      </c>
      <c r="B240" s="632" t="s">
        <v>2531</v>
      </c>
      <c r="C240" s="632" t="s">
        <v>529</v>
      </c>
      <c r="D240" s="632" t="s">
        <v>2480</v>
      </c>
      <c r="E240" s="632" t="s">
        <v>634</v>
      </c>
      <c r="F240" s="632" t="s">
        <v>2681</v>
      </c>
      <c r="G240" s="632" t="s">
        <v>2682</v>
      </c>
      <c r="H240" s="649"/>
      <c r="I240" s="649"/>
      <c r="J240" s="632"/>
      <c r="K240" s="632"/>
      <c r="L240" s="649">
        <v>1</v>
      </c>
      <c r="M240" s="649">
        <v>307</v>
      </c>
      <c r="N240" s="632">
        <v>1</v>
      </c>
      <c r="O240" s="632">
        <v>307</v>
      </c>
      <c r="P240" s="649"/>
      <c r="Q240" s="649"/>
      <c r="R240" s="637"/>
      <c r="S240" s="650"/>
    </row>
    <row r="241" spans="1:19" ht="14.4" customHeight="1" x14ac:dyDescent="0.3">
      <c r="A241" s="631" t="s">
        <v>2497</v>
      </c>
      <c r="B241" s="632" t="s">
        <v>2531</v>
      </c>
      <c r="C241" s="632" t="s">
        <v>529</v>
      </c>
      <c r="D241" s="632" t="s">
        <v>2480</v>
      </c>
      <c r="E241" s="632" t="s">
        <v>634</v>
      </c>
      <c r="F241" s="632" t="s">
        <v>2685</v>
      </c>
      <c r="G241" s="632" t="s">
        <v>2686</v>
      </c>
      <c r="H241" s="649">
        <v>41</v>
      </c>
      <c r="I241" s="649">
        <v>6355</v>
      </c>
      <c r="J241" s="632">
        <v>0.97619047619047616</v>
      </c>
      <c r="K241" s="632">
        <v>155</v>
      </c>
      <c r="L241" s="649">
        <v>42</v>
      </c>
      <c r="M241" s="649">
        <v>6510</v>
      </c>
      <c r="N241" s="632">
        <v>1</v>
      </c>
      <c r="O241" s="632">
        <v>155</v>
      </c>
      <c r="P241" s="649">
        <v>18</v>
      </c>
      <c r="Q241" s="649">
        <v>2790</v>
      </c>
      <c r="R241" s="637">
        <v>0.42857142857142855</v>
      </c>
      <c r="S241" s="650">
        <v>155</v>
      </c>
    </row>
    <row r="242" spans="1:19" ht="14.4" customHeight="1" x14ac:dyDescent="0.3">
      <c r="A242" s="631" t="s">
        <v>2497</v>
      </c>
      <c r="B242" s="632" t="s">
        <v>2531</v>
      </c>
      <c r="C242" s="632" t="s">
        <v>529</v>
      </c>
      <c r="D242" s="632" t="s">
        <v>2480</v>
      </c>
      <c r="E242" s="632" t="s">
        <v>634</v>
      </c>
      <c r="F242" s="632" t="s">
        <v>2685</v>
      </c>
      <c r="G242" s="632" t="s">
        <v>2687</v>
      </c>
      <c r="H242" s="649">
        <v>1563</v>
      </c>
      <c r="I242" s="649">
        <v>242265</v>
      </c>
      <c r="J242" s="632">
        <v>14.081081081081081</v>
      </c>
      <c r="K242" s="632">
        <v>155</v>
      </c>
      <c r="L242" s="649">
        <v>111</v>
      </c>
      <c r="M242" s="649">
        <v>17205</v>
      </c>
      <c r="N242" s="632">
        <v>1</v>
      </c>
      <c r="O242" s="632">
        <v>155</v>
      </c>
      <c r="P242" s="649">
        <v>48</v>
      </c>
      <c r="Q242" s="649">
        <v>7440</v>
      </c>
      <c r="R242" s="637">
        <v>0.43243243243243246</v>
      </c>
      <c r="S242" s="650">
        <v>155</v>
      </c>
    </row>
    <row r="243" spans="1:19" ht="14.4" customHeight="1" x14ac:dyDescent="0.3">
      <c r="A243" s="631" t="s">
        <v>2497</v>
      </c>
      <c r="B243" s="632" t="s">
        <v>2531</v>
      </c>
      <c r="C243" s="632" t="s">
        <v>529</v>
      </c>
      <c r="D243" s="632" t="s">
        <v>2480</v>
      </c>
      <c r="E243" s="632" t="s">
        <v>634</v>
      </c>
      <c r="F243" s="632" t="s">
        <v>2688</v>
      </c>
      <c r="G243" s="632" t="s">
        <v>2689</v>
      </c>
      <c r="H243" s="649">
        <v>417</v>
      </c>
      <c r="I243" s="649">
        <v>82983</v>
      </c>
      <c r="J243" s="632">
        <v>3.3095238095238093</v>
      </c>
      <c r="K243" s="632">
        <v>199</v>
      </c>
      <c r="L243" s="649">
        <v>126</v>
      </c>
      <c r="M243" s="649">
        <v>25074</v>
      </c>
      <c r="N243" s="632">
        <v>1</v>
      </c>
      <c r="O243" s="632">
        <v>199</v>
      </c>
      <c r="P243" s="649">
        <v>38</v>
      </c>
      <c r="Q243" s="649">
        <v>7600</v>
      </c>
      <c r="R243" s="637">
        <v>0.30310281566562974</v>
      </c>
      <c r="S243" s="650">
        <v>200</v>
      </c>
    </row>
    <row r="244" spans="1:19" ht="14.4" customHeight="1" x14ac:dyDescent="0.3">
      <c r="A244" s="631" t="s">
        <v>2497</v>
      </c>
      <c r="B244" s="632" t="s">
        <v>2531</v>
      </c>
      <c r="C244" s="632" t="s">
        <v>529</v>
      </c>
      <c r="D244" s="632" t="s">
        <v>2480</v>
      </c>
      <c r="E244" s="632" t="s">
        <v>634</v>
      </c>
      <c r="F244" s="632" t="s">
        <v>2688</v>
      </c>
      <c r="G244" s="632" t="s">
        <v>2690</v>
      </c>
      <c r="H244" s="649">
        <v>20</v>
      </c>
      <c r="I244" s="649">
        <v>3980</v>
      </c>
      <c r="J244" s="632">
        <v>1.8181818181818181</v>
      </c>
      <c r="K244" s="632">
        <v>199</v>
      </c>
      <c r="L244" s="649">
        <v>11</v>
      </c>
      <c r="M244" s="649">
        <v>2189</v>
      </c>
      <c r="N244" s="632">
        <v>1</v>
      </c>
      <c r="O244" s="632">
        <v>199</v>
      </c>
      <c r="P244" s="649">
        <v>10</v>
      </c>
      <c r="Q244" s="649">
        <v>2000</v>
      </c>
      <c r="R244" s="637">
        <v>0.91365920511649157</v>
      </c>
      <c r="S244" s="650">
        <v>200</v>
      </c>
    </row>
    <row r="245" spans="1:19" ht="14.4" customHeight="1" x14ac:dyDescent="0.3">
      <c r="A245" s="631" t="s">
        <v>2497</v>
      </c>
      <c r="B245" s="632" t="s">
        <v>2531</v>
      </c>
      <c r="C245" s="632" t="s">
        <v>529</v>
      </c>
      <c r="D245" s="632" t="s">
        <v>2480</v>
      </c>
      <c r="E245" s="632" t="s">
        <v>634</v>
      </c>
      <c r="F245" s="632" t="s">
        <v>2691</v>
      </c>
      <c r="G245" s="632" t="s">
        <v>2692</v>
      </c>
      <c r="H245" s="649">
        <v>94</v>
      </c>
      <c r="I245" s="649">
        <v>19176</v>
      </c>
      <c r="J245" s="632">
        <v>0.81034482758620685</v>
      </c>
      <c r="K245" s="632">
        <v>204</v>
      </c>
      <c r="L245" s="649">
        <v>116</v>
      </c>
      <c r="M245" s="649">
        <v>23664</v>
      </c>
      <c r="N245" s="632">
        <v>1</v>
      </c>
      <c r="O245" s="632">
        <v>204</v>
      </c>
      <c r="P245" s="649">
        <v>122</v>
      </c>
      <c r="Q245" s="649">
        <v>25025</v>
      </c>
      <c r="R245" s="637">
        <v>1.0575135226504395</v>
      </c>
      <c r="S245" s="650">
        <v>205.12295081967213</v>
      </c>
    </row>
    <row r="246" spans="1:19" ht="14.4" customHeight="1" x14ac:dyDescent="0.3">
      <c r="A246" s="631" t="s">
        <v>2497</v>
      </c>
      <c r="B246" s="632" t="s">
        <v>2531</v>
      </c>
      <c r="C246" s="632" t="s">
        <v>529</v>
      </c>
      <c r="D246" s="632" t="s">
        <v>2480</v>
      </c>
      <c r="E246" s="632" t="s">
        <v>634</v>
      </c>
      <c r="F246" s="632" t="s">
        <v>2693</v>
      </c>
      <c r="G246" s="632" t="s">
        <v>2694</v>
      </c>
      <c r="H246" s="649">
        <v>9</v>
      </c>
      <c r="I246" s="649">
        <v>3834</v>
      </c>
      <c r="J246" s="632">
        <v>2.25</v>
      </c>
      <c r="K246" s="632">
        <v>426</v>
      </c>
      <c r="L246" s="649">
        <v>4</v>
      </c>
      <c r="M246" s="649">
        <v>1704</v>
      </c>
      <c r="N246" s="632">
        <v>1</v>
      </c>
      <c r="O246" s="632">
        <v>426</v>
      </c>
      <c r="P246" s="649">
        <v>4</v>
      </c>
      <c r="Q246" s="649">
        <v>1708</v>
      </c>
      <c r="R246" s="637">
        <v>1.0023474178403755</v>
      </c>
      <c r="S246" s="650">
        <v>427</v>
      </c>
    </row>
    <row r="247" spans="1:19" ht="14.4" customHeight="1" x14ac:dyDescent="0.3">
      <c r="A247" s="631" t="s">
        <v>2497</v>
      </c>
      <c r="B247" s="632" t="s">
        <v>2531</v>
      </c>
      <c r="C247" s="632" t="s">
        <v>529</v>
      </c>
      <c r="D247" s="632" t="s">
        <v>2480</v>
      </c>
      <c r="E247" s="632" t="s">
        <v>634</v>
      </c>
      <c r="F247" s="632" t="s">
        <v>2693</v>
      </c>
      <c r="G247" s="632" t="s">
        <v>2695</v>
      </c>
      <c r="H247" s="649">
        <v>12</v>
      </c>
      <c r="I247" s="649">
        <v>5112</v>
      </c>
      <c r="J247" s="632">
        <v>1.5</v>
      </c>
      <c r="K247" s="632">
        <v>426</v>
      </c>
      <c r="L247" s="649">
        <v>8</v>
      </c>
      <c r="M247" s="649">
        <v>3408</v>
      </c>
      <c r="N247" s="632">
        <v>1</v>
      </c>
      <c r="O247" s="632">
        <v>426</v>
      </c>
      <c r="P247" s="649">
        <v>6</v>
      </c>
      <c r="Q247" s="649">
        <v>2562</v>
      </c>
      <c r="R247" s="637">
        <v>0.75176056338028174</v>
      </c>
      <c r="S247" s="650">
        <v>427</v>
      </c>
    </row>
    <row r="248" spans="1:19" ht="14.4" customHeight="1" x14ac:dyDescent="0.3">
      <c r="A248" s="631" t="s">
        <v>2497</v>
      </c>
      <c r="B248" s="632" t="s">
        <v>2531</v>
      </c>
      <c r="C248" s="632" t="s">
        <v>529</v>
      </c>
      <c r="D248" s="632" t="s">
        <v>2480</v>
      </c>
      <c r="E248" s="632" t="s">
        <v>634</v>
      </c>
      <c r="F248" s="632" t="s">
        <v>2696</v>
      </c>
      <c r="G248" s="632" t="s">
        <v>2697</v>
      </c>
      <c r="H248" s="649">
        <v>4</v>
      </c>
      <c r="I248" s="649">
        <v>1060</v>
      </c>
      <c r="J248" s="632"/>
      <c r="K248" s="632">
        <v>265</v>
      </c>
      <c r="L248" s="649"/>
      <c r="M248" s="649"/>
      <c r="N248" s="632"/>
      <c r="O248" s="632"/>
      <c r="P248" s="649">
        <v>3</v>
      </c>
      <c r="Q248" s="649">
        <v>798</v>
      </c>
      <c r="R248" s="637"/>
      <c r="S248" s="650">
        <v>266</v>
      </c>
    </row>
    <row r="249" spans="1:19" ht="14.4" customHeight="1" x14ac:dyDescent="0.3">
      <c r="A249" s="631" t="s">
        <v>2497</v>
      </c>
      <c r="B249" s="632" t="s">
        <v>2531</v>
      </c>
      <c r="C249" s="632" t="s">
        <v>529</v>
      </c>
      <c r="D249" s="632" t="s">
        <v>2480</v>
      </c>
      <c r="E249" s="632" t="s">
        <v>634</v>
      </c>
      <c r="F249" s="632" t="s">
        <v>2698</v>
      </c>
      <c r="G249" s="632" t="s">
        <v>2699</v>
      </c>
      <c r="H249" s="649">
        <v>20</v>
      </c>
      <c r="I249" s="649">
        <v>3260</v>
      </c>
      <c r="J249" s="632">
        <v>2.2222222222222223</v>
      </c>
      <c r="K249" s="632">
        <v>163</v>
      </c>
      <c r="L249" s="649">
        <v>9</v>
      </c>
      <c r="M249" s="649">
        <v>1467</v>
      </c>
      <c r="N249" s="632">
        <v>1</v>
      </c>
      <c r="O249" s="632">
        <v>163</v>
      </c>
      <c r="P249" s="649">
        <v>13</v>
      </c>
      <c r="Q249" s="649">
        <v>2119</v>
      </c>
      <c r="R249" s="637">
        <v>1.4444444444444444</v>
      </c>
      <c r="S249" s="650">
        <v>163</v>
      </c>
    </row>
    <row r="250" spans="1:19" ht="14.4" customHeight="1" x14ac:dyDescent="0.3">
      <c r="A250" s="631" t="s">
        <v>2497</v>
      </c>
      <c r="B250" s="632" t="s">
        <v>2531</v>
      </c>
      <c r="C250" s="632" t="s">
        <v>529</v>
      </c>
      <c r="D250" s="632" t="s">
        <v>2480</v>
      </c>
      <c r="E250" s="632" t="s">
        <v>634</v>
      </c>
      <c r="F250" s="632" t="s">
        <v>2698</v>
      </c>
      <c r="G250" s="632" t="s">
        <v>2700</v>
      </c>
      <c r="H250" s="649">
        <v>681</v>
      </c>
      <c r="I250" s="649">
        <v>111003</v>
      </c>
      <c r="J250" s="632">
        <v>1.5</v>
      </c>
      <c r="K250" s="632">
        <v>163</v>
      </c>
      <c r="L250" s="649">
        <v>454</v>
      </c>
      <c r="M250" s="649">
        <v>74002</v>
      </c>
      <c r="N250" s="632">
        <v>1</v>
      </c>
      <c r="O250" s="632">
        <v>163</v>
      </c>
      <c r="P250" s="649">
        <v>158</v>
      </c>
      <c r="Q250" s="649">
        <v>25754</v>
      </c>
      <c r="R250" s="637">
        <v>0.34801762114537443</v>
      </c>
      <c r="S250" s="650">
        <v>163</v>
      </c>
    </row>
    <row r="251" spans="1:19" ht="14.4" customHeight="1" x14ac:dyDescent="0.3">
      <c r="A251" s="631" t="s">
        <v>2497</v>
      </c>
      <c r="B251" s="632" t="s">
        <v>2531</v>
      </c>
      <c r="C251" s="632" t="s">
        <v>529</v>
      </c>
      <c r="D251" s="632" t="s">
        <v>2480</v>
      </c>
      <c r="E251" s="632" t="s">
        <v>634</v>
      </c>
      <c r="F251" s="632" t="s">
        <v>2701</v>
      </c>
      <c r="G251" s="632" t="s">
        <v>2702</v>
      </c>
      <c r="H251" s="649">
        <v>2</v>
      </c>
      <c r="I251" s="649">
        <v>872</v>
      </c>
      <c r="J251" s="632"/>
      <c r="K251" s="632">
        <v>436</v>
      </c>
      <c r="L251" s="649"/>
      <c r="M251" s="649"/>
      <c r="N251" s="632"/>
      <c r="O251" s="632"/>
      <c r="P251" s="649"/>
      <c r="Q251" s="649"/>
      <c r="R251" s="637"/>
      <c r="S251" s="650"/>
    </row>
    <row r="252" spans="1:19" ht="14.4" customHeight="1" x14ac:dyDescent="0.3">
      <c r="A252" s="631" t="s">
        <v>2497</v>
      </c>
      <c r="B252" s="632" t="s">
        <v>2531</v>
      </c>
      <c r="C252" s="632" t="s">
        <v>529</v>
      </c>
      <c r="D252" s="632" t="s">
        <v>2480</v>
      </c>
      <c r="E252" s="632" t="s">
        <v>634</v>
      </c>
      <c r="F252" s="632" t="s">
        <v>2701</v>
      </c>
      <c r="G252" s="632" t="s">
        <v>2703</v>
      </c>
      <c r="H252" s="649">
        <v>2</v>
      </c>
      <c r="I252" s="649">
        <v>872</v>
      </c>
      <c r="J252" s="632">
        <v>2</v>
      </c>
      <c r="K252" s="632">
        <v>436</v>
      </c>
      <c r="L252" s="649">
        <v>1</v>
      </c>
      <c r="M252" s="649">
        <v>436</v>
      </c>
      <c r="N252" s="632">
        <v>1</v>
      </c>
      <c r="O252" s="632">
        <v>436</v>
      </c>
      <c r="P252" s="649"/>
      <c r="Q252" s="649"/>
      <c r="R252" s="637"/>
      <c r="S252" s="650"/>
    </row>
    <row r="253" spans="1:19" ht="14.4" customHeight="1" x14ac:dyDescent="0.3">
      <c r="A253" s="631" t="s">
        <v>2497</v>
      </c>
      <c r="B253" s="632" t="s">
        <v>2531</v>
      </c>
      <c r="C253" s="632" t="s">
        <v>529</v>
      </c>
      <c r="D253" s="632" t="s">
        <v>2480</v>
      </c>
      <c r="E253" s="632" t="s">
        <v>634</v>
      </c>
      <c r="F253" s="632" t="s">
        <v>2704</v>
      </c>
      <c r="G253" s="632" t="s">
        <v>2705</v>
      </c>
      <c r="H253" s="649">
        <v>29</v>
      </c>
      <c r="I253" s="649">
        <v>62466</v>
      </c>
      <c r="J253" s="632">
        <v>0.44594681420667498</v>
      </c>
      <c r="K253" s="632">
        <v>2154</v>
      </c>
      <c r="L253" s="649">
        <v>65</v>
      </c>
      <c r="M253" s="649">
        <v>140075</v>
      </c>
      <c r="N253" s="632">
        <v>1</v>
      </c>
      <c r="O253" s="632">
        <v>2155</v>
      </c>
      <c r="P253" s="649">
        <v>33</v>
      </c>
      <c r="Q253" s="649">
        <v>71148</v>
      </c>
      <c r="R253" s="637">
        <v>0.50792789577012309</v>
      </c>
      <c r="S253" s="650">
        <v>2156</v>
      </c>
    </row>
    <row r="254" spans="1:19" ht="14.4" customHeight="1" x14ac:dyDescent="0.3">
      <c r="A254" s="631" t="s">
        <v>2497</v>
      </c>
      <c r="B254" s="632" t="s">
        <v>2531</v>
      </c>
      <c r="C254" s="632" t="s">
        <v>529</v>
      </c>
      <c r="D254" s="632" t="s">
        <v>2480</v>
      </c>
      <c r="E254" s="632" t="s">
        <v>634</v>
      </c>
      <c r="F254" s="632" t="s">
        <v>2704</v>
      </c>
      <c r="G254" s="632" t="s">
        <v>2706</v>
      </c>
      <c r="H254" s="649">
        <v>1143</v>
      </c>
      <c r="I254" s="649">
        <v>2462022</v>
      </c>
      <c r="J254" s="632">
        <v>1.1244779582366589</v>
      </c>
      <c r="K254" s="632">
        <v>2154</v>
      </c>
      <c r="L254" s="649">
        <v>1016</v>
      </c>
      <c r="M254" s="649">
        <v>2189480</v>
      </c>
      <c r="N254" s="632">
        <v>1</v>
      </c>
      <c r="O254" s="632">
        <v>2155</v>
      </c>
      <c r="P254" s="649">
        <v>890</v>
      </c>
      <c r="Q254" s="649">
        <v>1918840</v>
      </c>
      <c r="R254" s="637">
        <v>0.87639074118055427</v>
      </c>
      <c r="S254" s="650">
        <v>2156</v>
      </c>
    </row>
    <row r="255" spans="1:19" ht="14.4" customHeight="1" x14ac:dyDescent="0.3">
      <c r="A255" s="631" t="s">
        <v>2497</v>
      </c>
      <c r="B255" s="632" t="s">
        <v>2531</v>
      </c>
      <c r="C255" s="632" t="s">
        <v>529</v>
      </c>
      <c r="D255" s="632" t="s">
        <v>2480</v>
      </c>
      <c r="E255" s="632" t="s">
        <v>634</v>
      </c>
      <c r="F255" s="632" t="s">
        <v>2707</v>
      </c>
      <c r="G255" s="632" t="s">
        <v>2708</v>
      </c>
      <c r="H255" s="649">
        <v>53</v>
      </c>
      <c r="I255" s="649">
        <v>8639</v>
      </c>
      <c r="J255" s="632">
        <v>1.7096774193548387</v>
      </c>
      <c r="K255" s="632">
        <v>163</v>
      </c>
      <c r="L255" s="649">
        <v>31</v>
      </c>
      <c r="M255" s="649">
        <v>5053</v>
      </c>
      <c r="N255" s="632">
        <v>1</v>
      </c>
      <c r="O255" s="632">
        <v>163</v>
      </c>
      <c r="P255" s="649">
        <v>11</v>
      </c>
      <c r="Q255" s="649">
        <v>1793</v>
      </c>
      <c r="R255" s="637">
        <v>0.35483870967741937</v>
      </c>
      <c r="S255" s="650">
        <v>163</v>
      </c>
    </row>
    <row r="256" spans="1:19" ht="14.4" customHeight="1" x14ac:dyDescent="0.3">
      <c r="A256" s="631" t="s">
        <v>2497</v>
      </c>
      <c r="B256" s="632" t="s">
        <v>2531</v>
      </c>
      <c r="C256" s="632" t="s">
        <v>529</v>
      </c>
      <c r="D256" s="632" t="s">
        <v>2480</v>
      </c>
      <c r="E256" s="632" t="s">
        <v>634</v>
      </c>
      <c r="F256" s="632" t="s">
        <v>2707</v>
      </c>
      <c r="G256" s="632" t="s">
        <v>2709</v>
      </c>
      <c r="H256" s="649">
        <v>7</v>
      </c>
      <c r="I256" s="649">
        <v>1141</v>
      </c>
      <c r="J256" s="632">
        <v>0.875</v>
      </c>
      <c r="K256" s="632">
        <v>163</v>
      </c>
      <c r="L256" s="649">
        <v>8</v>
      </c>
      <c r="M256" s="649">
        <v>1304</v>
      </c>
      <c r="N256" s="632">
        <v>1</v>
      </c>
      <c r="O256" s="632">
        <v>163</v>
      </c>
      <c r="P256" s="649">
        <v>9</v>
      </c>
      <c r="Q256" s="649">
        <v>1467</v>
      </c>
      <c r="R256" s="637">
        <v>1.125</v>
      </c>
      <c r="S256" s="650">
        <v>163</v>
      </c>
    </row>
    <row r="257" spans="1:19" ht="14.4" customHeight="1" x14ac:dyDescent="0.3">
      <c r="A257" s="631" t="s">
        <v>2497</v>
      </c>
      <c r="B257" s="632" t="s">
        <v>2531</v>
      </c>
      <c r="C257" s="632" t="s">
        <v>529</v>
      </c>
      <c r="D257" s="632" t="s">
        <v>2480</v>
      </c>
      <c r="E257" s="632" t="s">
        <v>634</v>
      </c>
      <c r="F257" s="632" t="s">
        <v>2710</v>
      </c>
      <c r="G257" s="632" t="s">
        <v>2711</v>
      </c>
      <c r="H257" s="649">
        <v>4</v>
      </c>
      <c r="I257" s="649">
        <v>3732</v>
      </c>
      <c r="J257" s="632">
        <v>3.9957173447537473</v>
      </c>
      <c r="K257" s="632">
        <v>933</v>
      </c>
      <c r="L257" s="649">
        <v>1</v>
      </c>
      <c r="M257" s="649">
        <v>934</v>
      </c>
      <c r="N257" s="632">
        <v>1</v>
      </c>
      <c r="O257" s="632">
        <v>934</v>
      </c>
      <c r="P257" s="649"/>
      <c r="Q257" s="649"/>
      <c r="R257" s="637"/>
      <c r="S257" s="650"/>
    </row>
    <row r="258" spans="1:19" ht="14.4" customHeight="1" x14ac:dyDescent="0.3">
      <c r="A258" s="631" t="s">
        <v>2497</v>
      </c>
      <c r="B258" s="632" t="s">
        <v>2531</v>
      </c>
      <c r="C258" s="632" t="s">
        <v>529</v>
      </c>
      <c r="D258" s="632" t="s">
        <v>2480</v>
      </c>
      <c r="E258" s="632" t="s">
        <v>634</v>
      </c>
      <c r="F258" s="632" t="s">
        <v>2710</v>
      </c>
      <c r="G258" s="632" t="s">
        <v>2712</v>
      </c>
      <c r="H258" s="649"/>
      <c r="I258" s="649"/>
      <c r="J258" s="632"/>
      <c r="K258" s="632"/>
      <c r="L258" s="649">
        <v>1</v>
      </c>
      <c r="M258" s="649">
        <v>934</v>
      </c>
      <c r="N258" s="632">
        <v>1</v>
      </c>
      <c r="O258" s="632">
        <v>934</v>
      </c>
      <c r="P258" s="649"/>
      <c r="Q258" s="649"/>
      <c r="R258" s="637"/>
      <c r="S258" s="650"/>
    </row>
    <row r="259" spans="1:19" ht="14.4" customHeight="1" x14ac:dyDescent="0.3">
      <c r="A259" s="631" t="s">
        <v>2497</v>
      </c>
      <c r="B259" s="632" t="s">
        <v>2531</v>
      </c>
      <c r="C259" s="632" t="s">
        <v>529</v>
      </c>
      <c r="D259" s="632" t="s">
        <v>2480</v>
      </c>
      <c r="E259" s="632" t="s">
        <v>634</v>
      </c>
      <c r="F259" s="632" t="s">
        <v>2713</v>
      </c>
      <c r="G259" s="632" t="s">
        <v>2714</v>
      </c>
      <c r="H259" s="649">
        <v>1</v>
      </c>
      <c r="I259" s="649">
        <v>394</v>
      </c>
      <c r="J259" s="632"/>
      <c r="K259" s="632">
        <v>394</v>
      </c>
      <c r="L259" s="649"/>
      <c r="M259" s="649"/>
      <c r="N259" s="632"/>
      <c r="O259" s="632"/>
      <c r="P259" s="649"/>
      <c r="Q259" s="649"/>
      <c r="R259" s="637"/>
      <c r="S259" s="650"/>
    </row>
    <row r="260" spans="1:19" ht="14.4" customHeight="1" x14ac:dyDescent="0.3">
      <c r="A260" s="631" t="s">
        <v>2497</v>
      </c>
      <c r="B260" s="632" t="s">
        <v>2531</v>
      </c>
      <c r="C260" s="632" t="s">
        <v>529</v>
      </c>
      <c r="D260" s="632" t="s">
        <v>2480</v>
      </c>
      <c r="E260" s="632" t="s">
        <v>634</v>
      </c>
      <c r="F260" s="632" t="s">
        <v>2715</v>
      </c>
      <c r="G260" s="632" t="s">
        <v>2716</v>
      </c>
      <c r="H260" s="649">
        <v>2</v>
      </c>
      <c r="I260" s="649">
        <v>16918</v>
      </c>
      <c r="J260" s="632"/>
      <c r="K260" s="632">
        <v>8459</v>
      </c>
      <c r="L260" s="649"/>
      <c r="M260" s="649"/>
      <c r="N260" s="632"/>
      <c r="O260" s="632"/>
      <c r="P260" s="649"/>
      <c r="Q260" s="649"/>
      <c r="R260" s="637"/>
      <c r="S260" s="650"/>
    </row>
    <row r="261" spans="1:19" ht="14.4" customHeight="1" x14ac:dyDescent="0.3">
      <c r="A261" s="631" t="s">
        <v>2497</v>
      </c>
      <c r="B261" s="632" t="s">
        <v>2531</v>
      </c>
      <c r="C261" s="632" t="s">
        <v>529</v>
      </c>
      <c r="D261" s="632" t="s">
        <v>2480</v>
      </c>
      <c r="E261" s="632" t="s">
        <v>634</v>
      </c>
      <c r="F261" s="632" t="s">
        <v>2718</v>
      </c>
      <c r="G261" s="632" t="s">
        <v>2719</v>
      </c>
      <c r="H261" s="649">
        <v>2</v>
      </c>
      <c r="I261" s="649">
        <v>518</v>
      </c>
      <c r="J261" s="632"/>
      <c r="K261" s="632">
        <v>259</v>
      </c>
      <c r="L261" s="649"/>
      <c r="M261" s="649"/>
      <c r="N261" s="632"/>
      <c r="O261" s="632"/>
      <c r="P261" s="649"/>
      <c r="Q261" s="649"/>
      <c r="R261" s="637"/>
      <c r="S261" s="650"/>
    </row>
    <row r="262" spans="1:19" ht="14.4" customHeight="1" x14ac:dyDescent="0.3">
      <c r="A262" s="631" t="s">
        <v>2497</v>
      </c>
      <c r="B262" s="632" t="s">
        <v>2531</v>
      </c>
      <c r="C262" s="632" t="s">
        <v>529</v>
      </c>
      <c r="D262" s="632" t="s">
        <v>2480</v>
      </c>
      <c r="E262" s="632" t="s">
        <v>634</v>
      </c>
      <c r="F262" s="632" t="s">
        <v>2718</v>
      </c>
      <c r="G262" s="632" t="s">
        <v>2720</v>
      </c>
      <c r="H262" s="649">
        <v>2</v>
      </c>
      <c r="I262" s="649">
        <v>518</v>
      </c>
      <c r="J262" s="632">
        <v>2</v>
      </c>
      <c r="K262" s="632">
        <v>259</v>
      </c>
      <c r="L262" s="649">
        <v>1</v>
      </c>
      <c r="M262" s="649">
        <v>259</v>
      </c>
      <c r="N262" s="632">
        <v>1</v>
      </c>
      <c r="O262" s="632">
        <v>259</v>
      </c>
      <c r="P262" s="649"/>
      <c r="Q262" s="649"/>
      <c r="R262" s="637"/>
      <c r="S262" s="650"/>
    </row>
    <row r="263" spans="1:19" ht="14.4" customHeight="1" x14ac:dyDescent="0.3">
      <c r="A263" s="631" t="s">
        <v>2497</v>
      </c>
      <c r="B263" s="632" t="s">
        <v>2531</v>
      </c>
      <c r="C263" s="632" t="s">
        <v>529</v>
      </c>
      <c r="D263" s="632" t="s">
        <v>2480</v>
      </c>
      <c r="E263" s="632" t="s">
        <v>634</v>
      </c>
      <c r="F263" s="632" t="s">
        <v>2721</v>
      </c>
      <c r="G263" s="632" t="s">
        <v>2722</v>
      </c>
      <c r="H263" s="649">
        <v>1</v>
      </c>
      <c r="I263" s="649">
        <v>2053</v>
      </c>
      <c r="J263" s="632"/>
      <c r="K263" s="632">
        <v>2053</v>
      </c>
      <c r="L263" s="649"/>
      <c r="M263" s="649"/>
      <c r="N263" s="632"/>
      <c r="O263" s="632"/>
      <c r="P263" s="649"/>
      <c r="Q263" s="649"/>
      <c r="R263" s="637"/>
      <c r="S263" s="650"/>
    </row>
    <row r="264" spans="1:19" ht="14.4" customHeight="1" x14ac:dyDescent="0.3">
      <c r="A264" s="631" t="s">
        <v>2497</v>
      </c>
      <c r="B264" s="632" t="s">
        <v>2531</v>
      </c>
      <c r="C264" s="632" t="s">
        <v>529</v>
      </c>
      <c r="D264" s="632" t="s">
        <v>2480</v>
      </c>
      <c r="E264" s="632" t="s">
        <v>634</v>
      </c>
      <c r="F264" s="632" t="s">
        <v>2723</v>
      </c>
      <c r="G264" s="632" t="s">
        <v>2724</v>
      </c>
      <c r="H264" s="649">
        <v>2</v>
      </c>
      <c r="I264" s="649">
        <v>566</v>
      </c>
      <c r="J264" s="632"/>
      <c r="K264" s="632">
        <v>283</v>
      </c>
      <c r="L264" s="649"/>
      <c r="M264" s="649"/>
      <c r="N264" s="632"/>
      <c r="O264" s="632"/>
      <c r="P264" s="649"/>
      <c r="Q264" s="649"/>
      <c r="R264" s="637"/>
      <c r="S264" s="650"/>
    </row>
    <row r="265" spans="1:19" ht="14.4" customHeight="1" x14ac:dyDescent="0.3">
      <c r="A265" s="631" t="s">
        <v>2497</v>
      </c>
      <c r="B265" s="632" t="s">
        <v>2531</v>
      </c>
      <c r="C265" s="632" t="s">
        <v>529</v>
      </c>
      <c r="D265" s="632" t="s">
        <v>2480</v>
      </c>
      <c r="E265" s="632" t="s">
        <v>634</v>
      </c>
      <c r="F265" s="632" t="s">
        <v>2725</v>
      </c>
      <c r="G265" s="632" t="s">
        <v>2726</v>
      </c>
      <c r="H265" s="649">
        <v>1</v>
      </c>
      <c r="I265" s="649">
        <v>373</v>
      </c>
      <c r="J265" s="632">
        <v>1</v>
      </c>
      <c r="K265" s="632">
        <v>373</v>
      </c>
      <c r="L265" s="649">
        <v>1</v>
      </c>
      <c r="M265" s="649">
        <v>373</v>
      </c>
      <c r="N265" s="632">
        <v>1</v>
      </c>
      <c r="O265" s="632">
        <v>373</v>
      </c>
      <c r="P265" s="649"/>
      <c r="Q265" s="649"/>
      <c r="R265" s="637"/>
      <c r="S265" s="650"/>
    </row>
    <row r="266" spans="1:19" ht="14.4" customHeight="1" x14ac:dyDescent="0.3">
      <c r="A266" s="631" t="s">
        <v>2497</v>
      </c>
      <c r="B266" s="632" t="s">
        <v>2531</v>
      </c>
      <c r="C266" s="632" t="s">
        <v>529</v>
      </c>
      <c r="D266" s="632" t="s">
        <v>2480</v>
      </c>
      <c r="E266" s="632" t="s">
        <v>634</v>
      </c>
      <c r="F266" s="632" t="s">
        <v>2725</v>
      </c>
      <c r="G266" s="632" t="s">
        <v>2727</v>
      </c>
      <c r="H266" s="649"/>
      <c r="I266" s="649"/>
      <c r="J266" s="632"/>
      <c r="K266" s="632"/>
      <c r="L266" s="649">
        <v>1</v>
      </c>
      <c r="M266" s="649">
        <v>373</v>
      </c>
      <c r="N266" s="632">
        <v>1</v>
      </c>
      <c r="O266" s="632">
        <v>373</v>
      </c>
      <c r="P266" s="649"/>
      <c r="Q266" s="649"/>
      <c r="R266" s="637"/>
      <c r="S266" s="650"/>
    </row>
    <row r="267" spans="1:19" ht="14.4" customHeight="1" x14ac:dyDescent="0.3">
      <c r="A267" s="631" t="s">
        <v>2497</v>
      </c>
      <c r="B267" s="632" t="s">
        <v>2531</v>
      </c>
      <c r="C267" s="632" t="s">
        <v>529</v>
      </c>
      <c r="D267" s="632" t="s">
        <v>2480</v>
      </c>
      <c r="E267" s="632" t="s">
        <v>634</v>
      </c>
      <c r="F267" s="632" t="s">
        <v>2731</v>
      </c>
      <c r="G267" s="632" t="s">
        <v>2733</v>
      </c>
      <c r="H267" s="649">
        <v>1</v>
      </c>
      <c r="I267" s="649">
        <v>685</v>
      </c>
      <c r="J267" s="632"/>
      <c r="K267" s="632">
        <v>685</v>
      </c>
      <c r="L267" s="649"/>
      <c r="M267" s="649"/>
      <c r="N267" s="632"/>
      <c r="O267" s="632"/>
      <c r="P267" s="649"/>
      <c r="Q267" s="649"/>
      <c r="R267" s="637"/>
      <c r="S267" s="650"/>
    </row>
    <row r="268" spans="1:19" ht="14.4" customHeight="1" x14ac:dyDescent="0.3">
      <c r="A268" s="631" t="s">
        <v>2497</v>
      </c>
      <c r="B268" s="632" t="s">
        <v>2531</v>
      </c>
      <c r="C268" s="632" t="s">
        <v>529</v>
      </c>
      <c r="D268" s="632" t="s">
        <v>2480</v>
      </c>
      <c r="E268" s="632" t="s">
        <v>634</v>
      </c>
      <c r="F268" s="632" t="s">
        <v>2734</v>
      </c>
      <c r="G268" s="632" t="s">
        <v>2735</v>
      </c>
      <c r="H268" s="649">
        <v>1</v>
      </c>
      <c r="I268" s="649">
        <v>352</v>
      </c>
      <c r="J268" s="632">
        <v>0.5</v>
      </c>
      <c r="K268" s="632">
        <v>352</v>
      </c>
      <c r="L268" s="649">
        <v>2</v>
      </c>
      <c r="M268" s="649">
        <v>704</v>
      </c>
      <c r="N268" s="632">
        <v>1</v>
      </c>
      <c r="O268" s="632">
        <v>352</v>
      </c>
      <c r="P268" s="649"/>
      <c r="Q268" s="649"/>
      <c r="R268" s="637"/>
      <c r="S268" s="650"/>
    </row>
    <row r="269" spans="1:19" ht="14.4" customHeight="1" x14ac:dyDescent="0.3">
      <c r="A269" s="631" t="s">
        <v>2497</v>
      </c>
      <c r="B269" s="632" t="s">
        <v>2531</v>
      </c>
      <c r="C269" s="632" t="s">
        <v>529</v>
      </c>
      <c r="D269" s="632" t="s">
        <v>2480</v>
      </c>
      <c r="E269" s="632" t="s">
        <v>634</v>
      </c>
      <c r="F269" s="632" t="s">
        <v>2736</v>
      </c>
      <c r="G269" s="632" t="s">
        <v>2737</v>
      </c>
      <c r="H269" s="649"/>
      <c r="I269" s="649"/>
      <c r="J269" s="632"/>
      <c r="K269" s="632"/>
      <c r="L269" s="649">
        <v>2</v>
      </c>
      <c r="M269" s="649">
        <v>620</v>
      </c>
      <c r="N269" s="632">
        <v>1</v>
      </c>
      <c r="O269" s="632">
        <v>310</v>
      </c>
      <c r="P269" s="649">
        <v>6</v>
      </c>
      <c r="Q269" s="649">
        <v>1866</v>
      </c>
      <c r="R269" s="637">
        <v>3.0096774193548388</v>
      </c>
      <c r="S269" s="650">
        <v>311</v>
      </c>
    </row>
    <row r="270" spans="1:19" ht="14.4" customHeight="1" x14ac:dyDescent="0.3">
      <c r="A270" s="631" t="s">
        <v>2497</v>
      </c>
      <c r="B270" s="632" t="s">
        <v>2531</v>
      </c>
      <c r="C270" s="632" t="s">
        <v>529</v>
      </c>
      <c r="D270" s="632" t="s">
        <v>2480</v>
      </c>
      <c r="E270" s="632" t="s">
        <v>634</v>
      </c>
      <c r="F270" s="632" t="s">
        <v>2736</v>
      </c>
      <c r="G270" s="632" t="s">
        <v>2738</v>
      </c>
      <c r="H270" s="649"/>
      <c r="I270" s="649"/>
      <c r="J270" s="632"/>
      <c r="K270" s="632"/>
      <c r="L270" s="649"/>
      <c r="M270" s="649"/>
      <c r="N270" s="632"/>
      <c r="O270" s="632"/>
      <c r="P270" s="649">
        <v>28</v>
      </c>
      <c r="Q270" s="649">
        <v>8708</v>
      </c>
      <c r="R270" s="637"/>
      <c r="S270" s="650">
        <v>311</v>
      </c>
    </row>
    <row r="271" spans="1:19" ht="14.4" customHeight="1" x14ac:dyDescent="0.3">
      <c r="A271" s="631" t="s">
        <v>2497</v>
      </c>
      <c r="B271" s="632" t="s">
        <v>2531</v>
      </c>
      <c r="C271" s="632" t="s">
        <v>529</v>
      </c>
      <c r="D271" s="632" t="s">
        <v>773</v>
      </c>
      <c r="E271" s="632" t="s">
        <v>634</v>
      </c>
      <c r="F271" s="632" t="s">
        <v>2599</v>
      </c>
      <c r="G271" s="632" t="s">
        <v>2601</v>
      </c>
      <c r="H271" s="649"/>
      <c r="I271" s="649"/>
      <c r="J271" s="632"/>
      <c r="K271" s="632"/>
      <c r="L271" s="649"/>
      <c r="M271" s="649"/>
      <c r="N271" s="632"/>
      <c r="O271" s="632"/>
      <c r="P271" s="649">
        <v>1</v>
      </c>
      <c r="Q271" s="649">
        <v>224</v>
      </c>
      <c r="R271" s="637"/>
      <c r="S271" s="650">
        <v>224</v>
      </c>
    </row>
    <row r="272" spans="1:19" ht="14.4" customHeight="1" x14ac:dyDescent="0.3">
      <c r="A272" s="631" t="s">
        <v>2497</v>
      </c>
      <c r="B272" s="632" t="s">
        <v>2531</v>
      </c>
      <c r="C272" s="632" t="s">
        <v>529</v>
      </c>
      <c r="D272" s="632" t="s">
        <v>773</v>
      </c>
      <c r="E272" s="632" t="s">
        <v>634</v>
      </c>
      <c r="F272" s="632" t="s">
        <v>2659</v>
      </c>
      <c r="G272" s="632" t="s">
        <v>2661</v>
      </c>
      <c r="H272" s="649">
        <v>10</v>
      </c>
      <c r="I272" s="649">
        <v>1770</v>
      </c>
      <c r="J272" s="632">
        <v>10</v>
      </c>
      <c r="K272" s="632">
        <v>177</v>
      </c>
      <c r="L272" s="649">
        <v>1</v>
      </c>
      <c r="M272" s="649">
        <v>177</v>
      </c>
      <c r="N272" s="632">
        <v>1</v>
      </c>
      <c r="O272" s="632">
        <v>177</v>
      </c>
      <c r="P272" s="649">
        <v>1</v>
      </c>
      <c r="Q272" s="649">
        <v>178</v>
      </c>
      <c r="R272" s="637">
        <v>1.0056497175141244</v>
      </c>
      <c r="S272" s="650">
        <v>178</v>
      </c>
    </row>
    <row r="273" spans="1:19" ht="14.4" customHeight="1" x14ac:dyDescent="0.3">
      <c r="A273" s="631" t="s">
        <v>2497</v>
      </c>
      <c r="B273" s="632" t="s">
        <v>2531</v>
      </c>
      <c r="C273" s="632" t="s">
        <v>529</v>
      </c>
      <c r="D273" s="632" t="s">
        <v>2486</v>
      </c>
      <c r="E273" s="632" t="s">
        <v>2499</v>
      </c>
      <c r="F273" s="632" t="s">
        <v>2532</v>
      </c>
      <c r="G273" s="632" t="s">
        <v>629</v>
      </c>
      <c r="H273" s="649">
        <v>0.5</v>
      </c>
      <c r="I273" s="649">
        <v>855.63</v>
      </c>
      <c r="J273" s="632"/>
      <c r="K273" s="632">
        <v>1711.26</v>
      </c>
      <c r="L273" s="649"/>
      <c r="M273" s="649"/>
      <c r="N273" s="632"/>
      <c r="O273" s="632"/>
      <c r="P273" s="649"/>
      <c r="Q273" s="649"/>
      <c r="R273" s="637"/>
      <c r="S273" s="650"/>
    </row>
    <row r="274" spans="1:19" ht="14.4" customHeight="1" x14ac:dyDescent="0.3">
      <c r="A274" s="631" t="s">
        <v>2497</v>
      </c>
      <c r="B274" s="632" t="s">
        <v>2531</v>
      </c>
      <c r="C274" s="632" t="s">
        <v>529</v>
      </c>
      <c r="D274" s="632" t="s">
        <v>2486</v>
      </c>
      <c r="E274" s="632" t="s">
        <v>2499</v>
      </c>
      <c r="F274" s="632" t="s">
        <v>2533</v>
      </c>
      <c r="G274" s="632" t="s">
        <v>618</v>
      </c>
      <c r="H274" s="649">
        <v>2.41</v>
      </c>
      <c r="I274" s="649">
        <v>6526.35</v>
      </c>
      <c r="J274" s="632"/>
      <c r="K274" s="632">
        <v>2708.0290456431535</v>
      </c>
      <c r="L274" s="649"/>
      <c r="M274" s="649"/>
      <c r="N274" s="632"/>
      <c r="O274" s="632"/>
      <c r="P274" s="649"/>
      <c r="Q274" s="649"/>
      <c r="R274" s="637"/>
      <c r="S274" s="650"/>
    </row>
    <row r="275" spans="1:19" ht="14.4" customHeight="1" x14ac:dyDescent="0.3">
      <c r="A275" s="631" t="s">
        <v>2497</v>
      </c>
      <c r="B275" s="632" t="s">
        <v>2531</v>
      </c>
      <c r="C275" s="632" t="s">
        <v>529</v>
      </c>
      <c r="D275" s="632" t="s">
        <v>2486</v>
      </c>
      <c r="E275" s="632" t="s">
        <v>2499</v>
      </c>
      <c r="F275" s="632" t="s">
        <v>2534</v>
      </c>
      <c r="G275" s="632" t="s">
        <v>618</v>
      </c>
      <c r="H275" s="649">
        <v>0.8</v>
      </c>
      <c r="I275" s="649">
        <v>5416.08</v>
      </c>
      <c r="J275" s="632">
        <v>4</v>
      </c>
      <c r="K275" s="632">
        <v>6770.0999999999995</v>
      </c>
      <c r="L275" s="649">
        <v>0.2</v>
      </c>
      <c r="M275" s="649">
        <v>1354.02</v>
      </c>
      <c r="N275" s="632">
        <v>1</v>
      </c>
      <c r="O275" s="632">
        <v>6770.0999999999995</v>
      </c>
      <c r="P275" s="649"/>
      <c r="Q275" s="649"/>
      <c r="R275" s="637"/>
      <c r="S275" s="650"/>
    </row>
    <row r="276" spans="1:19" ht="14.4" customHeight="1" x14ac:dyDescent="0.3">
      <c r="A276" s="631" t="s">
        <v>2497</v>
      </c>
      <c r="B276" s="632" t="s">
        <v>2531</v>
      </c>
      <c r="C276" s="632" t="s">
        <v>529</v>
      </c>
      <c r="D276" s="632" t="s">
        <v>2486</v>
      </c>
      <c r="E276" s="632" t="s">
        <v>2499</v>
      </c>
      <c r="F276" s="632" t="s">
        <v>2536</v>
      </c>
      <c r="G276" s="632" t="s">
        <v>2537</v>
      </c>
      <c r="H276" s="649">
        <v>1.5</v>
      </c>
      <c r="I276" s="649">
        <v>1507.23</v>
      </c>
      <c r="J276" s="632"/>
      <c r="K276" s="632">
        <v>1004.82</v>
      </c>
      <c r="L276" s="649"/>
      <c r="M276" s="649"/>
      <c r="N276" s="632"/>
      <c r="O276" s="632"/>
      <c r="P276" s="649"/>
      <c r="Q276" s="649"/>
      <c r="R276" s="637"/>
      <c r="S276" s="650"/>
    </row>
    <row r="277" spans="1:19" ht="14.4" customHeight="1" x14ac:dyDescent="0.3">
      <c r="A277" s="631" t="s">
        <v>2497</v>
      </c>
      <c r="B277" s="632" t="s">
        <v>2531</v>
      </c>
      <c r="C277" s="632" t="s">
        <v>529</v>
      </c>
      <c r="D277" s="632" t="s">
        <v>2486</v>
      </c>
      <c r="E277" s="632" t="s">
        <v>2499</v>
      </c>
      <c r="F277" s="632" t="s">
        <v>2542</v>
      </c>
      <c r="G277" s="632" t="s">
        <v>616</v>
      </c>
      <c r="H277" s="649">
        <v>6</v>
      </c>
      <c r="I277" s="649">
        <v>5418.2</v>
      </c>
      <c r="J277" s="632">
        <v>6.423778246745548</v>
      </c>
      <c r="K277" s="632">
        <v>903.0333333333333</v>
      </c>
      <c r="L277" s="649">
        <v>1</v>
      </c>
      <c r="M277" s="649">
        <v>843.46</v>
      </c>
      <c r="N277" s="632">
        <v>1</v>
      </c>
      <c r="O277" s="632">
        <v>843.46</v>
      </c>
      <c r="P277" s="649"/>
      <c r="Q277" s="649"/>
      <c r="R277" s="637"/>
      <c r="S277" s="650"/>
    </row>
    <row r="278" spans="1:19" ht="14.4" customHeight="1" x14ac:dyDescent="0.3">
      <c r="A278" s="631" t="s">
        <v>2497</v>
      </c>
      <c r="B278" s="632" t="s">
        <v>2531</v>
      </c>
      <c r="C278" s="632" t="s">
        <v>529</v>
      </c>
      <c r="D278" s="632" t="s">
        <v>2486</v>
      </c>
      <c r="E278" s="632" t="s">
        <v>2499</v>
      </c>
      <c r="F278" s="632" t="s">
        <v>2544</v>
      </c>
      <c r="G278" s="632" t="s">
        <v>716</v>
      </c>
      <c r="H278" s="649">
        <v>0.2</v>
      </c>
      <c r="I278" s="649">
        <v>885.4</v>
      </c>
      <c r="J278" s="632">
        <v>0.97348051719588358</v>
      </c>
      <c r="K278" s="632">
        <v>4427</v>
      </c>
      <c r="L278" s="649">
        <v>0.2</v>
      </c>
      <c r="M278" s="649">
        <v>909.52</v>
      </c>
      <c r="N278" s="632">
        <v>1</v>
      </c>
      <c r="O278" s="632">
        <v>4547.5999999999995</v>
      </c>
      <c r="P278" s="649"/>
      <c r="Q278" s="649"/>
      <c r="R278" s="637"/>
      <c r="S278" s="650"/>
    </row>
    <row r="279" spans="1:19" ht="14.4" customHeight="1" x14ac:dyDescent="0.3">
      <c r="A279" s="631" t="s">
        <v>2497</v>
      </c>
      <c r="B279" s="632" t="s">
        <v>2531</v>
      </c>
      <c r="C279" s="632" t="s">
        <v>529</v>
      </c>
      <c r="D279" s="632" t="s">
        <v>2486</v>
      </c>
      <c r="E279" s="632" t="s">
        <v>2499</v>
      </c>
      <c r="F279" s="632" t="s">
        <v>2545</v>
      </c>
      <c r="G279" s="632" t="s">
        <v>716</v>
      </c>
      <c r="H279" s="649">
        <v>0.22</v>
      </c>
      <c r="I279" s="649">
        <v>1959.94</v>
      </c>
      <c r="J279" s="632"/>
      <c r="K279" s="632">
        <v>8908.818181818182</v>
      </c>
      <c r="L279" s="649"/>
      <c r="M279" s="649"/>
      <c r="N279" s="632"/>
      <c r="O279" s="632"/>
      <c r="P279" s="649"/>
      <c r="Q279" s="649"/>
      <c r="R279" s="637"/>
      <c r="S279" s="650"/>
    </row>
    <row r="280" spans="1:19" ht="14.4" customHeight="1" x14ac:dyDescent="0.3">
      <c r="A280" s="631" t="s">
        <v>2497</v>
      </c>
      <c r="B280" s="632" t="s">
        <v>2531</v>
      </c>
      <c r="C280" s="632" t="s">
        <v>529</v>
      </c>
      <c r="D280" s="632" t="s">
        <v>2486</v>
      </c>
      <c r="E280" s="632" t="s">
        <v>2499</v>
      </c>
      <c r="F280" s="632" t="s">
        <v>2547</v>
      </c>
      <c r="G280" s="632" t="s">
        <v>716</v>
      </c>
      <c r="H280" s="649">
        <v>1.9</v>
      </c>
      <c r="I280" s="649">
        <v>3444.12</v>
      </c>
      <c r="J280" s="632">
        <v>1.26225284491763</v>
      </c>
      <c r="K280" s="632">
        <v>1812.6947368421054</v>
      </c>
      <c r="L280" s="649">
        <v>1.5</v>
      </c>
      <c r="M280" s="649">
        <v>2728.55</v>
      </c>
      <c r="N280" s="632">
        <v>1</v>
      </c>
      <c r="O280" s="632">
        <v>1819.0333333333335</v>
      </c>
      <c r="P280" s="649"/>
      <c r="Q280" s="649"/>
      <c r="R280" s="637"/>
      <c r="S280" s="650"/>
    </row>
    <row r="281" spans="1:19" ht="14.4" customHeight="1" x14ac:dyDescent="0.3">
      <c r="A281" s="631" t="s">
        <v>2497</v>
      </c>
      <c r="B281" s="632" t="s">
        <v>2531</v>
      </c>
      <c r="C281" s="632" t="s">
        <v>529</v>
      </c>
      <c r="D281" s="632" t="s">
        <v>2486</v>
      </c>
      <c r="E281" s="632" t="s">
        <v>2499</v>
      </c>
      <c r="F281" s="632" t="s">
        <v>2548</v>
      </c>
      <c r="G281" s="632" t="s">
        <v>625</v>
      </c>
      <c r="H281" s="649">
        <v>1</v>
      </c>
      <c r="I281" s="649">
        <v>517.6</v>
      </c>
      <c r="J281" s="632"/>
      <c r="K281" s="632">
        <v>517.6</v>
      </c>
      <c r="L281" s="649"/>
      <c r="M281" s="649"/>
      <c r="N281" s="632"/>
      <c r="O281" s="632"/>
      <c r="P281" s="649"/>
      <c r="Q281" s="649"/>
      <c r="R281" s="637"/>
      <c r="S281" s="650"/>
    </row>
    <row r="282" spans="1:19" ht="14.4" customHeight="1" x14ac:dyDescent="0.3">
      <c r="A282" s="631" t="s">
        <v>2497</v>
      </c>
      <c r="B282" s="632" t="s">
        <v>2531</v>
      </c>
      <c r="C282" s="632" t="s">
        <v>529</v>
      </c>
      <c r="D282" s="632" t="s">
        <v>2486</v>
      </c>
      <c r="E282" s="632" t="s">
        <v>2499</v>
      </c>
      <c r="F282" s="632" t="s">
        <v>2549</v>
      </c>
      <c r="G282" s="632" t="s">
        <v>627</v>
      </c>
      <c r="H282" s="649">
        <v>0.05</v>
      </c>
      <c r="I282" s="649">
        <v>45.19</v>
      </c>
      <c r="J282" s="632"/>
      <c r="K282" s="632">
        <v>903.8</v>
      </c>
      <c r="L282" s="649"/>
      <c r="M282" s="649"/>
      <c r="N282" s="632"/>
      <c r="O282" s="632"/>
      <c r="P282" s="649"/>
      <c r="Q282" s="649"/>
      <c r="R282" s="637"/>
      <c r="S282" s="650"/>
    </row>
    <row r="283" spans="1:19" ht="14.4" customHeight="1" x14ac:dyDescent="0.3">
      <c r="A283" s="631" t="s">
        <v>2497</v>
      </c>
      <c r="B283" s="632" t="s">
        <v>2531</v>
      </c>
      <c r="C283" s="632" t="s">
        <v>529</v>
      </c>
      <c r="D283" s="632" t="s">
        <v>2486</v>
      </c>
      <c r="E283" s="632" t="s">
        <v>2499</v>
      </c>
      <c r="F283" s="632" t="s">
        <v>2550</v>
      </c>
      <c r="G283" s="632" t="s">
        <v>716</v>
      </c>
      <c r="H283" s="649">
        <v>0.13</v>
      </c>
      <c r="I283" s="649">
        <v>4548</v>
      </c>
      <c r="J283" s="632"/>
      <c r="K283" s="632">
        <v>34984.615384615383</v>
      </c>
      <c r="L283" s="649"/>
      <c r="M283" s="649"/>
      <c r="N283" s="632"/>
      <c r="O283" s="632"/>
      <c r="P283" s="649"/>
      <c r="Q283" s="649"/>
      <c r="R283" s="637"/>
      <c r="S283" s="650"/>
    </row>
    <row r="284" spans="1:19" ht="14.4" customHeight="1" x14ac:dyDescent="0.3">
      <c r="A284" s="631" t="s">
        <v>2497</v>
      </c>
      <c r="B284" s="632" t="s">
        <v>2531</v>
      </c>
      <c r="C284" s="632" t="s">
        <v>529</v>
      </c>
      <c r="D284" s="632" t="s">
        <v>2486</v>
      </c>
      <c r="E284" s="632" t="s">
        <v>634</v>
      </c>
      <c r="F284" s="632" t="s">
        <v>2581</v>
      </c>
      <c r="G284" s="632" t="s">
        <v>2582</v>
      </c>
      <c r="H284" s="649">
        <v>2</v>
      </c>
      <c r="I284" s="649">
        <v>410</v>
      </c>
      <c r="J284" s="632"/>
      <c r="K284" s="632">
        <v>205</v>
      </c>
      <c r="L284" s="649"/>
      <c r="M284" s="649"/>
      <c r="N284" s="632"/>
      <c r="O284" s="632"/>
      <c r="P284" s="649"/>
      <c r="Q284" s="649"/>
      <c r="R284" s="637"/>
      <c r="S284" s="650"/>
    </row>
    <row r="285" spans="1:19" ht="14.4" customHeight="1" x14ac:dyDescent="0.3">
      <c r="A285" s="631" t="s">
        <v>2497</v>
      </c>
      <c r="B285" s="632" t="s">
        <v>2531</v>
      </c>
      <c r="C285" s="632" t="s">
        <v>529</v>
      </c>
      <c r="D285" s="632" t="s">
        <v>2486</v>
      </c>
      <c r="E285" s="632" t="s">
        <v>634</v>
      </c>
      <c r="F285" s="632" t="s">
        <v>2510</v>
      </c>
      <c r="G285" s="632" t="s">
        <v>2511</v>
      </c>
      <c r="H285" s="649">
        <v>2</v>
      </c>
      <c r="I285" s="649">
        <v>74</v>
      </c>
      <c r="J285" s="632"/>
      <c r="K285" s="632">
        <v>37</v>
      </c>
      <c r="L285" s="649"/>
      <c r="M285" s="649"/>
      <c r="N285" s="632"/>
      <c r="O285" s="632"/>
      <c r="P285" s="649"/>
      <c r="Q285" s="649"/>
      <c r="R285" s="637"/>
      <c r="S285" s="650"/>
    </row>
    <row r="286" spans="1:19" ht="14.4" customHeight="1" x14ac:dyDescent="0.3">
      <c r="A286" s="631" t="s">
        <v>2497</v>
      </c>
      <c r="B286" s="632" t="s">
        <v>2531</v>
      </c>
      <c r="C286" s="632" t="s">
        <v>529</v>
      </c>
      <c r="D286" s="632" t="s">
        <v>2486</v>
      </c>
      <c r="E286" s="632" t="s">
        <v>634</v>
      </c>
      <c r="F286" s="632" t="s">
        <v>2587</v>
      </c>
      <c r="G286" s="632" t="s">
        <v>2588</v>
      </c>
      <c r="H286" s="649">
        <v>6</v>
      </c>
      <c r="I286" s="649">
        <v>1278</v>
      </c>
      <c r="J286" s="632"/>
      <c r="K286" s="632">
        <v>213</v>
      </c>
      <c r="L286" s="649"/>
      <c r="M286" s="649"/>
      <c r="N286" s="632"/>
      <c r="O286" s="632"/>
      <c r="P286" s="649"/>
      <c r="Q286" s="649"/>
      <c r="R286" s="637"/>
      <c r="S286" s="650"/>
    </row>
    <row r="287" spans="1:19" ht="14.4" customHeight="1" x14ac:dyDescent="0.3">
      <c r="A287" s="631" t="s">
        <v>2497</v>
      </c>
      <c r="B287" s="632" t="s">
        <v>2531</v>
      </c>
      <c r="C287" s="632" t="s">
        <v>529</v>
      </c>
      <c r="D287" s="632" t="s">
        <v>2486</v>
      </c>
      <c r="E287" s="632" t="s">
        <v>634</v>
      </c>
      <c r="F287" s="632" t="s">
        <v>2587</v>
      </c>
      <c r="G287" s="632" t="s">
        <v>2589</v>
      </c>
      <c r="H287" s="649">
        <v>52</v>
      </c>
      <c r="I287" s="649">
        <v>11076</v>
      </c>
      <c r="J287" s="632">
        <v>4.333333333333333</v>
      </c>
      <c r="K287" s="632">
        <v>213</v>
      </c>
      <c r="L287" s="649">
        <v>12</v>
      </c>
      <c r="M287" s="649">
        <v>2556</v>
      </c>
      <c r="N287" s="632">
        <v>1</v>
      </c>
      <c r="O287" s="632">
        <v>213</v>
      </c>
      <c r="P287" s="649"/>
      <c r="Q287" s="649"/>
      <c r="R287" s="637"/>
      <c r="S287" s="650"/>
    </row>
    <row r="288" spans="1:19" ht="14.4" customHeight="1" x14ac:dyDescent="0.3">
      <c r="A288" s="631" t="s">
        <v>2497</v>
      </c>
      <c r="B288" s="632" t="s">
        <v>2531</v>
      </c>
      <c r="C288" s="632" t="s">
        <v>529</v>
      </c>
      <c r="D288" s="632" t="s">
        <v>2486</v>
      </c>
      <c r="E288" s="632" t="s">
        <v>634</v>
      </c>
      <c r="F288" s="632" t="s">
        <v>2590</v>
      </c>
      <c r="G288" s="632" t="s">
        <v>2591</v>
      </c>
      <c r="H288" s="649">
        <v>10</v>
      </c>
      <c r="I288" s="649">
        <v>1550</v>
      </c>
      <c r="J288" s="632"/>
      <c r="K288" s="632">
        <v>155</v>
      </c>
      <c r="L288" s="649"/>
      <c r="M288" s="649"/>
      <c r="N288" s="632"/>
      <c r="O288" s="632"/>
      <c r="P288" s="649"/>
      <c r="Q288" s="649"/>
      <c r="R288" s="637"/>
      <c r="S288" s="650"/>
    </row>
    <row r="289" spans="1:19" ht="14.4" customHeight="1" x14ac:dyDescent="0.3">
      <c r="A289" s="631" t="s">
        <v>2497</v>
      </c>
      <c r="B289" s="632" t="s">
        <v>2531</v>
      </c>
      <c r="C289" s="632" t="s">
        <v>529</v>
      </c>
      <c r="D289" s="632" t="s">
        <v>2486</v>
      </c>
      <c r="E289" s="632" t="s">
        <v>634</v>
      </c>
      <c r="F289" s="632" t="s">
        <v>2590</v>
      </c>
      <c r="G289" s="632" t="s">
        <v>2592</v>
      </c>
      <c r="H289" s="649">
        <v>120</v>
      </c>
      <c r="I289" s="649">
        <v>18600</v>
      </c>
      <c r="J289" s="632">
        <v>3.870967741935484</v>
      </c>
      <c r="K289" s="632">
        <v>155</v>
      </c>
      <c r="L289" s="649">
        <v>31</v>
      </c>
      <c r="M289" s="649">
        <v>4805</v>
      </c>
      <c r="N289" s="632">
        <v>1</v>
      </c>
      <c r="O289" s="632">
        <v>155</v>
      </c>
      <c r="P289" s="649"/>
      <c r="Q289" s="649"/>
      <c r="R289" s="637"/>
      <c r="S289" s="650"/>
    </row>
    <row r="290" spans="1:19" ht="14.4" customHeight="1" x14ac:dyDescent="0.3">
      <c r="A290" s="631" t="s">
        <v>2497</v>
      </c>
      <c r="B290" s="632" t="s">
        <v>2531</v>
      </c>
      <c r="C290" s="632" t="s">
        <v>529</v>
      </c>
      <c r="D290" s="632" t="s">
        <v>2486</v>
      </c>
      <c r="E290" s="632" t="s">
        <v>634</v>
      </c>
      <c r="F290" s="632" t="s">
        <v>2593</v>
      </c>
      <c r="G290" s="632" t="s">
        <v>2594</v>
      </c>
      <c r="H290" s="649">
        <v>14</v>
      </c>
      <c r="I290" s="649">
        <v>2618</v>
      </c>
      <c r="J290" s="632"/>
      <c r="K290" s="632">
        <v>187</v>
      </c>
      <c r="L290" s="649"/>
      <c r="M290" s="649"/>
      <c r="N290" s="632"/>
      <c r="O290" s="632"/>
      <c r="P290" s="649"/>
      <c r="Q290" s="649"/>
      <c r="R290" s="637"/>
      <c r="S290" s="650"/>
    </row>
    <row r="291" spans="1:19" ht="14.4" customHeight="1" x14ac:dyDescent="0.3">
      <c r="A291" s="631" t="s">
        <v>2497</v>
      </c>
      <c r="B291" s="632" t="s">
        <v>2531</v>
      </c>
      <c r="C291" s="632" t="s">
        <v>529</v>
      </c>
      <c r="D291" s="632" t="s">
        <v>2486</v>
      </c>
      <c r="E291" s="632" t="s">
        <v>634</v>
      </c>
      <c r="F291" s="632" t="s">
        <v>2593</v>
      </c>
      <c r="G291" s="632" t="s">
        <v>2595</v>
      </c>
      <c r="H291" s="649">
        <v>79</v>
      </c>
      <c r="I291" s="649">
        <v>14773</v>
      </c>
      <c r="J291" s="632">
        <v>3.7619047619047619</v>
      </c>
      <c r="K291" s="632">
        <v>187</v>
      </c>
      <c r="L291" s="649">
        <v>21</v>
      </c>
      <c r="M291" s="649">
        <v>3927</v>
      </c>
      <c r="N291" s="632">
        <v>1</v>
      </c>
      <c r="O291" s="632">
        <v>187</v>
      </c>
      <c r="P291" s="649"/>
      <c r="Q291" s="649"/>
      <c r="R291" s="637"/>
      <c r="S291" s="650"/>
    </row>
    <row r="292" spans="1:19" ht="14.4" customHeight="1" x14ac:dyDescent="0.3">
      <c r="A292" s="631" t="s">
        <v>2497</v>
      </c>
      <c r="B292" s="632" t="s">
        <v>2531</v>
      </c>
      <c r="C292" s="632" t="s">
        <v>529</v>
      </c>
      <c r="D292" s="632" t="s">
        <v>2486</v>
      </c>
      <c r="E292" s="632" t="s">
        <v>634</v>
      </c>
      <c r="F292" s="632" t="s">
        <v>2596</v>
      </c>
      <c r="G292" s="632" t="s">
        <v>2597</v>
      </c>
      <c r="H292" s="649">
        <v>45</v>
      </c>
      <c r="I292" s="649">
        <v>5760</v>
      </c>
      <c r="J292" s="632">
        <v>4.5</v>
      </c>
      <c r="K292" s="632">
        <v>128</v>
      </c>
      <c r="L292" s="649">
        <v>10</v>
      </c>
      <c r="M292" s="649">
        <v>1280</v>
      </c>
      <c r="N292" s="632">
        <v>1</v>
      </c>
      <c r="O292" s="632">
        <v>128</v>
      </c>
      <c r="P292" s="649"/>
      <c r="Q292" s="649"/>
      <c r="R292" s="637"/>
      <c r="S292" s="650"/>
    </row>
    <row r="293" spans="1:19" ht="14.4" customHeight="1" x14ac:dyDescent="0.3">
      <c r="A293" s="631" t="s">
        <v>2497</v>
      </c>
      <c r="B293" s="632" t="s">
        <v>2531</v>
      </c>
      <c r="C293" s="632" t="s">
        <v>529</v>
      </c>
      <c r="D293" s="632" t="s">
        <v>2486</v>
      </c>
      <c r="E293" s="632" t="s">
        <v>634</v>
      </c>
      <c r="F293" s="632" t="s">
        <v>2596</v>
      </c>
      <c r="G293" s="632" t="s">
        <v>2598</v>
      </c>
      <c r="H293" s="649">
        <v>7</v>
      </c>
      <c r="I293" s="649">
        <v>896</v>
      </c>
      <c r="J293" s="632"/>
      <c r="K293" s="632">
        <v>128</v>
      </c>
      <c r="L293" s="649"/>
      <c r="M293" s="649"/>
      <c r="N293" s="632"/>
      <c r="O293" s="632"/>
      <c r="P293" s="649"/>
      <c r="Q293" s="649"/>
      <c r="R293" s="637"/>
      <c r="S293" s="650"/>
    </row>
    <row r="294" spans="1:19" ht="14.4" customHeight="1" x14ac:dyDescent="0.3">
      <c r="A294" s="631" t="s">
        <v>2497</v>
      </c>
      <c r="B294" s="632" t="s">
        <v>2531</v>
      </c>
      <c r="C294" s="632" t="s">
        <v>529</v>
      </c>
      <c r="D294" s="632" t="s">
        <v>2486</v>
      </c>
      <c r="E294" s="632" t="s">
        <v>634</v>
      </c>
      <c r="F294" s="632" t="s">
        <v>2599</v>
      </c>
      <c r="G294" s="632" t="s">
        <v>2600</v>
      </c>
      <c r="H294" s="649">
        <v>365</v>
      </c>
      <c r="I294" s="649">
        <v>81395</v>
      </c>
      <c r="J294" s="632">
        <v>14.038461538461538</v>
      </c>
      <c r="K294" s="632">
        <v>223</v>
      </c>
      <c r="L294" s="649">
        <v>26</v>
      </c>
      <c r="M294" s="649">
        <v>5798</v>
      </c>
      <c r="N294" s="632">
        <v>1</v>
      </c>
      <c r="O294" s="632">
        <v>223</v>
      </c>
      <c r="P294" s="649"/>
      <c r="Q294" s="649"/>
      <c r="R294" s="637"/>
      <c r="S294" s="650"/>
    </row>
    <row r="295" spans="1:19" ht="14.4" customHeight="1" x14ac:dyDescent="0.3">
      <c r="A295" s="631" t="s">
        <v>2497</v>
      </c>
      <c r="B295" s="632" t="s">
        <v>2531</v>
      </c>
      <c r="C295" s="632" t="s">
        <v>529</v>
      </c>
      <c r="D295" s="632" t="s">
        <v>2486</v>
      </c>
      <c r="E295" s="632" t="s">
        <v>634</v>
      </c>
      <c r="F295" s="632" t="s">
        <v>2599</v>
      </c>
      <c r="G295" s="632" t="s">
        <v>2601</v>
      </c>
      <c r="H295" s="649">
        <v>24</v>
      </c>
      <c r="I295" s="649">
        <v>5352</v>
      </c>
      <c r="J295" s="632"/>
      <c r="K295" s="632">
        <v>223</v>
      </c>
      <c r="L295" s="649"/>
      <c r="M295" s="649"/>
      <c r="N295" s="632"/>
      <c r="O295" s="632"/>
      <c r="P295" s="649"/>
      <c r="Q295" s="649"/>
      <c r="R295" s="637"/>
      <c r="S295" s="650"/>
    </row>
    <row r="296" spans="1:19" ht="14.4" customHeight="1" x14ac:dyDescent="0.3">
      <c r="A296" s="631" t="s">
        <v>2497</v>
      </c>
      <c r="B296" s="632" t="s">
        <v>2531</v>
      </c>
      <c r="C296" s="632" t="s">
        <v>529</v>
      </c>
      <c r="D296" s="632" t="s">
        <v>2486</v>
      </c>
      <c r="E296" s="632" t="s">
        <v>634</v>
      </c>
      <c r="F296" s="632" t="s">
        <v>2602</v>
      </c>
      <c r="G296" s="632" t="s">
        <v>2603</v>
      </c>
      <c r="H296" s="649">
        <v>2</v>
      </c>
      <c r="I296" s="649">
        <v>446</v>
      </c>
      <c r="J296" s="632"/>
      <c r="K296" s="632">
        <v>223</v>
      </c>
      <c r="L296" s="649"/>
      <c r="M296" s="649"/>
      <c r="N296" s="632"/>
      <c r="O296" s="632"/>
      <c r="P296" s="649"/>
      <c r="Q296" s="649"/>
      <c r="R296" s="637"/>
      <c r="S296" s="650"/>
    </row>
    <row r="297" spans="1:19" ht="14.4" customHeight="1" x14ac:dyDescent="0.3">
      <c r="A297" s="631" t="s">
        <v>2497</v>
      </c>
      <c r="B297" s="632" t="s">
        <v>2531</v>
      </c>
      <c r="C297" s="632" t="s">
        <v>529</v>
      </c>
      <c r="D297" s="632" t="s">
        <v>2486</v>
      </c>
      <c r="E297" s="632" t="s">
        <v>634</v>
      </c>
      <c r="F297" s="632" t="s">
        <v>2602</v>
      </c>
      <c r="G297" s="632" t="s">
        <v>2604</v>
      </c>
      <c r="H297" s="649">
        <v>36</v>
      </c>
      <c r="I297" s="649">
        <v>8028</v>
      </c>
      <c r="J297" s="632">
        <v>2.4</v>
      </c>
      <c r="K297" s="632">
        <v>223</v>
      </c>
      <c r="L297" s="649">
        <v>15</v>
      </c>
      <c r="M297" s="649">
        <v>3345</v>
      </c>
      <c r="N297" s="632">
        <v>1</v>
      </c>
      <c r="O297" s="632">
        <v>223</v>
      </c>
      <c r="P297" s="649"/>
      <c r="Q297" s="649"/>
      <c r="R297" s="637"/>
      <c r="S297" s="650"/>
    </row>
    <row r="298" spans="1:19" ht="14.4" customHeight="1" x14ac:dyDescent="0.3">
      <c r="A298" s="631" t="s">
        <v>2497</v>
      </c>
      <c r="B298" s="632" t="s">
        <v>2531</v>
      </c>
      <c r="C298" s="632" t="s">
        <v>529</v>
      </c>
      <c r="D298" s="632" t="s">
        <v>2486</v>
      </c>
      <c r="E298" s="632" t="s">
        <v>634</v>
      </c>
      <c r="F298" s="632" t="s">
        <v>2605</v>
      </c>
      <c r="G298" s="632" t="s">
        <v>2607</v>
      </c>
      <c r="H298" s="649">
        <v>1</v>
      </c>
      <c r="I298" s="649">
        <v>353</v>
      </c>
      <c r="J298" s="632"/>
      <c r="K298" s="632">
        <v>353</v>
      </c>
      <c r="L298" s="649"/>
      <c r="M298" s="649"/>
      <c r="N298" s="632"/>
      <c r="O298" s="632"/>
      <c r="P298" s="649"/>
      <c r="Q298" s="649"/>
      <c r="R298" s="637"/>
      <c r="S298" s="650"/>
    </row>
    <row r="299" spans="1:19" ht="14.4" customHeight="1" x14ac:dyDescent="0.3">
      <c r="A299" s="631" t="s">
        <v>2497</v>
      </c>
      <c r="B299" s="632" t="s">
        <v>2531</v>
      </c>
      <c r="C299" s="632" t="s">
        <v>529</v>
      </c>
      <c r="D299" s="632" t="s">
        <v>2486</v>
      </c>
      <c r="E299" s="632" t="s">
        <v>634</v>
      </c>
      <c r="F299" s="632" t="s">
        <v>2608</v>
      </c>
      <c r="G299" s="632" t="s">
        <v>2609</v>
      </c>
      <c r="H299" s="649">
        <v>15</v>
      </c>
      <c r="I299" s="649">
        <v>3375</v>
      </c>
      <c r="J299" s="632"/>
      <c r="K299" s="632">
        <v>225</v>
      </c>
      <c r="L299" s="649"/>
      <c r="M299" s="649"/>
      <c r="N299" s="632"/>
      <c r="O299" s="632"/>
      <c r="P299" s="649"/>
      <c r="Q299" s="649"/>
      <c r="R299" s="637"/>
      <c r="S299" s="650"/>
    </row>
    <row r="300" spans="1:19" ht="14.4" customHeight="1" x14ac:dyDescent="0.3">
      <c r="A300" s="631" t="s">
        <v>2497</v>
      </c>
      <c r="B300" s="632" t="s">
        <v>2531</v>
      </c>
      <c r="C300" s="632" t="s">
        <v>529</v>
      </c>
      <c r="D300" s="632" t="s">
        <v>2486</v>
      </c>
      <c r="E300" s="632" t="s">
        <v>634</v>
      </c>
      <c r="F300" s="632" t="s">
        <v>2608</v>
      </c>
      <c r="G300" s="632" t="s">
        <v>2610</v>
      </c>
      <c r="H300" s="649">
        <v>136</v>
      </c>
      <c r="I300" s="649">
        <v>30600</v>
      </c>
      <c r="J300" s="632">
        <v>3.4</v>
      </c>
      <c r="K300" s="632">
        <v>225</v>
      </c>
      <c r="L300" s="649">
        <v>40</v>
      </c>
      <c r="M300" s="649">
        <v>9000</v>
      </c>
      <c r="N300" s="632">
        <v>1</v>
      </c>
      <c r="O300" s="632">
        <v>225</v>
      </c>
      <c r="P300" s="649"/>
      <c r="Q300" s="649"/>
      <c r="R300" s="637"/>
      <c r="S300" s="650"/>
    </row>
    <row r="301" spans="1:19" ht="14.4" customHeight="1" x14ac:dyDescent="0.3">
      <c r="A301" s="631" t="s">
        <v>2497</v>
      </c>
      <c r="B301" s="632" t="s">
        <v>2531</v>
      </c>
      <c r="C301" s="632" t="s">
        <v>529</v>
      </c>
      <c r="D301" s="632" t="s">
        <v>2486</v>
      </c>
      <c r="E301" s="632" t="s">
        <v>634</v>
      </c>
      <c r="F301" s="632" t="s">
        <v>2611</v>
      </c>
      <c r="G301" s="632" t="s">
        <v>2612</v>
      </c>
      <c r="H301" s="649">
        <v>1</v>
      </c>
      <c r="I301" s="649">
        <v>625</v>
      </c>
      <c r="J301" s="632"/>
      <c r="K301" s="632">
        <v>625</v>
      </c>
      <c r="L301" s="649"/>
      <c r="M301" s="649"/>
      <c r="N301" s="632"/>
      <c r="O301" s="632"/>
      <c r="P301" s="649"/>
      <c r="Q301" s="649"/>
      <c r="R301" s="637"/>
      <c r="S301" s="650"/>
    </row>
    <row r="302" spans="1:19" ht="14.4" customHeight="1" x14ac:dyDescent="0.3">
      <c r="A302" s="631" t="s">
        <v>2497</v>
      </c>
      <c r="B302" s="632" t="s">
        <v>2531</v>
      </c>
      <c r="C302" s="632" t="s">
        <v>529</v>
      </c>
      <c r="D302" s="632" t="s">
        <v>2486</v>
      </c>
      <c r="E302" s="632" t="s">
        <v>634</v>
      </c>
      <c r="F302" s="632" t="s">
        <v>2611</v>
      </c>
      <c r="G302" s="632" t="s">
        <v>2613</v>
      </c>
      <c r="H302" s="649">
        <v>2</v>
      </c>
      <c r="I302" s="649">
        <v>1250</v>
      </c>
      <c r="J302" s="632"/>
      <c r="K302" s="632">
        <v>625</v>
      </c>
      <c r="L302" s="649"/>
      <c r="M302" s="649"/>
      <c r="N302" s="632"/>
      <c r="O302" s="632"/>
      <c r="P302" s="649"/>
      <c r="Q302" s="649"/>
      <c r="R302" s="637"/>
      <c r="S302" s="650"/>
    </row>
    <row r="303" spans="1:19" ht="14.4" customHeight="1" x14ac:dyDescent="0.3">
      <c r="A303" s="631" t="s">
        <v>2497</v>
      </c>
      <c r="B303" s="632" t="s">
        <v>2531</v>
      </c>
      <c r="C303" s="632" t="s">
        <v>529</v>
      </c>
      <c r="D303" s="632" t="s">
        <v>2486</v>
      </c>
      <c r="E303" s="632" t="s">
        <v>634</v>
      </c>
      <c r="F303" s="632" t="s">
        <v>2635</v>
      </c>
      <c r="G303" s="632" t="s">
        <v>2636</v>
      </c>
      <c r="H303" s="649">
        <v>24</v>
      </c>
      <c r="I303" s="649">
        <v>8280</v>
      </c>
      <c r="J303" s="632">
        <v>12</v>
      </c>
      <c r="K303" s="632">
        <v>345</v>
      </c>
      <c r="L303" s="649">
        <v>2</v>
      </c>
      <c r="M303" s="649">
        <v>690</v>
      </c>
      <c r="N303" s="632">
        <v>1</v>
      </c>
      <c r="O303" s="632">
        <v>345</v>
      </c>
      <c r="P303" s="649"/>
      <c r="Q303" s="649"/>
      <c r="R303" s="637"/>
      <c r="S303" s="650"/>
    </row>
    <row r="304" spans="1:19" ht="14.4" customHeight="1" x14ac:dyDescent="0.3">
      <c r="A304" s="631" t="s">
        <v>2497</v>
      </c>
      <c r="B304" s="632" t="s">
        <v>2531</v>
      </c>
      <c r="C304" s="632" t="s">
        <v>529</v>
      </c>
      <c r="D304" s="632" t="s">
        <v>2486</v>
      </c>
      <c r="E304" s="632" t="s">
        <v>634</v>
      </c>
      <c r="F304" s="632" t="s">
        <v>2635</v>
      </c>
      <c r="G304" s="632" t="s">
        <v>2637</v>
      </c>
      <c r="H304" s="649">
        <v>86</v>
      </c>
      <c r="I304" s="649">
        <v>29670</v>
      </c>
      <c r="J304" s="632">
        <v>2.3888888888888888</v>
      </c>
      <c r="K304" s="632">
        <v>345</v>
      </c>
      <c r="L304" s="649">
        <v>36</v>
      </c>
      <c r="M304" s="649">
        <v>12420</v>
      </c>
      <c r="N304" s="632">
        <v>1</v>
      </c>
      <c r="O304" s="632">
        <v>345</v>
      </c>
      <c r="P304" s="649"/>
      <c r="Q304" s="649"/>
      <c r="R304" s="637"/>
      <c r="S304" s="650"/>
    </row>
    <row r="305" spans="1:19" ht="14.4" customHeight="1" x14ac:dyDescent="0.3">
      <c r="A305" s="631" t="s">
        <v>2497</v>
      </c>
      <c r="B305" s="632" t="s">
        <v>2531</v>
      </c>
      <c r="C305" s="632" t="s">
        <v>529</v>
      </c>
      <c r="D305" s="632" t="s">
        <v>2486</v>
      </c>
      <c r="E305" s="632" t="s">
        <v>634</v>
      </c>
      <c r="F305" s="632" t="s">
        <v>2638</v>
      </c>
      <c r="G305" s="632" t="s">
        <v>2639</v>
      </c>
      <c r="H305" s="649">
        <v>20</v>
      </c>
      <c r="I305" s="649">
        <v>17440</v>
      </c>
      <c r="J305" s="632">
        <v>4.9942726231386025</v>
      </c>
      <c r="K305" s="632">
        <v>872</v>
      </c>
      <c r="L305" s="649">
        <v>4</v>
      </c>
      <c r="M305" s="649">
        <v>3492</v>
      </c>
      <c r="N305" s="632">
        <v>1</v>
      </c>
      <c r="O305" s="632">
        <v>873</v>
      </c>
      <c r="P305" s="649"/>
      <c r="Q305" s="649"/>
      <c r="R305" s="637"/>
      <c r="S305" s="650"/>
    </row>
    <row r="306" spans="1:19" ht="14.4" customHeight="1" x14ac:dyDescent="0.3">
      <c r="A306" s="631" t="s">
        <v>2497</v>
      </c>
      <c r="B306" s="632" t="s">
        <v>2531</v>
      </c>
      <c r="C306" s="632" t="s">
        <v>529</v>
      </c>
      <c r="D306" s="632" t="s">
        <v>2486</v>
      </c>
      <c r="E306" s="632" t="s">
        <v>634</v>
      </c>
      <c r="F306" s="632" t="s">
        <v>2642</v>
      </c>
      <c r="G306" s="632" t="s">
        <v>2643</v>
      </c>
      <c r="H306" s="649">
        <v>1</v>
      </c>
      <c r="I306" s="649">
        <v>1293</v>
      </c>
      <c r="J306" s="632"/>
      <c r="K306" s="632">
        <v>1293</v>
      </c>
      <c r="L306" s="649"/>
      <c r="M306" s="649"/>
      <c r="N306" s="632"/>
      <c r="O306" s="632"/>
      <c r="P306" s="649"/>
      <c r="Q306" s="649"/>
      <c r="R306" s="637"/>
      <c r="S306" s="650"/>
    </row>
    <row r="307" spans="1:19" ht="14.4" customHeight="1" x14ac:dyDescent="0.3">
      <c r="A307" s="631" t="s">
        <v>2497</v>
      </c>
      <c r="B307" s="632" t="s">
        <v>2531</v>
      </c>
      <c r="C307" s="632" t="s">
        <v>529</v>
      </c>
      <c r="D307" s="632" t="s">
        <v>2486</v>
      </c>
      <c r="E307" s="632" t="s">
        <v>634</v>
      </c>
      <c r="F307" s="632" t="s">
        <v>2644</v>
      </c>
      <c r="G307" s="632" t="s">
        <v>2645</v>
      </c>
      <c r="H307" s="649">
        <v>1</v>
      </c>
      <c r="I307" s="649">
        <v>1177</v>
      </c>
      <c r="J307" s="632"/>
      <c r="K307" s="632">
        <v>1177</v>
      </c>
      <c r="L307" s="649"/>
      <c r="M307" s="649"/>
      <c r="N307" s="632"/>
      <c r="O307" s="632"/>
      <c r="P307" s="649"/>
      <c r="Q307" s="649"/>
      <c r="R307" s="637"/>
      <c r="S307" s="650"/>
    </row>
    <row r="308" spans="1:19" ht="14.4" customHeight="1" x14ac:dyDescent="0.3">
      <c r="A308" s="631" t="s">
        <v>2497</v>
      </c>
      <c r="B308" s="632" t="s">
        <v>2531</v>
      </c>
      <c r="C308" s="632" t="s">
        <v>529</v>
      </c>
      <c r="D308" s="632" t="s">
        <v>2486</v>
      </c>
      <c r="E308" s="632" t="s">
        <v>634</v>
      </c>
      <c r="F308" s="632" t="s">
        <v>2646</v>
      </c>
      <c r="G308" s="632" t="s">
        <v>2647</v>
      </c>
      <c r="H308" s="649">
        <v>178</v>
      </c>
      <c r="I308" s="649">
        <v>917946</v>
      </c>
      <c r="J308" s="632">
        <v>6.8461538461538458</v>
      </c>
      <c r="K308" s="632">
        <v>5157</v>
      </c>
      <c r="L308" s="649">
        <v>26</v>
      </c>
      <c r="M308" s="649">
        <v>134082</v>
      </c>
      <c r="N308" s="632">
        <v>1</v>
      </c>
      <c r="O308" s="632">
        <v>5157</v>
      </c>
      <c r="P308" s="649"/>
      <c r="Q308" s="649"/>
      <c r="R308" s="637"/>
      <c r="S308" s="650"/>
    </row>
    <row r="309" spans="1:19" ht="14.4" customHeight="1" x14ac:dyDescent="0.3">
      <c r="A309" s="631" t="s">
        <v>2497</v>
      </c>
      <c r="B309" s="632" t="s">
        <v>2531</v>
      </c>
      <c r="C309" s="632" t="s">
        <v>529</v>
      </c>
      <c r="D309" s="632" t="s">
        <v>2486</v>
      </c>
      <c r="E309" s="632" t="s">
        <v>634</v>
      </c>
      <c r="F309" s="632" t="s">
        <v>2651</v>
      </c>
      <c r="G309" s="632" t="s">
        <v>2652</v>
      </c>
      <c r="H309" s="649">
        <v>3</v>
      </c>
      <c r="I309" s="649">
        <v>16860</v>
      </c>
      <c r="J309" s="632"/>
      <c r="K309" s="632">
        <v>5620</v>
      </c>
      <c r="L309" s="649"/>
      <c r="M309" s="649"/>
      <c r="N309" s="632"/>
      <c r="O309" s="632"/>
      <c r="P309" s="649"/>
      <c r="Q309" s="649"/>
      <c r="R309" s="637"/>
      <c r="S309" s="650"/>
    </row>
    <row r="310" spans="1:19" ht="14.4" customHeight="1" x14ac:dyDescent="0.3">
      <c r="A310" s="631" t="s">
        <v>2497</v>
      </c>
      <c r="B310" s="632" t="s">
        <v>2531</v>
      </c>
      <c r="C310" s="632" t="s">
        <v>529</v>
      </c>
      <c r="D310" s="632" t="s">
        <v>2486</v>
      </c>
      <c r="E310" s="632" t="s">
        <v>634</v>
      </c>
      <c r="F310" s="632" t="s">
        <v>2651</v>
      </c>
      <c r="G310" s="632" t="s">
        <v>2653</v>
      </c>
      <c r="H310" s="649">
        <v>7</v>
      </c>
      <c r="I310" s="649">
        <v>39340</v>
      </c>
      <c r="J310" s="632">
        <v>3.5</v>
      </c>
      <c r="K310" s="632">
        <v>5620</v>
      </c>
      <c r="L310" s="649">
        <v>2</v>
      </c>
      <c r="M310" s="649">
        <v>11240</v>
      </c>
      <c r="N310" s="632">
        <v>1</v>
      </c>
      <c r="O310" s="632">
        <v>5620</v>
      </c>
      <c r="P310" s="649"/>
      <c r="Q310" s="649"/>
      <c r="R310" s="637"/>
      <c r="S310" s="650"/>
    </row>
    <row r="311" spans="1:19" ht="14.4" customHeight="1" x14ac:dyDescent="0.3">
      <c r="A311" s="631" t="s">
        <v>2497</v>
      </c>
      <c r="B311" s="632" t="s">
        <v>2531</v>
      </c>
      <c r="C311" s="632" t="s">
        <v>529</v>
      </c>
      <c r="D311" s="632" t="s">
        <v>2486</v>
      </c>
      <c r="E311" s="632" t="s">
        <v>634</v>
      </c>
      <c r="F311" s="632" t="s">
        <v>2659</v>
      </c>
      <c r="G311" s="632" t="s">
        <v>2660</v>
      </c>
      <c r="H311" s="649">
        <v>344</v>
      </c>
      <c r="I311" s="649">
        <v>60888</v>
      </c>
      <c r="J311" s="632">
        <v>3.1851851851851851</v>
      </c>
      <c r="K311" s="632">
        <v>177</v>
      </c>
      <c r="L311" s="649">
        <v>108</v>
      </c>
      <c r="M311" s="649">
        <v>19116</v>
      </c>
      <c r="N311" s="632">
        <v>1</v>
      </c>
      <c r="O311" s="632">
        <v>177</v>
      </c>
      <c r="P311" s="649"/>
      <c r="Q311" s="649"/>
      <c r="R311" s="637"/>
      <c r="S311" s="650"/>
    </row>
    <row r="312" spans="1:19" ht="14.4" customHeight="1" x14ac:dyDescent="0.3">
      <c r="A312" s="631" t="s">
        <v>2497</v>
      </c>
      <c r="B312" s="632" t="s">
        <v>2531</v>
      </c>
      <c r="C312" s="632" t="s">
        <v>529</v>
      </c>
      <c r="D312" s="632" t="s">
        <v>2486</v>
      </c>
      <c r="E312" s="632" t="s">
        <v>634</v>
      </c>
      <c r="F312" s="632" t="s">
        <v>2659</v>
      </c>
      <c r="G312" s="632" t="s">
        <v>2661</v>
      </c>
      <c r="H312" s="649">
        <v>17</v>
      </c>
      <c r="I312" s="649">
        <v>3009</v>
      </c>
      <c r="J312" s="632"/>
      <c r="K312" s="632">
        <v>177</v>
      </c>
      <c r="L312" s="649"/>
      <c r="M312" s="649"/>
      <c r="N312" s="632"/>
      <c r="O312" s="632"/>
      <c r="P312" s="649"/>
      <c r="Q312" s="649"/>
      <c r="R312" s="637"/>
      <c r="S312" s="650"/>
    </row>
    <row r="313" spans="1:19" ht="14.4" customHeight="1" x14ac:dyDescent="0.3">
      <c r="A313" s="631" t="s">
        <v>2497</v>
      </c>
      <c r="B313" s="632" t="s">
        <v>2531</v>
      </c>
      <c r="C313" s="632" t="s">
        <v>529</v>
      </c>
      <c r="D313" s="632" t="s">
        <v>2486</v>
      </c>
      <c r="E313" s="632" t="s">
        <v>634</v>
      </c>
      <c r="F313" s="632" t="s">
        <v>2662</v>
      </c>
      <c r="G313" s="632" t="s">
        <v>2663</v>
      </c>
      <c r="H313" s="649">
        <v>122</v>
      </c>
      <c r="I313" s="649">
        <v>249856</v>
      </c>
      <c r="J313" s="632">
        <v>3.9335631858184166</v>
      </c>
      <c r="K313" s="632">
        <v>2048</v>
      </c>
      <c r="L313" s="649">
        <v>31</v>
      </c>
      <c r="M313" s="649">
        <v>63519</v>
      </c>
      <c r="N313" s="632">
        <v>1</v>
      </c>
      <c r="O313" s="632">
        <v>2049</v>
      </c>
      <c r="P313" s="649"/>
      <c r="Q313" s="649"/>
      <c r="R313" s="637"/>
      <c r="S313" s="650"/>
    </row>
    <row r="314" spans="1:19" ht="14.4" customHeight="1" x14ac:dyDescent="0.3">
      <c r="A314" s="631" t="s">
        <v>2497</v>
      </c>
      <c r="B314" s="632" t="s">
        <v>2531</v>
      </c>
      <c r="C314" s="632" t="s">
        <v>529</v>
      </c>
      <c r="D314" s="632" t="s">
        <v>2486</v>
      </c>
      <c r="E314" s="632" t="s">
        <v>634</v>
      </c>
      <c r="F314" s="632" t="s">
        <v>2664</v>
      </c>
      <c r="G314" s="632" t="s">
        <v>2665</v>
      </c>
      <c r="H314" s="649">
        <v>60</v>
      </c>
      <c r="I314" s="649">
        <v>20700</v>
      </c>
      <c r="J314" s="632">
        <v>1.6666666666666667</v>
      </c>
      <c r="K314" s="632">
        <v>345</v>
      </c>
      <c r="L314" s="649">
        <v>36</v>
      </c>
      <c r="M314" s="649">
        <v>12420</v>
      </c>
      <c r="N314" s="632">
        <v>1</v>
      </c>
      <c r="O314" s="632">
        <v>345</v>
      </c>
      <c r="P314" s="649"/>
      <c r="Q314" s="649"/>
      <c r="R314" s="637"/>
      <c r="S314" s="650"/>
    </row>
    <row r="315" spans="1:19" ht="14.4" customHeight="1" x14ac:dyDescent="0.3">
      <c r="A315" s="631" t="s">
        <v>2497</v>
      </c>
      <c r="B315" s="632" t="s">
        <v>2531</v>
      </c>
      <c r="C315" s="632" t="s">
        <v>529</v>
      </c>
      <c r="D315" s="632" t="s">
        <v>2486</v>
      </c>
      <c r="E315" s="632" t="s">
        <v>634</v>
      </c>
      <c r="F315" s="632" t="s">
        <v>2664</v>
      </c>
      <c r="G315" s="632" t="s">
        <v>2666</v>
      </c>
      <c r="H315" s="649">
        <v>30</v>
      </c>
      <c r="I315" s="649">
        <v>10350</v>
      </c>
      <c r="J315" s="632">
        <v>15</v>
      </c>
      <c r="K315" s="632">
        <v>345</v>
      </c>
      <c r="L315" s="649">
        <v>2</v>
      </c>
      <c r="M315" s="649">
        <v>690</v>
      </c>
      <c r="N315" s="632">
        <v>1</v>
      </c>
      <c r="O315" s="632">
        <v>345</v>
      </c>
      <c r="P315" s="649"/>
      <c r="Q315" s="649"/>
      <c r="R315" s="637"/>
      <c r="S315" s="650"/>
    </row>
    <row r="316" spans="1:19" ht="14.4" customHeight="1" x14ac:dyDescent="0.3">
      <c r="A316" s="631" t="s">
        <v>2497</v>
      </c>
      <c r="B316" s="632" t="s">
        <v>2531</v>
      </c>
      <c r="C316" s="632" t="s">
        <v>529</v>
      </c>
      <c r="D316" s="632" t="s">
        <v>2486</v>
      </c>
      <c r="E316" s="632" t="s">
        <v>634</v>
      </c>
      <c r="F316" s="632" t="s">
        <v>2669</v>
      </c>
      <c r="G316" s="632" t="s">
        <v>2670</v>
      </c>
      <c r="H316" s="649">
        <v>4</v>
      </c>
      <c r="I316" s="649">
        <v>10944</v>
      </c>
      <c r="J316" s="632"/>
      <c r="K316" s="632">
        <v>2736</v>
      </c>
      <c r="L316" s="649"/>
      <c r="M316" s="649"/>
      <c r="N316" s="632"/>
      <c r="O316" s="632"/>
      <c r="P316" s="649"/>
      <c r="Q316" s="649"/>
      <c r="R316" s="637"/>
      <c r="S316" s="650"/>
    </row>
    <row r="317" spans="1:19" ht="14.4" customHeight="1" x14ac:dyDescent="0.3">
      <c r="A317" s="631" t="s">
        <v>2497</v>
      </c>
      <c r="B317" s="632" t="s">
        <v>2531</v>
      </c>
      <c r="C317" s="632" t="s">
        <v>529</v>
      </c>
      <c r="D317" s="632" t="s">
        <v>2486</v>
      </c>
      <c r="E317" s="632" t="s">
        <v>634</v>
      </c>
      <c r="F317" s="632" t="s">
        <v>2669</v>
      </c>
      <c r="G317" s="632" t="s">
        <v>2671</v>
      </c>
      <c r="H317" s="649">
        <v>13</v>
      </c>
      <c r="I317" s="649">
        <v>35568</v>
      </c>
      <c r="J317" s="632">
        <v>6.497625137011326</v>
      </c>
      <c r="K317" s="632">
        <v>2736</v>
      </c>
      <c r="L317" s="649">
        <v>2</v>
      </c>
      <c r="M317" s="649">
        <v>5474</v>
      </c>
      <c r="N317" s="632">
        <v>1</v>
      </c>
      <c r="O317" s="632">
        <v>2737</v>
      </c>
      <c r="P317" s="649"/>
      <c r="Q317" s="649"/>
      <c r="R317" s="637"/>
      <c r="S317" s="650"/>
    </row>
    <row r="318" spans="1:19" ht="14.4" customHeight="1" x14ac:dyDescent="0.3">
      <c r="A318" s="631" t="s">
        <v>2497</v>
      </c>
      <c r="B318" s="632" t="s">
        <v>2531</v>
      </c>
      <c r="C318" s="632" t="s">
        <v>529</v>
      </c>
      <c r="D318" s="632" t="s">
        <v>2486</v>
      </c>
      <c r="E318" s="632" t="s">
        <v>634</v>
      </c>
      <c r="F318" s="632" t="s">
        <v>2674</v>
      </c>
      <c r="G318" s="632" t="s">
        <v>2675</v>
      </c>
      <c r="H318" s="649">
        <v>2</v>
      </c>
      <c r="I318" s="649">
        <v>308</v>
      </c>
      <c r="J318" s="632"/>
      <c r="K318" s="632">
        <v>154</v>
      </c>
      <c r="L318" s="649"/>
      <c r="M318" s="649"/>
      <c r="N318" s="632"/>
      <c r="O318" s="632"/>
      <c r="P318" s="649"/>
      <c r="Q318" s="649"/>
      <c r="R318" s="637"/>
      <c r="S318" s="650"/>
    </row>
    <row r="319" spans="1:19" ht="14.4" customHeight="1" x14ac:dyDescent="0.3">
      <c r="A319" s="631" t="s">
        <v>2497</v>
      </c>
      <c r="B319" s="632" t="s">
        <v>2531</v>
      </c>
      <c r="C319" s="632" t="s">
        <v>529</v>
      </c>
      <c r="D319" s="632" t="s">
        <v>2486</v>
      </c>
      <c r="E319" s="632" t="s">
        <v>634</v>
      </c>
      <c r="F319" s="632" t="s">
        <v>2678</v>
      </c>
      <c r="G319" s="632" t="s">
        <v>2679</v>
      </c>
      <c r="H319" s="649">
        <v>1</v>
      </c>
      <c r="I319" s="649">
        <v>674</v>
      </c>
      <c r="J319" s="632"/>
      <c r="K319" s="632">
        <v>674</v>
      </c>
      <c r="L319" s="649"/>
      <c r="M319" s="649"/>
      <c r="N319" s="632"/>
      <c r="O319" s="632"/>
      <c r="P319" s="649"/>
      <c r="Q319" s="649"/>
      <c r="R319" s="637"/>
      <c r="S319" s="650"/>
    </row>
    <row r="320" spans="1:19" ht="14.4" customHeight="1" x14ac:dyDescent="0.3">
      <c r="A320" s="631" t="s">
        <v>2497</v>
      </c>
      <c r="B320" s="632" t="s">
        <v>2531</v>
      </c>
      <c r="C320" s="632" t="s">
        <v>529</v>
      </c>
      <c r="D320" s="632" t="s">
        <v>2486</v>
      </c>
      <c r="E320" s="632" t="s">
        <v>634</v>
      </c>
      <c r="F320" s="632" t="s">
        <v>2685</v>
      </c>
      <c r="G320" s="632" t="s">
        <v>2686</v>
      </c>
      <c r="H320" s="649">
        <v>24</v>
      </c>
      <c r="I320" s="649">
        <v>3720</v>
      </c>
      <c r="J320" s="632"/>
      <c r="K320" s="632">
        <v>155</v>
      </c>
      <c r="L320" s="649"/>
      <c r="M320" s="649"/>
      <c r="N320" s="632"/>
      <c r="O320" s="632"/>
      <c r="P320" s="649"/>
      <c r="Q320" s="649"/>
      <c r="R320" s="637"/>
      <c r="S320" s="650"/>
    </row>
    <row r="321" spans="1:19" ht="14.4" customHeight="1" x14ac:dyDescent="0.3">
      <c r="A321" s="631" t="s">
        <v>2497</v>
      </c>
      <c r="B321" s="632" t="s">
        <v>2531</v>
      </c>
      <c r="C321" s="632" t="s">
        <v>529</v>
      </c>
      <c r="D321" s="632" t="s">
        <v>2486</v>
      </c>
      <c r="E321" s="632" t="s">
        <v>634</v>
      </c>
      <c r="F321" s="632" t="s">
        <v>2685</v>
      </c>
      <c r="G321" s="632" t="s">
        <v>2687</v>
      </c>
      <c r="H321" s="649">
        <v>187</v>
      </c>
      <c r="I321" s="649">
        <v>28985</v>
      </c>
      <c r="J321" s="632">
        <v>13.357142857142858</v>
      </c>
      <c r="K321" s="632">
        <v>155</v>
      </c>
      <c r="L321" s="649">
        <v>14</v>
      </c>
      <c r="M321" s="649">
        <v>2170</v>
      </c>
      <c r="N321" s="632">
        <v>1</v>
      </c>
      <c r="O321" s="632">
        <v>155</v>
      </c>
      <c r="P321" s="649"/>
      <c r="Q321" s="649"/>
      <c r="R321" s="637"/>
      <c r="S321" s="650"/>
    </row>
    <row r="322" spans="1:19" ht="14.4" customHeight="1" x14ac:dyDescent="0.3">
      <c r="A322" s="631" t="s">
        <v>2497</v>
      </c>
      <c r="B322" s="632" t="s">
        <v>2531</v>
      </c>
      <c r="C322" s="632" t="s">
        <v>529</v>
      </c>
      <c r="D322" s="632" t="s">
        <v>2486</v>
      </c>
      <c r="E322" s="632" t="s">
        <v>634</v>
      </c>
      <c r="F322" s="632" t="s">
        <v>2688</v>
      </c>
      <c r="G322" s="632" t="s">
        <v>2689</v>
      </c>
      <c r="H322" s="649">
        <v>41</v>
      </c>
      <c r="I322" s="649">
        <v>8159</v>
      </c>
      <c r="J322" s="632">
        <v>4.5555555555555554</v>
      </c>
      <c r="K322" s="632">
        <v>199</v>
      </c>
      <c r="L322" s="649">
        <v>9</v>
      </c>
      <c r="M322" s="649">
        <v>1791</v>
      </c>
      <c r="N322" s="632">
        <v>1</v>
      </c>
      <c r="O322" s="632">
        <v>199</v>
      </c>
      <c r="P322" s="649"/>
      <c r="Q322" s="649"/>
      <c r="R322" s="637"/>
      <c r="S322" s="650"/>
    </row>
    <row r="323" spans="1:19" ht="14.4" customHeight="1" x14ac:dyDescent="0.3">
      <c r="A323" s="631" t="s">
        <v>2497</v>
      </c>
      <c r="B323" s="632" t="s">
        <v>2531</v>
      </c>
      <c r="C323" s="632" t="s">
        <v>529</v>
      </c>
      <c r="D323" s="632" t="s">
        <v>2486</v>
      </c>
      <c r="E323" s="632" t="s">
        <v>634</v>
      </c>
      <c r="F323" s="632" t="s">
        <v>2688</v>
      </c>
      <c r="G323" s="632" t="s">
        <v>2690</v>
      </c>
      <c r="H323" s="649">
        <v>10</v>
      </c>
      <c r="I323" s="649">
        <v>1990</v>
      </c>
      <c r="J323" s="632"/>
      <c r="K323" s="632">
        <v>199</v>
      </c>
      <c r="L323" s="649"/>
      <c r="M323" s="649"/>
      <c r="N323" s="632"/>
      <c r="O323" s="632"/>
      <c r="P323" s="649"/>
      <c r="Q323" s="649"/>
      <c r="R323" s="637"/>
      <c r="S323" s="650"/>
    </row>
    <row r="324" spans="1:19" ht="14.4" customHeight="1" x14ac:dyDescent="0.3">
      <c r="A324" s="631" t="s">
        <v>2497</v>
      </c>
      <c r="B324" s="632" t="s">
        <v>2531</v>
      </c>
      <c r="C324" s="632" t="s">
        <v>529</v>
      </c>
      <c r="D324" s="632" t="s">
        <v>2486</v>
      </c>
      <c r="E324" s="632" t="s">
        <v>634</v>
      </c>
      <c r="F324" s="632" t="s">
        <v>2691</v>
      </c>
      <c r="G324" s="632" t="s">
        <v>2692</v>
      </c>
      <c r="H324" s="649">
        <v>9</v>
      </c>
      <c r="I324" s="649">
        <v>1836</v>
      </c>
      <c r="J324" s="632">
        <v>4.5</v>
      </c>
      <c r="K324" s="632">
        <v>204</v>
      </c>
      <c r="L324" s="649">
        <v>2</v>
      </c>
      <c r="M324" s="649">
        <v>408</v>
      </c>
      <c r="N324" s="632">
        <v>1</v>
      </c>
      <c r="O324" s="632">
        <v>204</v>
      </c>
      <c r="P324" s="649"/>
      <c r="Q324" s="649"/>
      <c r="R324" s="637"/>
      <c r="S324" s="650"/>
    </row>
    <row r="325" spans="1:19" ht="14.4" customHeight="1" x14ac:dyDescent="0.3">
      <c r="A325" s="631" t="s">
        <v>2497</v>
      </c>
      <c r="B325" s="632" t="s">
        <v>2531</v>
      </c>
      <c r="C325" s="632" t="s">
        <v>529</v>
      </c>
      <c r="D325" s="632" t="s">
        <v>2486</v>
      </c>
      <c r="E325" s="632" t="s">
        <v>634</v>
      </c>
      <c r="F325" s="632" t="s">
        <v>2693</v>
      </c>
      <c r="G325" s="632" t="s">
        <v>2694</v>
      </c>
      <c r="H325" s="649">
        <v>3</v>
      </c>
      <c r="I325" s="649">
        <v>1278</v>
      </c>
      <c r="J325" s="632"/>
      <c r="K325" s="632">
        <v>426</v>
      </c>
      <c r="L325" s="649"/>
      <c r="M325" s="649"/>
      <c r="N325" s="632"/>
      <c r="O325" s="632"/>
      <c r="P325" s="649"/>
      <c r="Q325" s="649"/>
      <c r="R325" s="637"/>
      <c r="S325" s="650"/>
    </row>
    <row r="326" spans="1:19" ht="14.4" customHeight="1" x14ac:dyDescent="0.3">
      <c r="A326" s="631" t="s">
        <v>2497</v>
      </c>
      <c r="B326" s="632" t="s">
        <v>2531</v>
      </c>
      <c r="C326" s="632" t="s">
        <v>529</v>
      </c>
      <c r="D326" s="632" t="s">
        <v>2486</v>
      </c>
      <c r="E326" s="632" t="s">
        <v>634</v>
      </c>
      <c r="F326" s="632" t="s">
        <v>2693</v>
      </c>
      <c r="G326" s="632" t="s">
        <v>2695</v>
      </c>
      <c r="H326" s="649">
        <v>3</v>
      </c>
      <c r="I326" s="649">
        <v>1278</v>
      </c>
      <c r="J326" s="632">
        <v>3</v>
      </c>
      <c r="K326" s="632">
        <v>426</v>
      </c>
      <c r="L326" s="649">
        <v>1</v>
      </c>
      <c r="M326" s="649">
        <v>426</v>
      </c>
      <c r="N326" s="632">
        <v>1</v>
      </c>
      <c r="O326" s="632">
        <v>426</v>
      </c>
      <c r="P326" s="649"/>
      <c r="Q326" s="649"/>
      <c r="R326" s="637"/>
      <c r="S326" s="650"/>
    </row>
    <row r="327" spans="1:19" ht="14.4" customHeight="1" x14ac:dyDescent="0.3">
      <c r="A327" s="631" t="s">
        <v>2497</v>
      </c>
      <c r="B327" s="632" t="s">
        <v>2531</v>
      </c>
      <c r="C327" s="632" t="s">
        <v>529</v>
      </c>
      <c r="D327" s="632" t="s">
        <v>2486</v>
      </c>
      <c r="E327" s="632" t="s">
        <v>634</v>
      </c>
      <c r="F327" s="632" t="s">
        <v>2698</v>
      </c>
      <c r="G327" s="632" t="s">
        <v>2699</v>
      </c>
      <c r="H327" s="649">
        <v>5</v>
      </c>
      <c r="I327" s="649">
        <v>815</v>
      </c>
      <c r="J327" s="632"/>
      <c r="K327" s="632">
        <v>163</v>
      </c>
      <c r="L327" s="649"/>
      <c r="M327" s="649"/>
      <c r="N327" s="632"/>
      <c r="O327" s="632"/>
      <c r="P327" s="649"/>
      <c r="Q327" s="649"/>
      <c r="R327" s="637"/>
      <c r="S327" s="650"/>
    </row>
    <row r="328" spans="1:19" ht="14.4" customHeight="1" x14ac:dyDescent="0.3">
      <c r="A328" s="631" t="s">
        <v>2497</v>
      </c>
      <c r="B328" s="632" t="s">
        <v>2531</v>
      </c>
      <c r="C328" s="632" t="s">
        <v>529</v>
      </c>
      <c r="D328" s="632" t="s">
        <v>2486</v>
      </c>
      <c r="E328" s="632" t="s">
        <v>634</v>
      </c>
      <c r="F328" s="632" t="s">
        <v>2698</v>
      </c>
      <c r="G328" s="632" t="s">
        <v>2700</v>
      </c>
      <c r="H328" s="649">
        <v>107</v>
      </c>
      <c r="I328" s="649">
        <v>17441</v>
      </c>
      <c r="J328" s="632">
        <v>4.28</v>
      </c>
      <c r="K328" s="632">
        <v>163</v>
      </c>
      <c r="L328" s="649">
        <v>25</v>
      </c>
      <c r="M328" s="649">
        <v>4075</v>
      </c>
      <c r="N328" s="632">
        <v>1</v>
      </c>
      <c r="O328" s="632">
        <v>163</v>
      </c>
      <c r="P328" s="649"/>
      <c r="Q328" s="649"/>
      <c r="R328" s="637"/>
      <c r="S328" s="650"/>
    </row>
    <row r="329" spans="1:19" ht="14.4" customHeight="1" x14ac:dyDescent="0.3">
      <c r="A329" s="631" t="s">
        <v>2497</v>
      </c>
      <c r="B329" s="632" t="s">
        <v>2531</v>
      </c>
      <c r="C329" s="632" t="s">
        <v>529</v>
      </c>
      <c r="D329" s="632" t="s">
        <v>2486</v>
      </c>
      <c r="E329" s="632" t="s">
        <v>634</v>
      </c>
      <c r="F329" s="632" t="s">
        <v>2701</v>
      </c>
      <c r="G329" s="632" t="s">
        <v>2702</v>
      </c>
      <c r="H329" s="649">
        <v>1</v>
      </c>
      <c r="I329" s="649">
        <v>436</v>
      </c>
      <c r="J329" s="632"/>
      <c r="K329" s="632">
        <v>436</v>
      </c>
      <c r="L329" s="649"/>
      <c r="M329" s="649"/>
      <c r="N329" s="632"/>
      <c r="O329" s="632"/>
      <c r="P329" s="649"/>
      <c r="Q329" s="649"/>
      <c r="R329" s="637"/>
      <c r="S329" s="650"/>
    </row>
    <row r="330" spans="1:19" ht="14.4" customHeight="1" x14ac:dyDescent="0.3">
      <c r="A330" s="631" t="s">
        <v>2497</v>
      </c>
      <c r="B330" s="632" t="s">
        <v>2531</v>
      </c>
      <c r="C330" s="632" t="s">
        <v>529</v>
      </c>
      <c r="D330" s="632" t="s">
        <v>2486</v>
      </c>
      <c r="E330" s="632" t="s">
        <v>634</v>
      </c>
      <c r="F330" s="632" t="s">
        <v>2704</v>
      </c>
      <c r="G330" s="632" t="s">
        <v>2705</v>
      </c>
      <c r="H330" s="649">
        <v>6</v>
      </c>
      <c r="I330" s="649">
        <v>12924</v>
      </c>
      <c r="J330" s="632">
        <v>2.9986078886310903</v>
      </c>
      <c r="K330" s="632">
        <v>2154</v>
      </c>
      <c r="L330" s="649">
        <v>2</v>
      </c>
      <c r="M330" s="649">
        <v>4310</v>
      </c>
      <c r="N330" s="632">
        <v>1</v>
      </c>
      <c r="O330" s="632">
        <v>2155</v>
      </c>
      <c r="P330" s="649"/>
      <c r="Q330" s="649"/>
      <c r="R330" s="637"/>
      <c r="S330" s="650"/>
    </row>
    <row r="331" spans="1:19" ht="14.4" customHeight="1" x14ac:dyDescent="0.3">
      <c r="A331" s="631" t="s">
        <v>2497</v>
      </c>
      <c r="B331" s="632" t="s">
        <v>2531</v>
      </c>
      <c r="C331" s="632" t="s">
        <v>529</v>
      </c>
      <c r="D331" s="632" t="s">
        <v>2486</v>
      </c>
      <c r="E331" s="632" t="s">
        <v>634</v>
      </c>
      <c r="F331" s="632" t="s">
        <v>2704</v>
      </c>
      <c r="G331" s="632" t="s">
        <v>2706</v>
      </c>
      <c r="H331" s="649">
        <v>34</v>
      </c>
      <c r="I331" s="649">
        <v>73236</v>
      </c>
      <c r="J331" s="632">
        <v>3.3984222737819025</v>
      </c>
      <c r="K331" s="632">
        <v>2154</v>
      </c>
      <c r="L331" s="649">
        <v>10</v>
      </c>
      <c r="M331" s="649">
        <v>21550</v>
      </c>
      <c r="N331" s="632">
        <v>1</v>
      </c>
      <c r="O331" s="632">
        <v>2155</v>
      </c>
      <c r="P331" s="649"/>
      <c r="Q331" s="649"/>
      <c r="R331" s="637"/>
      <c r="S331" s="650"/>
    </row>
    <row r="332" spans="1:19" ht="14.4" customHeight="1" x14ac:dyDescent="0.3">
      <c r="A332" s="631" t="s">
        <v>2497</v>
      </c>
      <c r="B332" s="632" t="s">
        <v>2531</v>
      </c>
      <c r="C332" s="632" t="s">
        <v>529</v>
      </c>
      <c r="D332" s="632" t="s">
        <v>2486</v>
      </c>
      <c r="E332" s="632" t="s">
        <v>634</v>
      </c>
      <c r="F332" s="632" t="s">
        <v>2707</v>
      </c>
      <c r="G332" s="632" t="s">
        <v>2708</v>
      </c>
      <c r="H332" s="649">
        <v>11</v>
      </c>
      <c r="I332" s="649">
        <v>1793</v>
      </c>
      <c r="J332" s="632">
        <v>5.5</v>
      </c>
      <c r="K332" s="632">
        <v>163</v>
      </c>
      <c r="L332" s="649">
        <v>2</v>
      </c>
      <c r="M332" s="649">
        <v>326</v>
      </c>
      <c r="N332" s="632">
        <v>1</v>
      </c>
      <c r="O332" s="632">
        <v>163</v>
      </c>
      <c r="P332" s="649"/>
      <c r="Q332" s="649"/>
      <c r="R332" s="637"/>
      <c r="S332" s="650"/>
    </row>
    <row r="333" spans="1:19" ht="14.4" customHeight="1" x14ac:dyDescent="0.3">
      <c r="A333" s="631" t="s">
        <v>2497</v>
      </c>
      <c r="B333" s="632" t="s">
        <v>2531</v>
      </c>
      <c r="C333" s="632" t="s">
        <v>529</v>
      </c>
      <c r="D333" s="632" t="s">
        <v>2486</v>
      </c>
      <c r="E333" s="632" t="s">
        <v>634</v>
      </c>
      <c r="F333" s="632" t="s">
        <v>2707</v>
      </c>
      <c r="G333" s="632" t="s">
        <v>2709</v>
      </c>
      <c r="H333" s="649">
        <v>3</v>
      </c>
      <c r="I333" s="649">
        <v>489</v>
      </c>
      <c r="J333" s="632"/>
      <c r="K333" s="632">
        <v>163</v>
      </c>
      <c r="L333" s="649"/>
      <c r="M333" s="649"/>
      <c r="N333" s="632"/>
      <c r="O333" s="632"/>
      <c r="P333" s="649"/>
      <c r="Q333" s="649"/>
      <c r="R333" s="637"/>
      <c r="S333" s="650"/>
    </row>
    <row r="334" spans="1:19" ht="14.4" customHeight="1" x14ac:dyDescent="0.3">
      <c r="A334" s="631" t="s">
        <v>2497</v>
      </c>
      <c r="B334" s="632" t="s">
        <v>2531</v>
      </c>
      <c r="C334" s="632" t="s">
        <v>529</v>
      </c>
      <c r="D334" s="632" t="s">
        <v>2486</v>
      </c>
      <c r="E334" s="632" t="s">
        <v>634</v>
      </c>
      <c r="F334" s="632" t="s">
        <v>2710</v>
      </c>
      <c r="G334" s="632" t="s">
        <v>2712</v>
      </c>
      <c r="H334" s="649">
        <v>1</v>
      </c>
      <c r="I334" s="649">
        <v>933</v>
      </c>
      <c r="J334" s="632"/>
      <c r="K334" s="632">
        <v>933</v>
      </c>
      <c r="L334" s="649"/>
      <c r="M334" s="649"/>
      <c r="N334" s="632"/>
      <c r="O334" s="632"/>
      <c r="P334" s="649"/>
      <c r="Q334" s="649"/>
      <c r="R334" s="637"/>
      <c r="S334" s="650"/>
    </row>
    <row r="335" spans="1:19" ht="14.4" customHeight="1" x14ac:dyDescent="0.3">
      <c r="A335" s="631" t="s">
        <v>2497</v>
      </c>
      <c r="B335" s="632" t="s">
        <v>2531</v>
      </c>
      <c r="C335" s="632" t="s">
        <v>529</v>
      </c>
      <c r="D335" s="632" t="s">
        <v>778</v>
      </c>
      <c r="E335" s="632" t="s">
        <v>2499</v>
      </c>
      <c r="F335" s="632" t="s">
        <v>2538</v>
      </c>
      <c r="G335" s="632" t="s">
        <v>675</v>
      </c>
      <c r="H335" s="649"/>
      <c r="I335" s="649"/>
      <c r="J335" s="632"/>
      <c r="K335" s="632"/>
      <c r="L335" s="649">
        <v>0.08</v>
      </c>
      <c r="M335" s="649">
        <v>791.02</v>
      </c>
      <c r="N335" s="632">
        <v>1</v>
      </c>
      <c r="O335" s="632">
        <v>9887.75</v>
      </c>
      <c r="P335" s="649"/>
      <c r="Q335" s="649"/>
      <c r="R335" s="637"/>
      <c r="S335" s="650"/>
    </row>
    <row r="336" spans="1:19" ht="14.4" customHeight="1" x14ac:dyDescent="0.3">
      <c r="A336" s="631" t="s">
        <v>2497</v>
      </c>
      <c r="B336" s="632" t="s">
        <v>2531</v>
      </c>
      <c r="C336" s="632" t="s">
        <v>529</v>
      </c>
      <c r="D336" s="632" t="s">
        <v>778</v>
      </c>
      <c r="E336" s="632" t="s">
        <v>2499</v>
      </c>
      <c r="F336" s="632" t="s">
        <v>2544</v>
      </c>
      <c r="G336" s="632" t="s">
        <v>716</v>
      </c>
      <c r="H336" s="649"/>
      <c r="I336" s="649"/>
      <c r="J336" s="632"/>
      <c r="K336" s="632"/>
      <c r="L336" s="649">
        <v>0.78000000000000014</v>
      </c>
      <c r="M336" s="649">
        <v>3547.1</v>
      </c>
      <c r="N336" s="632">
        <v>1</v>
      </c>
      <c r="O336" s="632">
        <v>4547.5641025641016</v>
      </c>
      <c r="P336" s="649">
        <v>0.61</v>
      </c>
      <c r="Q336" s="649">
        <v>1000.0799999999999</v>
      </c>
      <c r="R336" s="637">
        <v>0.28194299568661724</v>
      </c>
      <c r="S336" s="650">
        <v>1639.4754098360654</v>
      </c>
    </row>
    <row r="337" spans="1:19" ht="14.4" customHeight="1" x14ac:dyDescent="0.3">
      <c r="A337" s="631" t="s">
        <v>2497</v>
      </c>
      <c r="B337" s="632" t="s">
        <v>2531</v>
      </c>
      <c r="C337" s="632" t="s">
        <v>529</v>
      </c>
      <c r="D337" s="632" t="s">
        <v>778</v>
      </c>
      <c r="E337" s="632" t="s">
        <v>2499</v>
      </c>
      <c r="F337" s="632" t="s">
        <v>2545</v>
      </c>
      <c r="G337" s="632" t="s">
        <v>716</v>
      </c>
      <c r="H337" s="649"/>
      <c r="I337" s="649"/>
      <c r="J337" s="632"/>
      <c r="K337" s="632"/>
      <c r="L337" s="649">
        <v>0.08</v>
      </c>
      <c r="M337" s="649">
        <v>727.61</v>
      </c>
      <c r="N337" s="632">
        <v>1</v>
      </c>
      <c r="O337" s="632">
        <v>9095.125</v>
      </c>
      <c r="P337" s="649"/>
      <c r="Q337" s="649"/>
      <c r="R337" s="637"/>
      <c r="S337" s="650"/>
    </row>
    <row r="338" spans="1:19" ht="14.4" customHeight="1" x14ac:dyDescent="0.3">
      <c r="A338" s="631" t="s">
        <v>2497</v>
      </c>
      <c r="B338" s="632" t="s">
        <v>2531</v>
      </c>
      <c r="C338" s="632" t="s">
        <v>529</v>
      </c>
      <c r="D338" s="632" t="s">
        <v>778</v>
      </c>
      <c r="E338" s="632" t="s">
        <v>2499</v>
      </c>
      <c r="F338" s="632" t="s">
        <v>2547</v>
      </c>
      <c r="G338" s="632" t="s">
        <v>716</v>
      </c>
      <c r="H338" s="649"/>
      <c r="I338" s="649"/>
      <c r="J338" s="632"/>
      <c r="K338" s="632"/>
      <c r="L338" s="649"/>
      <c r="M338" s="649"/>
      <c r="N338" s="632"/>
      <c r="O338" s="632"/>
      <c r="P338" s="649">
        <v>4.75</v>
      </c>
      <c r="Q338" s="649">
        <v>8349.5399999999991</v>
      </c>
      <c r="R338" s="637"/>
      <c r="S338" s="650">
        <v>1757.797894736842</v>
      </c>
    </row>
    <row r="339" spans="1:19" ht="14.4" customHeight="1" x14ac:dyDescent="0.3">
      <c r="A339" s="631" t="s">
        <v>2497</v>
      </c>
      <c r="B339" s="632" t="s">
        <v>2531</v>
      </c>
      <c r="C339" s="632" t="s">
        <v>529</v>
      </c>
      <c r="D339" s="632" t="s">
        <v>778</v>
      </c>
      <c r="E339" s="632" t="s">
        <v>2499</v>
      </c>
      <c r="F339" s="632" t="s">
        <v>2548</v>
      </c>
      <c r="G339" s="632" t="s">
        <v>625</v>
      </c>
      <c r="H339" s="649"/>
      <c r="I339" s="649"/>
      <c r="J339" s="632"/>
      <c r="K339" s="632"/>
      <c r="L339" s="649">
        <v>8.33</v>
      </c>
      <c r="M339" s="649">
        <v>4306.4300000000012</v>
      </c>
      <c r="N339" s="632">
        <v>1</v>
      </c>
      <c r="O339" s="632">
        <v>516.97839135654272</v>
      </c>
      <c r="P339" s="649">
        <v>4.7</v>
      </c>
      <c r="Q339" s="649">
        <v>2128.5700000000002</v>
      </c>
      <c r="R339" s="637">
        <v>0.49427716228987806</v>
      </c>
      <c r="S339" s="650">
        <v>452.88723404255319</v>
      </c>
    </row>
    <row r="340" spans="1:19" ht="14.4" customHeight="1" x14ac:dyDescent="0.3">
      <c r="A340" s="631" t="s">
        <v>2497</v>
      </c>
      <c r="B340" s="632" t="s">
        <v>2531</v>
      </c>
      <c r="C340" s="632" t="s">
        <v>529</v>
      </c>
      <c r="D340" s="632" t="s">
        <v>778</v>
      </c>
      <c r="E340" s="632" t="s">
        <v>2499</v>
      </c>
      <c r="F340" s="632" t="s">
        <v>2550</v>
      </c>
      <c r="G340" s="632" t="s">
        <v>716</v>
      </c>
      <c r="H340" s="649"/>
      <c r="I340" s="649"/>
      <c r="J340" s="632"/>
      <c r="K340" s="632"/>
      <c r="L340" s="649">
        <v>0.05</v>
      </c>
      <c r="M340" s="649">
        <v>1382.46</v>
      </c>
      <c r="N340" s="632">
        <v>1</v>
      </c>
      <c r="O340" s="632">
        <v>27649.200000000001</v>
      </c>
      <c r="P340" s="649">
        <v>0.08</v>
      </c>
      <c r="Q340" s="649">
        <v>2513.58</v>
      </c>
      <c r="R340" s="637">
        <v>1.8181936547892885</v>
      </c>
      <c r="S340" s="650">
        <v>31419.75</v>
      </c>
    </row>
    <row r="341" spans="1:19" ht="14.4" customHeight="1" x14ac:dyDescent="0.3">
      <c r="A341" s="631" t="s">
        <v>2497</v>
      </c>
      <c r="B341" s="632" t="s">
        <v>2531</v>
      </c>
      <c r="C341" s="632" t="s">
        <v>529</v>
      </c>
      <c r="D341" s="632" t="s">
        <v>778</v>
      </c>
      <c r="E341" s="632" t="s">
        <v>2499</v>
      </c>
      <c r="F341" s="632" t="s">
        <v>2551</v>
      </c>
      <c r="G341" s="632" t="s">
        <v>716</v>
      </c>
      <c r="H341" s="649"/>
      <c r="I341" s="649"/>
      <c r="J341" s="632"/>
      <c r="K341" s="632"/>
      <c r="L341" s="649"/>
      <c r="M341" s="649"/>
      <c r="N341" s="632"/>
      <c r="O341" s="632"/>
      <c r="P341" s="649">
        <v>1.1499999999999999</v>
      </c>
      <c r="Q341" s="649">
        <v>753.85</v>
      </c>
      <c r="R341" s="637"/>
      <c r="S341" s="650">
        <v>655.52173913043487</v>
      </c>
    </row>
    <row r="342" spans="1:19" ht="14.4" customHeight="1" x14ac:dyDescent="0.3">
      <c r="A342" s="631" t="s">
        <v>2497</v>
      </c>
      <c r="B342" s="632" t="s">
        <v>2531</v>
      </c>
      <c r="C342" s="632" t="s">
        <v>529</v>
      </c>
      <c r="D342" s="632" t="s">
        <v>778</v>
      </c>
      <c r="E342" s="632" t="s">
        <v>2499</v>
      </c>
      <c r="F342" s="632" t="s">
        <v>2552</v>
      </c>
      <c r="G342" s="632" t="s">
        <v>716</v>
      </c>
      <c r="H342" s="649"/>
      <c r="I342" s="649"/>
      <c r="J342" s="632"/>
      <c r="K342" s="632"/>
      <c r="L342" s="649"/>
      <c r="M342" s="649"/>
      <c r="N342" s="632"/>
      <c r="O342" s="632"/>
      <c r="P342" s="649">
        <v>0.02</v>
      </c>
      <c r="Q342" s="649">
        <v>340.9</v>
      </c>
      <c r="R342" s="637"/>
      <c r="S342" s="650">
        <v>17045</v>
      </c>
    </row>
    <row r="343" spans="1:19" ht="14.4" customHeight="1" x14ac:dyDescent="0.3">
      <c r="A343" s="631" t="s">
        <v>2497</v>
      </c>
      <c r="B343" s="632" t="s">
        <v>2531</v>
      </c>
      <c r="C343" s="632" t="s">
        <v>529</v>
      </c>
      <c r="D343" s="632" t="s">
        <v>778</v>
      </c>
      <c r="E343" s="632" t="s">
        <v>634</v>
      </c>
      <c r="F343" s="632" t="s">
        <v>2581</v>
      </c>
      <c r="G343" s="632" t="s">
        <v>2582</v>
      </c>
      <c r="H343" s="649"/>
      <c r="I343" s="649"/>
      <c r="J343" s="632"/>
      <c r="K343" s="632"/>
      <c r="L343" s="649">
        <v>1</v>
      </c>
      <c r="M343" s="649">
        <v>205</v>
      </c>
      <c r="N343" s="632">
        <v>1</v>
      </c>
      <c r="O343" s="632">
        <v>205</v>
      </c>
      <c r="P343" s="649"/>
      <c r="Q343" s="649"/>
      <c r="R343" s="637"/>
      <c r="S343" s="650"/>
    </row>
    <row r="344" spans="1:19" ht="14.4" customHeight="1" x14ac:dyDescent="0.3">
      <c r="A344" s="631" t="s">
        <v>2497</v>
      </c>
      <c r="B344" s="632" t="s">
        <v>2531</v>
      </c>
      <c r="C344" s="632" t="s">
        <v>529</v>
      </c>
      <c r="D344" s="632" t="s">
        <v>778</v>
      </c>
      <c r="E344" s="632" t="s">
        <v>634</v>
      </c>
      <c r="F344" s="632" t="s">
        <v>2587</v>
      </c>
      <c r="G344" s="632" t="s">
        <v>2588</v>
      </c>
      <c r="H344" s="649">
        <v>2</v>
      </c>
      <c r="I344" s="649">
        <v>426</v>
      </c>
      <c r="J344" s="632">
        <v>0.22222222222222221</v>
      </c>
      <c r="K344" s="632">
        <v>213</v>
      </c>
      <c r="L344" s="649">
        <v>9</v>
      </c>
      <c r="M344" s="649">
        <v>1917</v>
      </c>
      <c r="N344" s="632">
        <v>1</v>
      </c>
      <c r="O344" s="632">
        <v>213</v>
      </c>
      <c r="P344" s="649">
        <v>4</v>
      </c>
      <c r="Q344" s="649">
        <v>856</v>
      </c>
      <c r="R344" s="637">
        <v>0.44653103808033384</v>
      </c>
      <c r="S344" s="650">
        <v>214</v>
      </c>
    </row>
    <row r="345" spans="1:19" ht="14.4" customHeight="1" x14ac:dyDescent="0.3">
      <c r="A345" s="631" t="s">
        <v>2497</v>
      </c>
      <c r="B345" s="632" t="s">
        <v>2531</v>
      </c>
      <c r="C345" s="632" t="s">
        <v>529</v>
      </c>
      <c r="D345" s="632" t="s">
        <v>778</v>
      </c>
      <c r="E345" s="632" t="s">
        <v>634</v>
      </c>
      <c r="F345" s="632" t="s">
        <v>2587</v>
      </c>
      <c r="G345" s="632" t="s">
        <v>2589</v>
      </c>
      <c r="H345" s="649"/>
      <c r="I345" s="649"/>
      <c r="J345" s="632"/>
      <c r="K345" s="632"/>
      <c r="L345" s="649">
        <v>61</v>
      </c>
      <c r="M345" s="649">
        <v>12993</v>
      </c>
      <c r="N345" s="632">
        <v>1</v>
      </c>
      <c r="O345" s="632">
        <v>213</v>
      </c>
      <c r="P345" s="649">
        <v>47</v>
      </c>
      <c r="Q345" s="649">
        <v>10058</v>
      </c>
      <c r="R345" s="637">
        <v>0.77410913568844764</v>
      </c>
      <c r="S345" s="650">
        <v>214</v>
      </c>
    </row>
    <row r="346" spans="1:19" ht="14.4" customHeight="1" x14ac:dyDescent="0.3">
      <c r="A346" s="631" t="s">
        <v>2497</v>
      </c>
      <c r="B346" s="632" t="s">
        <v>2531</v>
      </c>
      <c r="C346" s="632" t="s">
        <v>529</v>
      </c>
      <c r="D346" s="632" t="s">
        <v>778</v>
      </c>
      <c r="E346" s="632" t="s">
        <v>634</v>
      </c>
      <c r="F346" s="632" t="s">
        <v>2590</v>
      </c>
      <c r="G346" s="632" t="s">
        <v>2591</v>
      </c>
      <c r="H346" s="649">
        <v>10</v>
      </c>
      <c r="I346" s="649">
        <v>1550</v>
      </c>
      <c r="J346" s="632">
        <v>1.6666666666666667</v>
      </c>
      <c r="K346" s="632">
        <v>155</v>
      </c>
      <c r="L346" s="649">
        <v>6</v>
      </c>
      <c r="M346" s="649">
        <v>930</v>
      </c>
      <c r="N346" s="632">
        <v>1</v>
      </c>
      <c r="O346" s="632">
        <v>155</v>
      </c>
      <c r="P346" s="649">
        <v>5</v>
      </c>
      <c r="Q346" s="649">
        <v>775</v>
      </c>
      <c r="R346" s="637">
        <v>0.83333333333333337</v>
      </c>
      <c r="S346" s="650">
        <v>155</v>
      </c>
    </row>
    <row r="347" spans="1:19" ht="14.4" customHeight="1" x14ac:dyDescent="0.3">
      <c r="A347" s="631" t="s">
        <v>2497</v>
      </c>
      <c r="B347" s="632" t="s">
        <v>2531</v>
      </c>
      <c r="C347" s="632" t="s">
        <v>529</v>
      </c>
      <c r="D347" s="632" t="s">
        <v>778</v>
      </c>
      <c r="E347" s="632" t="s">
        <v>634</v>
      </c>
      <c r="F347" s="632" t="s">
        <v>2590</v>
      </c>
      <c r="G347" s="632" t="s">
        <v>2592</v>
      </c>
      <c r="H347" s="649"/>
      <c r="I347" s="649"/>
      <c r="J347" s="632"/>
      <c r="K347" s="632"/>
      <c r="L347" s="649">
        <v>100</v>
      </c>
      <c r="M347" s="649">
        <v>15500</v>
      </c>
      <c r="N347" s="632">
        <v>1</v>
      </c>
      <c r="O347" s="632">
        <v>155</v>
      </c>
      <c r="P347" s="649">
        <v>98</v>
      </c>
      <c r="Q347" s="649">
        <v>15190</v>
      </c>
      <c r="R347" s="637">
        <v>0.98</v>
      </c>
      <c r="S347" s="650">
        <v>155</v>
      </c>
    </row>
    <row r="348" spans="1:19" ht="14.4" customHeight="1" x14ac:dyDescent="0.3">
      <c r="A348" s="631" t="s">
        <v>2497</v>
      </c>
      <c r="B348" s="632" t="s">
        <v>2531</v>
      </c>
      <c r="C348" s="632" t="s">
        <v>529</v>
      </c>
      <c r="D348" s="632" t="s">
        <v>778</v>
      </c>
      <c r="E348" s="632" t="s">
        <v>634</v>
      </c>
      <c r="F348" s="632" t="s">
        <v>2593</v>
      </c>
      <c r="G348" s="632" t="s">
        <v>2594</v>
      </c>
      <c r="H348" s="649">
        <v>21</v>
      </c>
      <c r="I348" s="649">
        <v>3927</v>
      </c>
      <c r="J348" s="632">
        <v>1.4</v>
      </c>
      <c r="K348" s="632">
        <v>187</v>
      </c>
      <c r="L348" s="649">
        <v>15</v>
      </c>
      <c r="M348" s="649">
        <v>2805</v>
      </c>
      <c r="N348" s="632">
        <v>1</v>
      </c>
      <c r="O348" s="632">
        <v>187</v>
      </c>
      <c r="P348" s="649">
        <v>12</v>
      </c>
      <c r="Q348" s="649">
        <v>2244</v>
      </c>
      <c r="R348" s="637">
        <v>0.8</v>
      </c>
      <c r="S348" s="650">
        <v>187</v>
      </c>
    </row>
    <row r="349" spans="1:19" ht="14.4" customHeight="1" x14ac:dyDescent="0.3">
      <c r="A349" s="631" t="s">
        <v>2497</v>
      </c>
      <c r="B349" s="632" t="s">
        <v>2531</v>
      </c>
      <c r="C349" s="632" t="s">
        <v>529</v>
      </c>
      <c r="D349" s="632" t="s">
        <v>778</v>
      </c>
      <c r="E349" s="632" t="s">
        <v>634</v>
      </c>
      <c r="F349" s="632" t="s">
        <v>2593</v>
      </c>
      <c r="G349" s="632" t="s">
        <v>2595</v>
      </c>
      <c r="H349" s="649"/>
      <c r="I349" s="649"/>
      <c r="J349" s="632"/>
      <c r="K349" s="632"/>
      <c r="L349" s="649">
        <v>109</v>
      </c>
      <c r="M349" s="649">
        <v>20383</v>
      </c>
      <c r="N349" s="632">
        <v>1</v>
      </c>
      <c r="O349" s="632">
        <v>187</v>
      </c>
      <c r="P349" s="649">
        <v>111</v>
      </c>
      <c r="Q349" s="649">
        <v>20757</v>
      </c>
      <c r="R349" s="637">
        <v>1.0183486238532109</v>
      </c>
      <c r="S349" s="650">
        <v>187</v>
      </c>
    </row>
    <row r="350" spans="1:19" ht="14.4" customHeight="1" x14ac:dyDescent="0.3">
      <c r="A350" s="631" t="s">
        <v>2497</v>
      </c>
      <c r="B350" s="632" t="s">
        <v>2531</v>
      </c>
      <c r="C350" s="632" t="s">
        <v>529</v>
      </c>
      <c r="D350" s="632" t="s">
        <v>778</v>
      </c>
      <c r="E350" s="632" t="s">
        <v>634</v>
      </c>
      <c r="F350" s="632" t="s">
        <v>2596</v>
      </c>
      <c r="G350" s="632" t="s">
        <v>2597</v>
      </c>
      <c r="H350" s="649"/>
      <c r="I350" s="649"/>
      <c r="J350" s="632"/>
      <c r="K350" s="632"/>
      <c r="L350" s="649">
        <v>41</v>
      </c>
      <c r="M350" s="649">
        <v>5248</v>
      </c>
      <c r="N350" s="632">
        <v>1</v>
      </c>
      <c r="O350" s="632">
        <v>128</v>
      </c>
      <c r="P350" s="649">
        <v>48</v>
      </c>
      <c r="Q350" s="649">
        <v>6144</v>
      </c>
      <c r="R350" s="637">
        <v>1.1707317073170731</v>
      </c>
      <c r="S350" s="650">
        <v>128</v>
      </c>
    </row>
    <row r="351" spans="1:19" ht="14.4" customHeight="1" x14ac:dyDescent="0.3">
      <c r="A351" s="631" t="s">
        <v>2497</v>
      </c>
      <c r="B351" s="632" t="s">
        <v>2531</v>
      </c>
      <c r="C351" s="632" t="s">
        <v>529</v>
      </c>
      <c r="D351" s="632" t="s">
        <v>778</v>
      </c>
      <c r="E351" s="632" t="s">
        <v>634</v>
      </c>
      <c r="F351" s="632" t="s">
        <v>2596</v>
      </c>
      <c r="G351" s="632" t="s">
        <v>2598</v>
      </c>
      <c r="H351" s="649">
        <v>7</v>
      </c>
      <c r="I351" s="649">
        <v>896</v>
      </c>
      <c r="J351" s="632">
        <v>1.75</v>
      </c>
      <c r="K351" s="632">
        <v>128</v>
      </c>
      <c r="L351" s="649">
        <v>4</v>
      </c>
      <c r="M351" s="649">
        <v>512</v>
      </c>
      <c r="N351" s="632">
        <v>1</v>
      </c>
      <c r="O351" s="632">
        <v>128</v>
      </c>
      <c r="P351" s="649">
        <v>13</v>
      </c>
      <c r="Q351" s="649">
        <v>1664</v>
      </c>
      <c r="R351" s="637">
        <v>3.25</v>
      </c>
      <c r="S351" s="650">
        <v>128</v>
      </c>
    </row>
    <row r="352" spans="1:19" ht="14.4" customHeight="1" x14ac:dyDescent="0.3">
      <c r="A352" s="631" t="s">
        <v>2497</v>
      </c>
      <c r="B352" s="632" t="s">
        <v>2531</v>
      </c>
      <c r="C352" s="632" t="s">
        <v>529</v>
      </c>
      <c r="D352" s="632" t="s">
        <v>778</v>
      </c>
      <c r="E352" s="632" t="s">
        <v>634</v>
      </c>
      <c r="F352" s="632" t="s">
        <v>2599</v>
      </c>
      <c r="G352" s="632" t="s">
        <v>2600</v>
      </c>
      <c r="H352" s="649"/>
      <c r="I352" s="649"/>
      <c r="J352" s="632"/>
      <c r="K352" s="632"/>
      <c r="L352" s="649">
        <v>101</v>
      </c>
      <c r="M352" s="649">
        <v>22523</v>
      </c>
      <c r="N352" s="632">
        <v>1</v>
      </c>
      <c r="O352" s="632">
        <v>223</v>
      </c>
      <c r="P352" s="649">
        <v>74</v>
      </c>
      <c r="Q352" s="649">
        <v>16576</v>
      </c>
      <c r="R352" s="637">
        <v>0.73595879767348937</v>
      </c>
      <c r="S352" s="650">
        <v>224</v>
      </c>
    </row>
    <row r="353" spans="1:19" ht="14.4" customHeight="1" x14ac:dyDescent="0.3">
      <c r="A353" s="631" t="s">
        <v>2497</v>
      </c>
      <c r="B353" s="632" t="s">
        <v>2531</v>
      </c>
      <c r="C353" s="632" t="s">
        <v>529</v>
      </c>
      <c r="D353" s="632" t="s">
        <v>778</v>
      </c>
      <c r="E353" s="632" t="s">
        <v>634</v>
      </c>
      <c r="F353" s="632" t="s">
        <v>2599</v>
      </c>
      <c r="G353" s="632" t="s">
        <v>2601</v>
      </c>
      <c r="H353" s="649">
        <v>46</v>
      </c>
      <c r="I353" s="649">
        <v>10258</v>
      </c>
      <c r="J353" s="632">
        <v>7.666666666666667</v>
      </c>
      <c r="K353" s="632">
        <v>223</v>
      </c>
      <c r="L353" s="649">
        <v>6</v>
      </c>
      <c r="M353" s="649">
        <v>1338</v>
      </c>
      <c r="N353" s="632">
        <v>1</v>
      </c>
      <c r="O353" s="632">
        <v>223</v>
      </c>
      <c r="P353" s="649">
        <v>30</v>
      </c>
      <c r="Q353" s="649">
        <v>6720</v>
      </c>
      <c r="R353" s="637">
        <v>5.0224215246636774</v>
      </c>
      <c r="S353" s="650">
        <v>224</v>
      </c>
    </row>
    <row r="354" spans="1:19" ht="14.4" customHeight="1" x14ac:dyDescent="0.3">
      <c r="A354" s="631" t="s">
        <v>2497</v>
      </c>
      <c r="B354" s="632" t="s">
        <v>2531</v>
      </c>
      <c r="C354" s="632" t="s">
        <v>529</v>
      </c>
      <c r="D354" s="632" t="s">
        <v>778</v>
      </c>
      <c r="E354" s="632" t="s">
        <v>634</v>
      </c>
      <c r="F354" s="632" t="s">
        <v>2602</v>
      </c>
      <c r="G354" s="632" t="s">
        <v>2603</v>
      </c>
      <c r="H354" s="649">
        <v>2</v>
      </c>
      <c r="I354" s="649">
        <v>446</v>
      </c>
      <c r="J354" s="632">
        <v>2</v>
      </c>
      <c r="K354" s="632">
        <v>223</v>
      </c>
      <c r="L354" s="649">
        <v>1</v>
      </c>
      <c r="M354" s="649">
        <v>223</v>
      </c>
      <c r="N354" s="632">
        <v>1</v>
      </c>
      <c r="O354" s="632">
        <v>223</v>
      </c>
      <c r="P354" s="649">
        <v>8</v>
      </c>
      <c r="Q354" s="649">
        <v>1792</v>
      </c>
      <c r="R354" s="637">
        <v>8.0358744394618835</v>
      </c>
      <c r="S354" s="650">
        <v>224</v>
      </c>
    </row>
    <row r="355" spans="1:19" ht="14.4" customHeight="1" x14ac:dyDescent="0.3">
      <c r="A355" s="631" t="s">
        <v>2497</v>
      </c>
      <c r="B355" s="632" t="s">
        <v>2531</v>
      </c>
      <c r="C355" s="632" t="s">
        <v>529</v>
      </c>
      <c r="D355" s="632" t="s">
        <v>778</v>
      </c>
      <c r="E355" s="632" t="s">
        <v>634</v>
      </c>
      <c r="F355" s="632" t="s">
        <v>2602</v>
      </c>
      <c r="G355" s="632" t="s">
        <v>2604</v>
      </c>
      <c r="H355" s="649"/>
      <c r="I355" s="649"/>
      <c r="J355" s="632"/>
      <c r="K355" s="632"/>
      <c r="L355" s="649">
        <v>37</v>
      </c>
      <c r="M355" s="649">
        <v>8251</v>
      </c>
      <c r="N355" s="632">
        <v>1</v>
      </c>
      <c r="O355" s="632">
        <v>223</v>
      </c>
      <c r="P355" s="649">
        <v>19</v>
      </c>
      <c r="Q355" s="649">
        <v>4256</v>
      </c>
      <c r="R355" s="637">
        <v>0.51581626469518849</v>
      </c>
      <c r="S355" s="650">
        <v>224</v>
      </c>
    </row>
    <row r="356" spans="1:19" ht="14.4" customHeight="1" x14ac:dyDescent="0.3">
      <c r="A356" s="631" t="s">
        <v>2497</v>
      </c>
      <c r="B356" s="632" t="s">
        <v>2531</v>
      </c>
      <c r="C356" s="632" t="s">
        <v>529</v>
      </c>
      <c r="D356" s="632" t="s">
        <v>778</v>
      </c>
      <c r="E356" s="632" t="s">
        <v>634</v>
      </c>
      <c r="F356" s="632" t="s">
        <v>2608</v>
      </c>
      <c r="G356" s="632" t="s">
        <v>2609</v>
      </c>
      <c r="H356" s="649">
        <v>10</v>
      </c>
      <c r="I356" s="649">
        <v>2250</v>
      </c>
      <c r="J356" s="632">
        <v>0.83333333333333337</v>
      </c>
      <c r="K356" s="632">
        <v>225</v>
      </c>
      <c r="L356" s="649">
        <v>12</v>
      </c>
      <c r="M356" s="649">
        <v>2700</v>
      </c>
      <c r="N356" s="632">
        <v>1</v>
      </c>
      <c r="O356" s="632">
        <v>225</v>
      </c>
      <c r="P356" s="649">
        <v>16</v>
      </c>
      <c r="Q356" s="649">
        <v>3616</v>
      </c>
      <c r="R356" s="637">
        <v>1.3392592592592591</v>
      </c>
      <c r="S356" s="650">
        <v>226</v>
      </c>
    </row>
    <row r="357" spans="1:19" ht="14.4" customHeight="1" x14ac:dyDescent="0.3">
      <c r="A357" s="631" t="s">
        <v>2497</v>
      </c>
      <c r="B357" s="632" t="s">
        <v>2531</v>
      </c>
      <c r="C357" s="632" t="s">
        <v>529</v>
      </c>
      <c r="D357" s="632" t="s">
        <v>778</v>
      </c>
      <c r="E357" s="632" t="s">
        <v>634</v>
      </c>
      <c r="F357" s="632" t="s">
        <v>2608</v>
      </c>
      <c r="G357" s="632" t="s">
        <v>2610</v>
      </c>
      <c r="H357" s="649"/>
      <c r="I357" s="649"/>
      <c r="J357" s="632"/>
      <c r="K357" s="632"/>
      <c r="L357" s="649">
        <v>129</v>
      </c>
      <c r="M357" s="649">
        <v>29025</v>
      </c>
      <c r="N357" s="632">
        <v>1</v>
      </c>
      <c r="O357" s="632">
        <v>225</v>
      </c>
      <c r="P357" s="649">
        <v>199</v>
      </c>
      <c r="Q357" s="649">
        <v>44974</v>
      </c>
      <c r="R357" s="637">
        <v>1.5494918173987942</v>
      </c>
      <c r="S357" s="650">
        <v>226</v>
      </c>
    </row>
    <row r="358" spans="1:19" ht="14.4" customHeight="1" x14ac:dyDescent="0.3">
      <c r="A358" s="631" t="s">
        <v>2497</v>
      </c>
      <c r="B358" s="632" t="s">
        <v>2531</v>
      </c>
      <c r="C358" s="632" t="s">
        <v>529</v>
      </c>
      <c r="D358" s="632" t="s">
        <v>778</v>
      </c>
      <c r="E358" s="632" t="s">
        <v>634</v>
      </c>
      <c r="F358" s="632" t="s">
        <v>2611</v>
      </c>
      <c r="G358" s="632" t="s">
        <v>2612</v>
      </c>
      <c r="H358" s="649"/>
      <c r="I358" s="649"/>
      <c r="J358" s="632"/>
      <c r="K358" s="632"/>
      <c r="L358" s="649">
        <v>6</v>
      </c>
      <c r="M358" s="649">
        <v>3756</v>
      </c>
      <c r="N358" s="632">
        <v>1</v>
      </c>
      <c r="O358" s="632">
        <v>626</v>
      </c>
      <c r="P358" s="649">
        <v>2</v>
      </c>
      <c r="Q358" s="649">
        <v>1252</v>
      </c>
      <c r="R358" s="637">
        <v>0.33333333333333331</v>
      </c>
      <c r="S358" s="650">
        <v>626</v>
      </c>
    </row>
    <row r="359" spans="1:19" ht="14.4" customHeight="1" x14ac:dyDescent="0.3">
      <c r="A359" s="631" t="s">
        <v>2497</v>
      </c>
      <c r="B359" s="632" t="s">
        <v>2531</v>
      </c>
      <c r="C359" s="632" t="s">
        <v>529</v>
      </c>
      <c r="D359" s="632" t="s">
        <v>778</v>
      </c>
      <c r="E359" s="632" t="s">
        <v>634</v>
      </c>
      <c r="F359" s="632" t="s">
        <v>2611</v>
      </c>
      <c r="G359" s="632" t="s">
        <v>2613</v>
      </c>
      <c r="H359" s="649"/>
      <c r="I359" s="649"/>
      <c r="J359" s="632"/>
      <c r="K359" s="632"/>
      <c r="L359" s="649"/>
      <c r="M359" s="649"/>
      <c r="N359" s="632"/>
      <c r="O359" s="632"/>
      <c r="P359" s="649">
        <v>4</v>
      </c>
      <c r="Q359" s="649">
        <v>2504</v>
      </c>
      <c r="R359" s="637"/>
      <c r="S359" s="650">
        <v>626</v>
      </c>
    </row>
    <row r="360" spans="1:19" ht="14.4" customHeight="1" x14ac:dyDescent="0.3">
      <c r="A360" s="631" t="s">
        <v>2497</v>
      </c>
      <c r="B360" s="632" t="s">
        <v>2531</v>
      </c>
      <c r="C360" s="632" t="s">
        <v>529</v>
      </c>
      <c r="D360" s="632" t="s">
        <v>778</v>
      </c>
      <c r="E360" s="632" t="s">
        <v>634</v>
      </c>
      <c r="F360" s="632" t="s">
        <v>2624</v>
      </c>
      <c r="G360" s="632" t="s">
        <v>2626</v>
      </c>
      <c r="H360" s="649"/>
      <c r="I360" s="649"/>
      <c r="J360" s="632"/>
      <c r="K360" s="632"/>
      <c r="L360" s="649">
        <v>8</v>
      </c>
      <c r="M360" s="649">
        <v>3872</v>
      </c>
      <c r="N360" s="632">
        <v>1</v>
      </c>
      <c r="O360" s="632">
        <v>484</v>
      </c>
      <c r="P360" s="649">
        <v>3</v>
      </c>
      <c r="Q360" s="649">
        <v>1455</v>
      </c>
      <c r="R360" s="637">
        <v>0.37577479338842973</v>
      </c>
      <c r="S360" s="650">
        <v>485</v>
      </c>
    </row>
    <row r="361" spans="1:19" ht="14.4" customHeight="1" x14ac:dyDescent="0.3">
      <c r="A361" s="631" t="s">
        <v>2497</v>
      </c>
      <c r="B361" s="632" t="s">
        <v>2531</v>
      </c>
      <c r="C361" s="632" t="s">
        <v>529</v>
      </c>
      <c r="D361" s="632" t="s">
        <v>778</v>
      </c>
      <c r="E361" s="632" t="s">
        <v>634</v>
      </c>
      <c r="F361" s="632" t="s">
        <v>2627</v>
      </c>
      <c r="G361" s="632" t="s">
        <v>2629</v>
      </c>
      <c r="H361" s="649"/>
      <c r="I361" s="649"/>
      <c r="J361" s="632"/>
      <c r="K361" s="632"/>
      <c r="L361" s="649">
        <v>1</v>
      </c>
      <c r="M361" s="649">
        <v>265</v>
      </c>
      <c r="N361" s="632">
        <v>1</v>
      </c>
      <c r="O361" s="632">
        <v>265</v>
      </c>
      <c r="P361" s="649"/>
      <c r="Q361" s="649"/>
      <c r="R361" s="637"/>
      <c r="S361" s="650"/>
    </row>
    <row r="362" spans="1:19" ht="14.4" customHeight="1" x14ac:dyDescent="0.3">
      <c r="A362" s="631" t="s">
        <v>2497</v>
      </c>
      <c r="B362" s="632" t="s">
        <v>2531</v>
      </c>
      <c r="C362" s="632" t="s">
        <v>529</v>
      </c>
      <c r="D362" s="632" t="s">
        <v>778</v>
      </c>
      <c r="E362" s="632" t="s">
        <v>634</v>
      </c>
      <c r="F362" s="632" t="s">
        <v>2632</v>
      </c>
      <c r="G362" s="632" t="s">
        <v>2634</v>
      </c>
      <c r="H362" s="649"/>
      <c r="I362" s="649"/>
      <c r="J362" s="632"/>
      <c r="K362" s="632"/>
      <c r="L362" s="649">
        <v>1</v>
      </c>
      <c r="M362" s="649">
        <v>254</v>
      </c>
      <c r="N362" s="632">
        <v>1</v>
      </c>
      <c r="O362" s="632">
        <v>254</v>
      </c>
      <c r="P362" s="649"/>
      <c r="Q362" s="649"/>
      <c r="R362" s="637"/>
      <c r="S362" s="650"/>
    </row>
    <row r="363" spans="1:19" ht="14.4" customHeight="1" x14ac:dyDescent="0.3">
      <c r="A363" s="631" t="s">
        <v>2497</v>
      </c>
      <c r="B363" s="632" t="s">
        <v>2531</v>
      </c>
      <c r="C363" s="632" t="s">
        <v>529</v>
      </c>
      <c r="D363" s="632" t="s">
        <v>778</v>
      </c>
      <c r="E363" s="632" t="s">
        <v>634</v>
      </c>
      <c r="F363" s="632" t="s">
        <v>2635</v>
      </c>
      <c r="G363" s="632" t="s">
        <v>2636</v>
      </c>
      <c r="H363" s="649">
        <v>9</v>
      </c>
      <c r="I363" s="649">
        <v>3105</v>
      </c>
      <c r="J363" s="632">
        <v>0.375</v>
      </c>
      <c r="K363" s="632">
        <v>345</v>
      </c>
      <c r="L363" s="649">
        <v>24</v>
      </c>
      <c r="M363" s="649">
        <v>8280</v>
      </c>
      <c r="N363" s="632">
        <v>1</v>
      </c>
      <c r="O363" s="632">
        <v>345</v>
      </c>
      <c r="P363" s="649">
        <v>18</v>
      </c>
      <c r="Q363" s="649">
        <v>6228</v>
      </c>
      <c r="R363" s="637">
        <v>0.75217391304347825</v>
      </c>
      <c r="S363" s="650">
        <v>346</v>
      </c>
    </row>
    <row r="364" spans="1:19" ht="14.4" customHeight="1" x14ac:dyDescent="0.3">
      <c r="A364" s="631" t="s">
        <v>2497</v>
      </c>
      <c r="B364" s="632" t="s">
        <v>2531</v>
      </c>
      <c r="C364" s="632" t="s">
        <v>529</v>
      </c>
      <c r="D364" s="632" t="s">
        <v>778</v>
      </c>
      <c r="E364" s="632" t="s">
        <v>634</v>
      </c>
      <c r="F364" s="632" t="s">
        <v>2635</v>
      </c>
      <c r="G364" s="632" t="s">
        <v>2637</v>
      </c>
      <c r="H364" s="649"/>
      <c r="I364" s="649"/>
      <c r="J364" s="632"/>
      <c r="K364" s="632"/>
      <c r="L364" s="649">
        <v>136</v>
      </c>
      <c r="M364" s="649">
        <v>46920</v>
      </c>
      <c r="N364" s="632">
        <v>1</v>
      </c>
      <c r="O364" s="632">
        <v>345</v>
      </c>
      <c r="P364" s="649">
        <v>166</v>
      </c>
      <c r="Q364" s="649">
        <v>57436</v>
      </c>
      <c r="R364" s="637">
        <v>1.2241261722080137</v>
      </c>
      <c r="S364" s="650">
        <v>346</v>
      </c>
    </row>
    <row r="365" spans="1:19" ht="14.4" customHeight="1" x14ac:dyDescent="0.3">
      <c r="A365" s="631" t="s">
        <v>2497</v>
      </c>
      <c r="B365" s="632" t="s">
        <v>2531</v>
      </c>
      <c r="C365" s="632" t="s">
        <v>529</v>
      </c>
      <c r="D365" s="632" t="s">
        <v>778</v>
      </c>
      <c r="E365" s="632" t="s">
        <v>634</v>
      </c>
      <c r="F365" s="632" t="s">
        <v>2638</v>
      </c>
      <c r="G365" s="632" t="s">
        <v>2639</v>
      </c>
      <c r="H365" s="649">
        <v>1</v>
      </c>
      <c r="I365" s="649">
        <v>872</v>
      </c>
      <c r="J365" s="632">
        <v>4.5402478392169113E-2</v>
      </c>
      <c r="K365" s="632">
        <v>872</v>
      </c>
      <c r="L365" s="649">
        <v>22</v>
      </c>
      <c r="M365" s="649">
        <v>19206</v>
      </c>
      <c r="N365" s="632">
        <v>1</v>
      </c>
      <c r="O365" s="632">
        <v>873</v>
      </c>
      <c r="P365" s="649">
        <v>31</v>
      </c>
      <c r="Q365" s="649">
        <v>27094</v>
      </c>
      <c r="R365" s="637">
        <v>1.4107049880245757</v>
      </c>
      <c r="S365" s="650">
        <v>874</v>
      </c>
    </row>
    <row r="366" spans="1:19" ht="14.4" customHeight="1" x14ac:dyDescent="0.3">
      <c r="A366" s="631" t="s">
        <v>2497</v>
      </c>
      <c r="B366" s="632" t="s">
        <v>2531</v>
      </c>
      <c r="C366" s="632" t="s">
        <v>529</v>
      </c>
      <c r="D366" s="632" t="s">
        <v>778</v>
      </c>
      <c r="E366" s="632" t="s">
        <v>634</v>
      </c>
      <c r="F366" s="632" t="s">
        <v>2642</v>
      </c>
      <c r="G366" s="632" t="s">
        <v>2643</v>
      </c>
      <c r="H366" s="649"/>
      <c r="I366" s="649"/>
      <c r="J366" s="632"/>
      <c r="K366" s="632"/>
      <c r="L366" s="649"/>
      <c r="M366" s="649"/>
      <c r="N366" s="632"/>
      <c r="O366" s="632"/>
      <c r="P366" s="649">
        <v>1</v>
      </c>
      <c r="Q366" s="649">
        <v>1294</v>
      </c>
      <c r="R366" s="637"/>
      <c r="S366" s="650">
        <v>1294</v>
      </c>
    </row>
    <row r="367" spans="1:19" ht="14.4" customHeight="1" x14ac:dyDescent="0.3">
      <c r="A367" s="631" t="s">
        <v>2497</v>
      </c>
      <c r="B367" s="632" t="s">
        <v>2531</v>
      </c>
      <c r="C367" s="632" t="s">
        <v>529</v>
      </c>
      <c r="D367" s="632" t="s">
        <v>778</v>
      </c>
      <c r="E367" s="632" t="s">
        <v>634</v>
      </c>
      <c r="F367" s="632" t="s">
        <v>2646</v>
      </c>
      <c r="G367" s="632" t="s">
        <v>2647</v>
      </c>
      <c r="H367" s="649"/>
      <c r="I367" s="649"/>
      <c r="J367" s="632"/>
      <c r="K367" s="632"/>
      <c r="L367" s="649"/>
      <c r="M367" s="649"/>
      <c r="N367" s="632"/>
      <c r="O367" s="632"/>
      <c r="P367" s="649">
        <v>4</v>
      </c>
      <c r="Q367" s="649">
        <v>20632</v>
      </c>
      <c r="R367" s="637"/>
      <c r="S367" s="650">
        <v>5158</v>
      </c>
    </row>
    <row r="368" spans="1:19" ht="14.4" customHeight="1" x14ac:dyDescent="0.3">
      <c r="A368" s="631" t="s">
        <v>2497</v>
      </c>
      <c r="B368" s="632" t="s">
        <v>2531</v>
      </c>
      <c r="C368" s="632" t="s">
        <v>529</v>
      </c>
      <c r="D368" s="632" t="s">
        <v>778</v>
      </c>
      <c r="E368" s="632" t="s">
        <v>634</v>
      </c>
      <c r="F368" s="632" t="s">
        <v>2651</v>
      </c>
      <c r="G368" s="632" t="s">
        <v>2653</v>
      </c>
      <c r="H368" s="649"/>
      <c r="I368" s="649"/>
      <c r="J368" s="632"/>
      <c r="K368" s="632"/>
      <c r="L368" s="649"/>
      <c r="M368" s="649"/>
      <c r="N368" s="632"/>
      <c r="O368" s="632"/>
      <c r="P368" s="649">
        <v>1</v>
      </c>
      <c r="Q368" s="649">
        <v>5621</v>
      </c>
      <c r="R368" s="637"/>
      <c r="S368" s="650">
        <v>5621</v>
      </c>
    </row>
    <row r="369" spans="1:19" ht="14.4" customHeight="1" x14ac:dyDescent="0.3">
      <c r="A369" s="631" t="s">
        <v>2497</v>
      </c>
      <c r="B369" s="632" t="s">
        <v>2531</v>
      </c>
      <c r="C369" s="632" t="s">
        <v>529</v>
      </c>
      <c r="D369" s="632" t="s">
        <v>778</v>
      </c>
      <c r="E369" s="632" t="s">
        <v>634</v>
      </c>
      <c r="F369" s="632" t="s">
        <v>2659</v>
      </c>
      <c r="G369" s="632" t="s">
        <v>2660</v>
      </c>
      <c r="H369" s="649"/>
      <c r="I369" s="649"/>
      <c r="J369" s="632"/>
      <c r="K369" s="632"/>
      <c r="L369" s="649">
        <v>342</v>
      </c>
      <c r="M369" s="649">
        <v>60534</v>
      </c>
      <c r="N369" s="632">
        <v>1</v>
      </c>
      <c r="O369" s="632">
        <v>177</v>
      </c>
      <c r="P369" s="649">
        <v>416</v>
      </c>
      <c r="Q369" s="649">
        <v>74048</v>
      </c>
      <c r="R369" s="637">
        <v>1.2232464400171805</v>
      </c>
      <c r="S369" s="650">
        <v>178</v>
      </c>
    </row>
    <row r="370" spans="1:19" ht="14.4" customHeight="1" x14ac:dyDescent="0.3">
      <c r="A370" s="631" t="s">
        <v>2497</v>
      </c>
      <c r="B370" s="632" t="s">
        <v>2531</v>
      </c>
      <c r="C370" s="632" t="s">
        <v>529</v>
      </c>
      <c r="D370" s="632" t="s">
        <v>778</v>
      </c>
      <c r="E370" s="632" t="s">
        <v>634</v>
      </c>
      <c r="F370" s="632" t="s">
        <v>2659</v>
      </c>
      <c r="G370" s="632" t="s">
        <v>2661</v>
      </c>
      <c r="H370" s="649">
        <v>29</v>
      </c>
      <c r="I370" s="649">
        <v>5133</v>
      </c>
      <c r="J370" s="632">
        <v>2.9</v>
      </c>
      <c r="K370" s="632">
        <v>177</v>
      </c>
      <c r="L370" s="649">
        <v>10</v>
      </c>
      <c r="M370" s="649">
        <v>1770</v>
      </c>
      <c r="N370" s="632">
        <v>1</v>
      </c>
      <c r="O370" s="632">
        <v>177</v>
      </c>
      <c r="P370" s="649">
        <v>9</v>
      </c>
      <c r="Q370" s="649">
        <v>1602</v>
      </c>
      <c r="R370" s="637">
        <v>0.90508474576271192</v>
      </c>
      <c r="S370" s="650">
        <v>178</v>
      </c>
    </row>
    <row r="371" spans="1:19" ht="14.4" customHeight="1" x14ac:dyDescent="0.3">
      <c r="A371" s="631" t="s">
        <v>2497</v>
      </c>
      <c r="B371" s="632" t="s">
        <v>2531</v>
      </c>
      <c r="C371" s="632" t="s">
        <v>529</v>
      </c>
      <c r="D371" s="632" t="s">
        <v>778</v>
      </c>
      <c r="E371" s="632" t="s">
        <v>634</v>
      </c>
      <c r="F371" s="632" t="s">
        <v>2662</v>
      </c>
      <c r="G371" s="632" t="s">
        <v>2663</v>
      </c>
      <c r="H371" s="649"/>
      <c r="I371" s="649"/>
      <c r="J371" s="632"/>
      <c r="K371" s="632"/>
      <c r="L371" s="649">
        <v>7</v>
      </c>
      <c r="M371" s="649">
        <v>14343</v>
      </c>
      <c r="N371" s="632">
        <v>1</v>
      </c>
      <c r="O371" s="632">
        <v>2049</v>
      </c>
      <c r="P371" s="649">
        <v>101</v>
      </c>
      <c r="Q371" s="649">
        <v>207050</v>
      </c>
      <c r="R371" s="637">
        <v>14.435613191103675</v>
      </c>
      <c r="S371" s="650">
        <v>2050</v>
      </c>
    </row>
    <row r="372" spans="1:19" ht="14.4" customHeight="1" x14ac:dyDescent="0.3">
      <c r="A372" s="631" t="s">
        <v>2497</v>
      </c>
      <c r="B372" s="632" t="s">
        <v>2531</v>
      </c>
      <c r="C372" s="632" t="s">
        <v>529</v>
      </c>
      <c r="D372" s="632" t="s">
        <v>778</v>
      </c>
      <c r="E372" s="632" t="s">
        <v>634</v>
      </c>
      <c r="F372" s="632" t="s">
        <v>2664</v>
      </c>
      <c r="G372" s="632" t="s">
        <v>2665</v>
      </c>
      <c r="H372" s="649"/>
      <c r="I372" s="649"/>
      <c r="J372" s="632"/>
      <c r="K372" s="632"/>
      <c r="L372" s="649">
        <v>134</v>
      </c>
      <c r="M372" s="649">
        <v>46230</v>
      </c>
      <c r="N372" s="632">
        <v>1</v>
      </c>
      <c r="O372" s="632">
        <v>345</v>
      </c>
      <c r="P372" s="649">
        <v>164</v>
      </c>
      <c r="Q372" s="649">
        <v>56744</v>
      </c>
      <c r="R372" s="637">
        <v>1.2274280770062729</v>
      </c>
      <c r="S372" s="650">
        <v>346</v>
      </c>
    </row>
    <row r="373" spans="1:19" ht="14.4" customHeight="1" x14ac:dyDescent="0.3">
      <c r="A373" s="631" t="s">
        <v>2497</v>
      </c>
      <c r="B373" s="632" t="s">
        <v>2531</v>
      </c>
      <c r="C373" s="632" t="s">
        <v>529</v>
      </c>
      <c r="D373" s="632" t="s">
        <v>778</v>
      </c>
      <c r="E373" s="632" t="s">
        <v>634</v>
      </c>
      <c r="F373" s="632" t="s">
        <v>2664</v>
      </c>
      <c r="G373" s="632" t="s">
        <v>2666</v>
      </c>
      <c r="H373" s="649">
        <v>9</v>
      </c>
      <c r="I373" s="649">
        <v>3105</v>
      </c>
      <c r="J373" s="632">
        <v>0.375</v>
      </c>
      <c r="K373" s="632">
        <v>345</v>
      </c>
      <c r="L373" s="649">
        <v>24</v>
      </c>
      <c r="M373" s="649">
        <v>8280</v>
      </c>
      <c r="N373" s="632">
        <v>1</v>
      </c>
      <c r="O373" s="632">
        <v>345</v>
      </c>
      <c r="P373" s="649">
        <v>20</v>
      </c>
      <c r="Q373" s="649">
        <v>6920</v>
      </c>
      <c r="R373" s="637">
        <v>0.83574879227053145</v>
      </c>
      <c r="S373" s="650">
        <v>346</v>
      </c>
    </row>
    <row r="374" spans="1:19" ht="14.4" customHeight="1" x14ac:dyDescent="0.3">
      <c r="A374" s="631" t="s">
        <v>2497</v>
      </c>
      <c r="B374" s="632" t="s">
        <v>2531</v>
      </c>
      <c r="C374" s="632" t="s">
        <v>529</v>
      </c>
      <c r="D374" s="632" t="s">
        <v>778</v>
      </c>
      <c r="E374" s="632" t="s">
        <v>634</v>
      </c>
      <c r="F374" s="632" t="s">
        <v>2667</v>
      </c>
      <c r="G374" s="632" t="s">
        <v>2668</v>
      </c>
      <c r="H374" s="649"/>
      <c r="I374" s="649"/>
      <c r="J374" s="632"/>
      <c r="K374" s="632"/>
      <c r="L374" s="649">
        <v>4</v>
      </c>
      <c r="M374" s="649">
        <v>1232</v>
      </c>
      <c r="N374" s="632">
        <v>1</v>
      </c>
      <c r="O374" s="632">
        <v>308</v>
      </c>
      <c r="P374" s="649">
        <v>3</v>
      </c>
      <c r="Q374" s="649">
        <v>924</v>
      </c>
      <c r="R374" s="637">
        <v>0.75</v>
      </c>
      <c r="S374" s="650">
        <v>308</v>
      </c>
    </row>
    <row r="375" spans="1:19" ht="14.4" customHeight="1" x14ac:dyDescent="0.3">
      <c r="A375" s="631" t="s">
        <v>2497</v>
      </c>
      <c r="B375" s="632" t="s">
        <v>2531</v>
      </c>
      <c r="C375" s="632" t="s">
        <v>529</v>
      </c>
      <c r="D375" s="632" t="s">
        <v>778</v>
      </c>
      <c r="E375" s="632" t="s">
        <v>634</v>
      </c>
      <c r="F375" s="632" t="s">
        <v>2674</v>
      </c>
      <c r="G375" s="632" t="s">
        <v>2675</v>
      </c>
      <c r="H375" s="649">
        <v>1</v>
      </c>
      <c r="I375" s="649">
        <v>154</v>
      </c>
      <c r="J375" s="632">
        <v>7.6923076923076927E-2</v>
      </c>
      <c r="K375" s="632">
        <v>154</v>
      </c>
      <c r="L375" s="649">
        <v>13</v>
      </c>
      <c r="M375" s="649">
        <v>2002</v>
      </c>
      <c r="N375" s="632">
        <v>1</v>
      </c>
      <c r="O375" s="632">
        <v>154</v>
      </c>
      <c r="P375" s="649">
        <v>14</v>
      </c>
      <c r="Q375" s="649">
        <v>2170</v>
      </c>
      <c r="R375" s="637">
        <v>1.083916083916084</v>
      </c>
      <c r="S375" s="650">
        <v>155</v>
      </c>
    </row>
    <row r="376" spans="1:19" ht="14.4" customHeight="1" x14ac:dyDescent="0.3">
      <c r="A376" s="631" t="s">
        <v>2497</v>
      </c>
      <c r="B376" s="632" t="s">
        <v>2531</v>
      </c>
      <c r="C376" s="632" t="s">
        <v>529</v>
      </c>
      <c r="D376" s="632" t="s">
        <v>778</v>
      </c>
      <c r="E376" s="632" t="s">
        <v>634</v>
      </c>
      <c r="F376" s="632" t="s">
        <v>2678</v>
      </c>
      <c r="G376" s="632" t="s">
        <v>2679</v>
      </c>
      <c r="H376" s="649"/>
      <c r="I376" s="649"/>
      <c r="J376" s="632"/>
      <c r="K376" s="632"/>
      <c r="L376" s="649">
        <v>13</v>
      </c>
      <c r="M376" s="649">
        <v>8775</v>
      </c>
      <c r="N376" s="632">
        <v>1</v>
      </c>
      <c r="O376" s="632">
        <v>675</v>
      </c>
      <c r="P376" s="649">
        <v>6</v>
      </c>
      <c r="Q376" s="649">
        <v>4050</v>
      </c>
      <c r="R376" s="637">
        <v>0.46153846153846156</v>
      </c>
      <c r="S376" s="650">
        <v>675</v>
      </c>
    </row>
    <row r="377" spans="1:19" ht="14.4" customHeight="1" x14ac:dyDescent="0.3">
      <c r="A377" s="631" t="s">
        <v>2497</v>
      </c>
      <c r="B377" s="632" t="s">
        <v>2531</v>
      </c>
      <c r="C377" s="632" t="s">
        <v>529</v>
      </c>
      <c r="D377" s="632" t="s">
        <v>778</v>
      </c>
      <c r="E377" s="632" t="s">
        <v>634</v>
      </c>
      <c r="F377" s="632" t="s">
        <v>2678</v>
      </c>
      <c r="G377" s="632" t="s">
        <v>2680</v>
      </c>
      <c r="H377" s="649"/>
      <c r="I377" s="649"/>
      <c r="J377" s="632"/>
      <c r="K377" s="632"/>
      <c r="L377" s="649"/>
      <c r="M377" s="649"/>
      <c r="N377" s="632"/>
      <c r="O377" s="632"/>
      <c r="P377" s="649">
        <v>2</v>
      </c>
      <c r="Q377" s="649">
        <v>1350</v>
      </c>
      <c r="R377" s="637"/>
      <c r="S377" s="650">
        <v>675</v>
      </c>
    </row>
    <row r="378" spans="1:19" ht="14.4" customHeight="1" x14ac:dyDescent="0.3">
      <c r="A378" s="631" t="s">
        <v>2497</v>
      </c>
      <c r="B378" s="632" t="s">
        <v>2531</v>
      </c>
      <c r="C378" s="632" t="s">
        <v>529</v>
      </c>
      <c r="D378" s="632" t="s">
        <v>778</v>
      </c>
      <c r="E378" s="632" t="s">
        <v>634</v>
      </c>
      <c r="F378" s="632" t="s">
        <v>2685</v>
      </c>
      <c r="G378" s="632" t="s">
        <v>2686</v>
      </c>
      <c r="H378" s="649">
        <v>15</v>
      </c>
      <c r="I378" s="649">
        <v>2325</v>
      </c>
      <c r="J378" s="632">
        <v>1.3636363636363635</v>
      </c>
      <c r="K378" s="632">
        <v>155</v>
      </c>
      <c r="L378" s="649">
        <v>11</v>
      </c>
      <c r="M378" s="649">
        <v>1705</v>
      </c>
      <c r="N378" s="632">
        <v>1</v>
      </c>
      <c r="O378" s="632">
        <v>155</v>
      </c>
      <c r="P378" s="649">
        <v>18</v>
      </c>
      <c r="Q378" s="649">
        <v>2790</v>
      </c>
      <c r="R378" s="637">
        <v>1.6363636363636365</v>
      </c>
      <c r="S378" s="650">
        <v>155</v>
      </c>
    </row>
    <row r="379" spans="1:19" ht="14.4" customHeight="1" x14ac:dyDescent="0.3">
      <c r="A379" s="631" t="s">
        <v>2497</v>
      </c>
      <c r="B379" s="632" t="s">
        <v>2531</v>
      </c>
      <c r="C379" s="632" t="s">
        <v>529</v>
      </c>
      <c r="D379" s="632" t="s">
        <v>778</v>
      </c>
      <c r="E379" s="632" t="s">
        <v>634</v>
      </c>
      <c r="F379" s="632" t="s">
        <v>2685</v>
      </c>
      <c r="G379" s="632" t="s">
        <v>2687</v>
      </c>
      <c r="H379" s="649"/>
      <c r="I379" s="649"/>
      <c r="J379" s="632"/>
      <c r="K379" s="632"/>
      <c r="L379" s="649">
        <v>32</v>
      </c>
      <c r="M379" s="649">
        <v>4960</v>
      </c>
      <c r="N379" s="632">
        <v>1</v>
      </c>
      <c r="O379" s="632">
        <v>155</v>
      </c>
      <c r="P379" s="649">
        <v>19</v>
      </c>
      <c r="Q379" s="649">
        <v>2945</v>
      </c>
      <c r="R379" s="637">
        <v>0.59375</v>
      </c>
      <c r="S379" s="650">
        <v>155</v>
      </c>
    </row>
    <row r="380" spans="1:19" ht="14.4" customHeight="1" x14ac:dyDescent="0.3">
      <c r="A380" s="631" t="s">
        <v>2497</v>
      </c>
      <c r="B380" s="632" t="s">
        <v>2531</v>
      </c>
      <c r="C380" s="632" t="s">
        <v>529</v>
      </c>
      <c r="D380" s="632" t="s">
        <v>778</v>
      </c>
      <c r="E380" s="632" t="s">
        <v>634</v>
      </c>
      <c r="F380" s="632" t="s">
        <v>2688</v>
      </c>
      <c r="G380" s="632" t="s">
        <v>2689</v>
      </c>
      <c r="H380" s="649"/>
      <c r="I380" s="649"/>
      <c r="J380" s="632"/>
      <c r="K380" s="632"/>
      <c r="L380" s="649">
        <v>23</v>
      </c>
      <c r="M380" s="649">
        <v>4577</v>
      </c>
      <c r="N380" s="632">
        <v>1</v>
      </c>
      <c r="O380" s="632">
        <v>199</v>
      </c>
      <c r="P380" s="649">
        <v>15</v>
      </c>
      <c r="Q380" s="649">
        <v>3000</v>
      </c>
      <c r="R380" s="637">
        <v>0.65545116888791788</v>
      </c>
      <c r="S380" s="650">
        <v>200</v>
      </c>
    </row>
    <row r="381" spans="1:19" ht="14.4" customHeight="1" x14ac:dyDescent="0.3">
      <c r="A381" s="631" t="s">
        <v>2497</v>
      </c>
      <c r="B381" s="632" t="s">
        <v>2531</v>
      </c>
      <c r="C381" s="632" t="s">
        <v>529</v>
      </c>
      <c r="D381" s="632" t="s">
        <v>778</v>
      </c>
      <c r="E381" s="632" t="s">
        <v>634</v>
      </c>
      <c r="F381" s="632" t="s">
        <v>2688</v>
      </c>
      <c r="G381" s="632" t="s">
        <v>2690</v>
      </c>
      <c r="H381" s="649">
        <v>3</v>
      </c>
      <c r="I381" s="649">
        <v>597</v>
      </c>
      <c r="J381" s="632">
        <v>1.5</v>
      </c>
      <c r="K381" s="632">
        <v>199</v>
      </c>
      <c r="L381" s="649">
        <v>2</v>
      </c>
      <c r="M381" s="649">
        <v>398</v>
      </c>
      <c r="N381" s="632">
        <v>1</v>
      </c>
      <c r="O381" s="632">
        <v>199</v>
      </c>
      <c r="P381" s="649">
        <v>14</v>
      </c>
      <c r="Q381" s="649">
        <v>2800</v>
      </c>
      <c r="R381" s="637">
        <v>7.0351758793969852</v>
      </c>
      <c r="S381" s="650">
        <v>200</v>
      </c>
    </row>
    <row r="382" spans="1:19" ht="14.4" customHeight="1" x14ac:dyDescent="0.3">
      <c r="A382" s="631" t="s">
        <v>2497</v>
      </c>
      <c r="B382" s="632" t="s">
        <v>2531</v>
      </c>
      <c r="C382" s="632" t="s">
        <v>529</v>
      </c>
      <c r="D382" s="632" t="s">
        <v>778</v>
      </c>
      <c r="E382" s="632" t="s">
        <v>634</v>
      </c>
      <c r="F382" s="632" t="s">
        <v>2691</v>
      </c>
      <c r="G382" s="632" t="s">
        <v>2692</v>
      </c>
      <c r="H382" s="649"/>
      <c r="I382" s="649"/>
      <c r="J382" s="632"/>
      <c r="K382" s="632"/>
      <c r="L382" s="649">
        <v>10</v>
      </c>
      <c r="M382" s="649">
        <v>2040</v>
      </c>
      <c r="N382" s="632">
        <v>1</v>
      </c>
      <c r="O382" s="632">
        <v>204</v>
      </c>
      <c r="P382" s="649">
        <v>12</v>
      </c>
      <c r="Q382" s="649">
        <v>2460</v>
      </c>
      <c r="R382" s="637">
        <v>1.2058823529411764</v>
      </c>
      <c r="S382" s="650">
        <v>205</v>
      </c>
    </row>
    <row r="383" spans="1:19" ht="14.4" customHeight="1" x14ac:dyDescent="0.3">
      <c r="A383" s="631" t="s">
        <v>2497</v>
      </c>
      <c r="B383" s="632" t="s">
        <v>2531</v>
      </c>
      <c r="C383" s="632" t="s">
        <v>529</v>
      </c>
      <c r="D383" s="632" t="s">
        <v>778</v>
      </c>
      <c r="E383" s="632" t="s">
        <v>634</v>
      </c>
      <c r="F383" s="632" t="s">
        <v>2693</v>
      </c>
      <c r="G383" s="632" t="s">
        <v>2694</v>
      </c>
      <c r="H383" s="649"/>
      <c r="I383" s="649"/>
      <c r="J383" s="632"/>
      <c r="K383" s="632"/>
      <c r="L383" s="649">
        <v>34</v>
      </c>
      <c r="M383" s="649">
        <v>14484</v>
      </c>
      <c r="N383" s="632">
        <v>1</v>
      </c>
      <c r="O383" s="632">
        <v>426</v>
      </c>
      <c r="P383" s="649">
        <v>12</v>
      </c>
      <c r="Q383" s="649">
        <v>5124</v>
      </c>
      <c r="R383" s="637">
        <v>0.35376967688483846</v>
      </c>
      <c r="S383" s="650">
        <v>427</v>
      </c>
    </row>
    <row r="384" spans="1:19" ht="14.4" customHeight="1" x14ac:dyDescent="0.3">
      <c r="A384" s="631" t="s">
        <v>2497</v>
      </c>
      <c r="B384" s="632" t="s">
        <v>2531</v>
      </c>
      <c r="C384" s="632" t="s">
        <v>529</v>
      </c>
      <c r="D384" s="632" t="s">
        <v>778</v>
      </c>
      <c r="E384" s="632" t="s">
        <v>634</v>
      </c>
      <c r="F384" s="632" t="s">
        <v>2693</v>
      </c>
      <c r="G384" s="632" t="s">
        <v>2695</v>
      </c>
      <c r="H384" s="649"/>
      <c r="I384" s="649"/>
      <c r="J384" s="632"/>
      <c r="K384" s="632"/>
      <c r="L384" s="649"/>
      <c r="M384" s="649"/>
      <c r="N384" s="632"/>
      <c r="O384" s="632"/>
      <c r="P384" s="649">
        <v>5</v>
      </c>
      <c r="Q384" s="649">
        <v>2135</v>
      </c>
      <c r="R384" s="637"/>
      <c r="S384" s="650">
        <v>427</v>
      </c>
    </row>
    <row r="385" spans="1:19" ht="14.4" customHeight="1" x14ac:dyDescent="0.3">
      <c r="A385" s="631" t="s">
        <v>2497</v>
      </c>
      <c r="B385" s="632" t="s">
        <v>2531</v>
      </c>
      <c r="C385" s="632" t="s">
        <v>529</v>
      </c>
      <c r="D385" s="632" t="s">
        <v>778</v>
      </c>
      <c r="E385" s="632" t="s">
        <v>634</v>
      </c>
      <c r="F385" s="632" t="s">
        <v>2696</v>
      </c>
      <c r="G385" s="632" t="s">
        <v>2697</v>
      </c>
      <c r="H385" s="649"/>
      <c r="I385" s="649"/>
      <c r="J385" s="632"/>
      <c r="K385" s="632"/>
      <c r="L385" s="649">
        <v>7</v>
      </c>
      <c r="M385" s="649">
        <v>1855</v>
      </c>
      <c r="N385" s="632">
        <v>1</v>
      </c>
      <c r="O385" s="632">
        <v>265</v>
      </c>
      <c r="P385" s="649">
        <v>2</v>
      </c>
      <c r="Q385" s="649">
        <v>532</v>
      </c>
      <c r="R385" s="637">
        <v>0.28679245283018867</v>
      </c>
      <c r="S385" s="650">
        <v>266</v>
      </c>
    </row>
    <row r="386" spans="1:19" ht="14.4" customHeight="1" x14ac:dyDescent="0.3">
      <c r="A386" s="631" t="s">
        <v>2497</v>
      </c>
      <c r="B386" s="632" t="s">
        <v>2531</v>
      </c>
      <c r="C386" s="632" t="s">
        <v>529</v>
      </c>
      <c r="D386" s="632" t="s">
        <v>778</v>
      </c>
      <c r="E386" s="632" t="s">
        <v>634</v>
      </c>
      <c r="F386" s="632" t="s">
        <v>2698</v>
      </c>
      <c r="G386" s="632" t="s">
        <v>2699</v>
      </c>
      <c r="H386" s="649">
        <v>7</v>
      </c>
      <c r="I386" s="649">
        <v>1141</v>
      </c>
      <c r="J386" s="632">
        <v>2.3333333333333335</v>
      </c>
      <c r="K386" s="632">
        <v>163</v>
      </c>
      <c r="L386" s="649">
        <v>3</v>
      </c>
      <c r="M386" s="649">
        <v>489</v>
      </c>
      <c r="N386" s="632">
        <v>1</v>
      </c>
      <c r="O386" s="632">
        <v>163</v>
      </c>
      <c r="P386" s="649"/>
      <c r="Q386" s="649"/>
      <c r="R386" s="637"/>
      <c r="S386" s="650"/>
    </row>
    <row r="387" spans="1:19" ht="14.4" customHeight="1" x14ac:dyDescent="0.3">
      <c r="A387" s="631" t="s">
        <v>2497</v>
      </c>
      <c r="B387" s="632" t="s">
        <v>2531</v>
      </c>
      <c r="C387" s="632" t="s">
        <v>529</v>
      </c>
      <c r="D387" s="632" t="s">
        <v>778</v>
      </c>
      <c r="E387" s="632" t="s">
        <v>634</v>
      </c>
      <c r="F387" s="632" t="s">
        <v>2698</v>
      </c>
      <c r="G387" s="632" t="s">
        <v>2700</v>
      </c>
      <c r="H387" s="649"/>
      <c r="I387" s="649"/>
      <c r="J387" s="632"/>
      <c r="K387" s="632"/>
      <c r="L387" s="649">
        <v>85</v>
      </c>
      <c r="M387" s="649">
        <v>13855</v>
      </c>
      <c r="N387" s="632">
        <v>1</v>
      </c>
      <c r="O387" s="632">
        <v>163</v>
      </c>
      <c r="P387" s="649">
        <v>100</v>
      </c>
      <c r="Q387" s="649">
        <v>16300</v>
      </c>
      <c r="R387" s="637">
        <v>1.1764705882352942</v>
      </c>
      <c r="S387" s="650">
        <v>163</v>
      </c>
    </row>
    <row r="388" spans="1:19" ht="14.4" customHeight="1" x14ac:dyDescent="0.3">
      <c r="A388" s="631" t="s">
        <v>2497</v>
      </c>
      <c r="B388" s="632" t="s">
        <v>2531</v>
      </c>
      <c r="C388" s="632" t="s">
        <v>529</v>
      </c>
      <c r="D388" s="632" t="s">
        <v>778</v>
      </c>
      <c r="E388" s="632" t="s">
        <v>634</v>
      </c>
      <c r="F388" s="632" t="s">
        <v>2701</v>
      </c>
      <c r="G388" s="632" t="s">
        <v>2702</v>
      </c>
      <c r="H388" s="649"/>
      <c r="I388" s="649"/>
      <c r="J388" s="632"/>
      <c r="K388" s="632"/>
      <c r="L388" s="649">
        <v>1</v>
      </c>
      <c r="M388" s="649">
        <v>436</v>
      </c>
      <c r="N388" s="632">
        <v>1</v>
      </c>
      <c r="O388" s="632">
        <v>436</v>
      </c>
      <c r="P388" s="649"/>
      <c r="Q388" s="649"/>
      <c r="R388" s="637"/>
      <c r="S388" s="650"/>
    </row>
    <row r="389" spans="1:19" ht="14.4" customHeight="1" x14ac:dyDescent="0.3">
      <c r="A389" s="631" t="s">
        <v>2497</v>
      </c>
      <c r="B389" s="632" t="s">
        <v>2531</v>
      </c>
      <c r="C389" s="632" t="s">
        <v>529</v>
      </c>
      <c r="D389" s="632" t="s">
        <v>778</v>
      </c>
      <c r="E389" s="632" t="s">
        <v>634</v>
      </c>
      <c r="F389" s="632" t="s">
        <v>2704</v>
      </c>
      <c r="G389" s="632" t="s">
        <v>2705</v>
      </c>
      <c r="H389" s="649"/>
      <c r="I389" s="649"/>
      <c r="J389" s="632"/>
      <c r="K389" s="632"/>
      <c r="L389" s="649">
        <v>2</v>
      </c>
      <c r="M389" s="649">
        <v>4310</v>
      </c>
      <c r="N389" s="632">
        <v>1</v>
      </c>
      <c r="O389" s="632">
        <v>2155</v>
      </c>
      <c r="P389" s="649">
        <v>7</v>
      </c>
      <c r="Q389" s="649">
        <v>15092</v>
      </c>
      <c r="R389" s="637">
        <v>3.5016241299303945</v>
      </c>
      <c r="S389" s="650">
        <v>2156</v>
      </c>
    </row>
    <row r="390" spans="1:19" ht="14.4" customHeight="1" x14ac:dyDescent="0.3">
      <c r="A390" s="631" t="s">
        <v>2497</v>
      </c>
      <c r="B390" s="632" t="s">
        <v>2531</v>
      </c>
      <c r="C390" s="632" t="s">
        <v>529</v>
      </c>
      <c r="D390" s="632" t="s">
        <v>778</v>
      </c>
      <c r="E390" s="632" t="s">
        <v>634</v>
      </c>
      <c r="F390" s="632" t="s">
        <v>2704</v>
      </c>
      <c r="G390" s="632" t="s">
        <v>2706</v>
      </c>
      <c r="H390" s="649"/>
      <c r="I390" s="649"/>
      <c r="J390" s="632"/>
      <c r="K390" s="632"/>
      <c r="L390" s="649"/>
      <c r="M390" s="649"/>
      <c r="N390" s="632"/>
      <c r="O390" s="632"/>
      <c r="P390" s="649">
        <v>46</v>
      </c>
      <c r="Q390" s="649">
        <v>99176</v>
      </c>
      <c r="R390" s="637"/>
      <c r="S390" s="650">
        <v>2156</v>
      </c>
    </row>
    <row r="391" spans="1:19" ht="14.4" customHeight="1" x14ac:dyDescent="0.3">
      <c r="A391" s="631" t="s">
        <v>2497</v>
      </c>
      <c r="B391" s="632" t="s">
        <v>2531</v>
      </c>
      <c r="C391" s="632" t="s">
        <v>529</v>
      </c>
      <c r="D391" s="632" t="s">
        <v>778</v>
      </c>
      <c r="E391" s="632" t="s">
        <v>634</v>
      </c>
      <c r="F391" s="632" t="s">
        <v>2707</v>
      </c>
      <c r="G391" s="632" t="s">
        <v>2708</v>
      </c>
      <c r="H391" s="649"/>
      <c r="I391" s="649"/>
      <c r="J391" s="632"/>
      <c r="K391" s="632"/>
      <c r="L391" s="649">
        <v>11</v>
      </c>
      <c r="M391" s="649">
        <v>1793</v>
      </c>
      <c r="N391" s="632">
        <v>1</v>
      </c>
      <c r="O391" s="632">
        <v>163</v>
      </c>
      <c r="P391" s="649">
        <v>12</v>
      </c>
      <c r="Q391" s="649">
        <v>1956</v>
      </c>
      <c r="R391" s="637">
        <v>1.0909090909090908</v>
      </c>
      <c r="S391" s="650">
        <v>163</v>
      </c>
    </row>
    <row r="392" spans="1:19" ht="14.4" customHeight="1" x14ac:dyDescent="0.3">
      <c r="A392" s="631" t="s">
        <v>2497</v>
      </c>
      <c r="B392" s="632" t="s">
        <v>2531</v>
      </c>
      <c r="C392" s="632" t="s">
        <v>529</v>
      </c>
      <c r="D392" s="632" t="s">
        <v>778</v>
      </c>
      <c r="E392" s="632" t="s">
        <v>634</v>
      </c>
      <c r="F392" s="632" t="s">
        <v>2707</v>
      </c>
      <c r="G392" s="632" t="s">
        <v>2709</v>
      </c>
      <c r="H392" s="649">
        <v>1</v>
      </c>
      <c r="I392" s="649">
        <v>163</v>
      </c>
      <c r="J392" s="632">
        <v>0.33333333333333331</v>
      </c>
      <c r="K392" s="632">
        <v>163</v>
      </c>
      <c r="L392" s="649">
        <v>3</v>
      </c>
      <c r="M392" s="649">
        <v>489</v>
      </c>
      <c r="N392" s="632">
        <v>1</v>
      </c>
      <c r="O392" s="632">
        <v>163</v>
      </c>
      <c r="P392" s="649">
        <v>2</v>
      </c>
      <c r="Q392" s="649">
        <v>326</v>
      </c>
      <c r="R392" s="637">
        <v>0.66666666666666663</v>
      </c>
      <c r="S392" s="650">
        <v>163</v>
      </c>
    </row>
    <row r="393" spans="1:19" ht="14.4" customHeight="1" x14ac:dyDescent="0.3">
      <c r="A393" s="631" t="s">
        <v>2497</v>
      </c>
      <c r="B393" s="632" t="s">
        <v>2531</v>
      </c>
      <c r="C393" s="632" t="s">
        <v>529</v>
      </c>
      <c r="D393" s="632" t="s">
        <v>778</v>
      </c>
      <c r="E393" s="632" t="s">
        <v>634</v>
      </c>
      <c r="F393" s="632" t="s">
        <v>2710</v>
      </c>
      <c r="G393" s="632" t="s">
        <v>2711</v>
      </c>
      <c r="H393" s="649"/>
      <c r="I393" s="649"/>
      <c r="J393" s="632"/>
      <c r="K393" s="632"/>
      <c r="L393" s="649"/>
      <c r="M393" s="649"/>
      <c r="N393" s="632"/>
      <c r="O393" s="632"/>
      <c r="P393" s="649">
        <v>5</v>
      </c>
      <c r="Q393" s="649">
        <v>4675</v>
      </c>
      <c r="R393" s="637"/>
      <c r="S393" s="650">
        <v>935</v>
      </c>
    </row>
    <row r="394" spans="1:19" ht="14.4" customHeight="1" x14ac:dyDescent="0.3">
      <c r="A394" s="631" t="s">
        <v>2497</v>
      </c>
      <c r="B394" s="632" t="s">
        <v>2531</v>
      </c>
      <c r="C394" s="632" t="s">
        <v>529</v>
      </c>
      <c r="D394" s="632" t="s">
        <v>778</v>
      </c>
      <c r="E394" s="632" t="s">
        <v>634</v>
      </c>
      <c r="F394" s="632" t="s">
        <v>2710</v>
      </c>
      <c r="G394" s="632" t="s">
        <v>2712</v>
      </c>
      <c r="H394" s="649"/>
      <c r="I394" s="649"/>
      <c r="J394" s="632"/>
      <c r="K394" s="632"/>
      <c r="L394" s="649">
        <v>25</v>
      </c>
      <c r="M394" s="649">
        <v>23350</v>
      </c>
      <c r="N394" s="632">
        <v>1</v>
      </c>
      <c r="O394" s="632">
        <v>934</v>
      </c>
      <c r="P394" s="649">
        <v>6</v>
      </c>
      <c r="Q394" s="649">
        <v>5610</v>
      </c>
      <c r="R394" s="637">
        <v>0.24025695931477517</v>
      </c>
      <c r="S394" s="650">
        <v>935</v>
      </c>
    </row>
    <row r="395" spans="1:19" ht="14.4" customHeight="1" x14ac:dyDescent="0.3">
      <c r="A395" s="631" t="s">
        <v>2497</v>
      </c>
      <c r="B395" s="632" t="s">
        <v>2531</v>
      </c>
      <c r="C395" s="632" t="s">
        <v>529</v>
      </c>
      <c r="D395" s="632" t="s">
        <v>778</v>
      </c>
      <c r="E395" s="632" t="s">
        <v>634</v>
      </c>
      <c r="F395" s="632" t="s">
        <v>2715</v>
      </c>
      <c r="G395" s="632" t="s">
        <v>2717</v>
      </c>
      <c r="H395" s="649"/>
      <c r="I395" s="649"/>
      <c r="J395" s="632"/>
      <c r="K395" s="632"/>
      <c r="L395" s="649">
        <v>1</v>
      </c>
      <c r="M395" s="649">
        <v>8460</v>
      </c>
      <c r="N395" s="632">
        <v>1</v>
      </c>
      <c r="O395" s="632">
        <v>8460</v>
      </c>
      <c r="P395" s="649"/>
      <c r="Q395" s="649"/>
      <c r="R395" s="637"/>
      <c r="S395" s="650"/>
    </row>
    <row r="396" spans="1:19" ht="14.4" customHeight="1" x14ac:dyDescent="0.3">
      <c r="A396" s="631" t="s">
        <v>2497</v>
      </c>
      <c r="B396" s="632" t="s">
        <v>2531</v>
      </c>
      <c r="C396" s="632" t="s">
        <v>529</v>
      </c>
      <c r="D396" s="632" t="s">
        <v>778</v>
      </c>
      <c r="E396" s="632" t="s">
        <v>634</v>
      </c>
      <c r="F396" s="632" t="s">
        <v>2718</v>
      </c>
      <c r="G396" s="632" t="s">
        <v>2720</v>
      </c>
      <c r="H396" s="649"/>
      <c r="I396" s="649"/>
      <c r="J396" s="632"/>
      <c r="K396" s="632"/>
      <c r="L396" s="649"/>
      <c r="M396" s="649"/>
      <c r="N396" s="632"/>
      <c r="O396" s="632"/>
      <c r="P396" s="649">
        <v>1</v>
      </c>
      <c r="Q396" s="649">
        <v>260</v>
      </c>
      <c r="R396" s="637"/>
      <c r="S396" s="650">
        <v>260</v>
      </c>
    </row>
    <row r="397" spans="1:19" ht="14.4" customHeight="1" x14ac:dyDescent="0.3">
      <c r="A397" s="631" t="s">
        <v>2497</v>
      </c>
      <c r="B397" s="632" t="s">
        <v>2531</v>
      </c>
      <c r="C397" s="632" t="s">
        <v>529</v>
      </c>
      <c r="D397" s="632" t="s">
        <v>778</v>
      </c>
      <c r="E397" s="632" t="s">
        <v>634</v>
      </c>
      <c r="F397" s="632" t="s">
        <v>2723</v>
      </c>
      <c r="G397" s="632" t="s">
        <v>2724</v>
      </c>
      <c r="H397" s="649"/>
      <c r="I397" s="649"/>
      <c r="J397" s="632"/>
      <c r="K397" s="632"/>
      <c r="L397" s="649"/>
      <c r="M397" s="649"/>
      <c r="N397" s="632"/>
      <c r="O397" s="632"/>
      <c r="P397" s="649">
        <v>1</v>
      </c>
      <c r="Q397" s="649">
        <v>284</v>
      </c>
      <c r="R397" s="637"/>
      <c r="S397" s="650">
        <v>284</v>
      </c>
    </row>
    <row r="398" spans="1:19" ht="14.4" customHeight="1" x14ac:dyDescent="0.3">
      <c r="A398" s="631" t="s">
        <v>2497</v>
      </c>
      <c r="B398" s="632" t="s">
        <v>2531</v>
      </c>
      <c r="C398" s="632" t="s">
        <v>529</v>
      </c>
      <c r="D398" s="632" t="s">
        <v>778</v>
      </c>
      <c r="E398" s="632" t="s">
        <v>634</v>
      </c>
      <c r="F398" s="632" t="s">
        <v>2725</v>
      </c>
      <c r="G398" s="632" t="s">
        <v>2727</v>
      </c>
      <c r="H398" s="649"/>
      <c r="I398" s="649"/>
      <c r="J398" s="632"/>
      <c r="K398" s="632"/>
      <c r="L398" s="649">
        <v>3</v>
      </c>
      <c r="M398" s="649">
        <v>1119</v>
      </c>
      <c r="N398" s="632">
        <v>1</v>
      </c>
      <c r="O398" s="632">
        <v>373</v>
      </c>
      <c r="P398" s="649"/>
      <c r="Q398" s="649"/>
      <c r="R398" s="637"/>
      <c r="S398" s="650"/>
    </row>
    <row r="399" spans="1:19" ht="14.4" customHeight="1" x14ac:dyDescent="0.3">
      <c r="A399" s="631" t="s">
        <v>2497</v>
      </c>
      <c r="B399" s="632" t="s">
        <v>2531</v>
      </c>
      <c r="C399" s="632" t="s">
        <v>529</v>
      </c>
      <c r="D399" s="632" t="s">
        <v>2488</v>
      </c>
      <c r="E399" s="632" t="s">
        <v>2499</v>
      </c>
      <c r="F399" s="632" t="s">
        <v>2536</v>
      </c>
      <c r="G399" s="632" t="s">
        <v>2537</v>
      </c>
      <c r="H399" s="649">
        <v>0.2</v>
      </c>
      <c r="I399" s="649">
        <v>200.96</v>
      </c>
      <c r="J399" s="632"/>
      <c r="K399" s="632">
        <v>1004.8</v>
      </c>
      <c r="L399" s="649"/>
      <c r="M399" s="649"/>
      <c r="N399" s="632"/>
      <c r="O399" s="632"/>
      <c r="P399" s="649"/>
      <c r="Q399" s="649"/>
      <c r="R399" s="637"/>
      <c r="S399" s="650"/>
    </row>
    <row r="400" spans="1:19" ht="14.4" customHeight="1" x14ac:dyDescent="0.3">
      <c r="A400" s="631" t="s">
        <v>2497</v>
      </c>
      <c r="B400" s="632" t="s">
        <v>2531</v>
      </c>
      <c r="C400" s="632" t="s">
        <v>529</v>
      </c>
      <c r="D400" s="632" t="s">
        <v>2488</v>
      </c>
      <c r="E400" s="632" t="s">
        <v>2499</v>
      </c>
      <c r="F400" s="632" t="s">
        <v>2538</v>
      </c>
      <c r="G400" s="632" t="s">
        <v>675</v>
      </c>
      <c r="H400" s="649"/>
      <c r="I400" s="649"/>
      <c r="J400" s="632"/>
      <c r="K400" s="632"/>
      <c r="L400" s="649"/>
      <c r="M400" s="649"/>
      <c r="N400" s="632"/>
      <c r="O400" s="632"/>
      <c r="P400" s="649">
        <v>0.1</v>
      </c>
      <c r="Q400" s="649">
        <v>874.92</v>
      </c>
      <c r="R400" s="637"/>
      <c r="S400" s="650">
        <v>8749.1999999999989</v>
      </c>
    </row>
    <row r="401" spans="1:19" ht="14.4" customHeight="1" x14ac:dyDescent="0.3">
      <c r="A401" s="631" t="s">
        <v>2497</v>
      </c>
      <c r="B401" s="632" t="s">
        <v>2531</v>
      </c>
      <c r="C401" s="632" t="s">
        <v>529</v>
      </c>
      <c r="D401" s="632" t="s">
        <v>2488</v>
      </c>
      <c r="E401" s="632" t="s">
        <v>2499</v>
      </c>
      <c r="F401" s="632" t="s">
        <v>2538</v>
      </c>
      <c r="G401" s="632" t="s">
        <v>754</v>
      </c>
      <c r="H401" s="649"/>
      <c r="I401" s="649"/>
      <c r="J401" s="632"/>
      <c r="K401" s="632"/>
      <c r="L401" s="649"/>
      <c r="M401" s="649"/>
      <c r="N401" s="632"/>
      <c r="O401" s="632"/>
      <c r="P401" s="649">
        <v>0.08</v>
      </c>
      <c r="Q401" s="649">
        <v>699.94</v>
      </c>
      <c r="R401" s="637"/>
      <c r="S401" s="650">
        <v>8749.25</v>
      </c>
    </row>
    <row r="402" spans="1:19" ht="14.4" customHeight="1" x14ac:dyDescent="0.3">
      <c r="A402" s="631" t="s">
        <v>2497</v>
      </c>
      <c r="B402" s="632" t="s">
        <v>2531</v>
      </c>
      <c r="C402" s="632" t="s">
        <v>529</v>
      </c>
      <c r="D402" s="632" t="s">
        <v>2488</v>
      </c>
      <c r="E402" s="632" t="s">
        <v>2499</v>
      </c>
      <c r="F402" s="632" t="s">
        <v>2544</v>
      </c>
      <c r="G402" s="632" t="s">
        <v>716</v>
      </c>
      <c r="H402" s="649">
        <v>0.23000000000000004</v>
      </c>
      <c r="I402" s="649">
        <v>1045.94</v>
      </c>
      <c r="J402" s="632">
        <v>11.500164925783398</v>
      </c>
      <c r="K402" s="632">
        <v>4547.565217391304</v>
      </c>
      <c r="L402" s="649">
        <v>0.02</v>
      </c>
      <c r="M402" s="649">
        <v>90.95</v>
      </c>
      <c r="N402" s="632">
        <v>1</v>
      </c>
      <c r="O402" s="632">
        <v>4547.5</v>
      </c>
      <c r="P402" s="649">
        <v>0.27</v>
      </c>
      <c r="Q402" s="649">
        <v>442.65999999999997</v>
      </c>
      <c r="R402" s="637">
        <v>4.8670698185816379</v>
      </c>
      <c r="S402" s="650">
        <v>1639.4814814814813</v>
      </c>
    </row>
    <row r="403" spans="1:19" ht="14.4" customHeight="1" x14ac:dyDescent="0.3">
      <c r="A403" s="631" t="s">
        <v>2497</v>
      </c>
      <c r="B403" s="632" t="s">
        <v>2531</v>
      </c>
      <c r="C403" s="632" t="s">
        <v>529</v>
      </c>
      <c r="D403" s="632" t="s">
        <v>2488</v>
      </c>
      <c r="E403" s="632" t="s">
        <v>2499</v>
      </c>
      <c r="F403" s="632" t="s">
        <v>2545</v>
      </c>
      <c r="G403" s="632" t="s">
        <v>716</v>
      </c>
      <c r="H403" s="649">
        <v>0.05</v>
      </c>
      <c r="I403" s="649">
        <v>454.76</v>
      </c>
      <c r="J403" s="632">
        <v>3.3335288080926553</v>
      </c>
      <c r="K403" s="632">
        <v>9095.1999999999989</v>
      </c>
      <c r="L403" s="649">
        <v>0.02</v>
      </c>
      <c r="M403" s="649">
        <v>136.41999999999999</v>
      </c>
      <c r="N403" s="632">
        <v>1</v>
      </c>
      <c r="O403" s="632">
        <v>6820.9999999999991</v>
      </c>
      <c r="P403" s="649"/>
      <c r="Q403" s="649"/>
      <c r="R403" s="637"/>
      <c r="S403" s="650"/>
    </row>
    <row r="404" spans="1:19" ht="14.4" customHeight="1" x14ac:dyDescent="0.3">
      <c r="A404" s="631" t="s">
        <v>2497</v>
      </c>
      <c r="B404" s="632" t="s">
        <v>2531</v>
      </c>
      <c r="C404" s="632" t="s">
        <v>529</v>
      </c>
      <c r="D404" s="632" t="s">
        <v>2488</v>
      </c>
      <c r="E404" s="632" t="s">
        <v>2499</v>
      </c>
      <c r="F404" s="632" t="s">
        <v>2547</v>
      </c>
      <c r="G404" s="632" t="s">
        <v>716</v>
      </c>
      <c r="H404" s="649"/>
      <c r="I404" s="649"/>
      <c r="J404" s="632"/>
      <c r="K404" s="632"/>
      <c r="L404" s="649"/>
      <c r="M404" s="649"/>
      <c r="N404" s="632"/>
      <c r="O404" s="632"/>
      <c r="P404" s="649">
        <v>3.1499999999999995</v>
      </c>
      <c r="Q404" s="649">
        <v>3751.9800000000005</v>
      </c>
      <c r="R404" s="637"/>
      <c r="S404" s="650">
        <v>1191.1047619047622</v>
      </c>
    </row>
    <row r="405" spans="1:19" ht="14.4" customHeight="1" x14ac:dyDescent="0.3">
      <c r="A405" s="631" t="s">
        <v>2497</v>
      </c>
      <c r="B405" s="632" t="s">
        <v>2531</v>
      </c>
      <c r="C405" s="632" t="s">
        <v>529</v>
      </c>
      <c r="D405" s="632" t="s">
        <v>2488</v>
      </c>
      <c r="E405" s="632" t="s">
        <v>2499</v>
      </c>
      <c r="F405" s="632" t="s">
        <v>2548</v>
      </c>
      <c r="G405" s="632" t="s">
        <v>625</v>
      </c>
      <c r="H405" s="649">
        <v>9.8000000000000043</v>
      </c>
      <c r="I405" s="649">
        <v>5062.1399999999994</v>
      </c>
      <c r="J405" s="632">
        <v>27.941381023348235</v>
      </c>
      <c r="K405" s="632">
        <v>516.54489795918334</v>
      </c>
      <c r="L405" s="649">
        <v>0.35</v>
      </c>
      <c r="M405" s="649">
        <v>181.17</v>
      </c>
      <c r="N405" s="632">
        <v>1</v>
      </c>
      <c r="O405" s="632">
        <v>517.62857142857138</v>
      </c>
      <c r="P405" s="649">
        <v>2.86</v>
      </c>
      <c r="Q405" s="649">
        <v>1174.97</v>
      </c>
      <c r="R405" s="637">
        <v>6.4854556493900759</v>
      </c>
      <c r="S405" s="650">
        <v>410.82867132867136</v>
      </c>
    </row>
    <row r="406" spans="1:19" ht="14.4" customHeight="1" x14ac:dyDescent="0.3">
      <c r="A406" s="631" t="s">
        <v>2497</v>
      </c>
      <c r="B406" s="632" t="s">
        <v>2531</v>
      </c>
      <c r="C406" s="632" t="s">
        <v>529</v>
      </c>
      <c r="D406" s="632" t="s">
        <v>2488</v>
      </c>
      <c r="E406" s="632" t="s">
        <v>2499</v>
      </c>
      <c r="F406" s="632" t="s">
        <v>2550</v>
      </c>
      <c r="G406" s="632" t="s">
        <v>716</v>
      </c>
      <c r="H406" s="649">
        <v>0.30000000000000004</v>
      </c>
      <c r="I406" s="649">
        <v>10332.14</v>
      </c>
      <c r="J406" s="632">
        <v>56.80120945574491</v>
      </c>
      <c r="K406" s="632">
        <v>34440.46666666666</v>
      </c>
      <c r="L406" s="649">
        <v>0.01</v>
      </c>
      <c r="M406" s="649">
        <v>181.9</v>
      </c>
      <c r="N406" s="632">
        <v>1</v>
      </c>
      <c r="O406" s="632">
        <v>18190</v>
      </c>
      <c r="P406" s="649">
        <v>0.11000000000000001</v>
      </c>
      <c r="Q406" s="649">
        <v>3396.87</v>
      </c>
      <c r="R406" s="637">
        <v>18.67438152831226</v>
      </c>
      <c r="S406" s="650">
        <v>30880.63636363636</v>
      </c>
    </row>
    <row r="407" spans="1:19" ht="14.4" customHeight="1" x14ac:dyDescent="0.3">
      <c r="A407" s="631" t="s">
        <v>2497</v>
      </c>
      <c r="B407" s="632" t="s">
        <v>2531</v>
      </c>
      <c r="C407" s="632" t="s">
        <v>529</v>
      </c>
      <c r="D407" s="632" t="s">
        <v>2488</v>
      </c>
      <c r="E407" s="632" t="s">
        <v>2499</v>
      </c>
      <c r="F407" s="632" t="s">
        <v>2552</v>
      </c>
      <c r="G407" s="632" t="s">
        <v>716</v>
      </c>
      <c r="H407" s="649"/>
      <c r="I407" s="649"/>
      <c r="J407" s="632"/>
      <c r="K407" s="632"/>
      <c r="L407" s="649"/>
      <c r="M407" s="649"/>
      <c r="N407" s="632"/>
      <c r="O407" s="632"/>
      <c r="P407" s="649">
        <v>9.9999999999999992E-2</v>
      </c>
      <c r="Q407" s="649">
        <v>1232.48</v>
      </c>
      <c r="R407" s="637"/>
      <c r="S407" s="650">
        <v>12324.800000000001</v>
      </c>
    </row>
    <row r="408" spans="1:19" ht="14.4" customHeight="1" x14ac:dyDescent="0.3">
      <c r="A408" s="631" t="s">
        <v>2497</v>
      </c>
      <c r="B408" s="632" t="s">
        <v>2531</v>
      </c>
      <c r="C408" s="632" t="s">
        <v>529</v>
      </c>
      <c r="D408" s="632" t="s">
        <v>2488</v>
      </c>
      <c r="E408" s="632" t="s">
        <v>634</v>
      </c>
      <c r="F408" s="632" t="s">
        <v>2581</v>
      </c>
      <c r="G408" s="632" t="s">
        <v>2583</v>
      </c>
      <c r="H408" s="649"/>
      <c r="I408" s="649"/>
      <c r="J408" s="632"/>
      <c r="K408" s="632"/>
      <c r="L408" s="649">
        <v>1</v>
      </c>
      <c r="M408" s="649">
        <v>205</v>
      </c>
      <c r="N408" s="632">
        <v>1</v>
      </c>
      <c r="O408" s="632">
        <v>205</v>
      </c>
      <c r="P408" s="649">
        <v>1</v>
      </c>
      <c r="Q408" s="649">
        <v>206</v>
      </c>
      <c r="R408" s="637">
        <v>1.0048780487804878</v>
      </c>
      <c r="S408" s="650">
        <v>206</v>
      </c>
    </row>
    <row r="409" spans="1:19" ht="14.4" customHeight="1" x14ac:dyDescent="0.3">
      <c r="A409" s="631" t="s">
        <v>2497</v>
      </c>
      <c r="B409" s="632" t="s">
        <v>2531</v>
      </c>
      <c r="C409" s="632" t="s">
        <v>529</v>
      </c>
      <c r="D409" s="632" t="s">
        <v>2488</v>
      </c>
      <c r="E409" s="632" t="s">
        <v>634</v>
      </c>
      <c r="F409" s="632" t="s">
        <v>2587</v>
      </c>
      <c r="G409" s="632" t="s">
        <v>2588</v>
      </c>
      <c r="H409" s="649">
        <v>1</v>
      </c>
      <c r="I409" s="649">
        <v>213</v>
      </c>
      <c r="J409" s="632">
        <v>8.3333333333333329E-2</v>
      </c>
      <c r="K409" s="632">
        <v>213</v>
      </c>
      <c r="L409" s="649">
        <v>12</v>
      </c>
      <c r="M409" s="649">
        <v>2556</v>
      </c>
      <c r="N409" s="632">
        <v>1</v>
      </c>
      <c r="O409" s="632">
        <v>213</v>
      </c>
      <c r="P409" s="649">
        <v>6</v>
      </c>
      <c r="Q409" s="649">
        <v>1284</v>
      </c>
      <c r="R409" s="637">
        <v>0.50234741784037562</v>
      </c>
      <c r="S409" s="650">
        <v>214</v>
      </c>
    </row>
    <row r="410" spans="1:19" ht="14.4" customHeight="1" x14ac:dyDescent="0.3">
      <c r="A410" s="631" t="s">
        <v>2497</v>
      </c>
      <c r="B410" s="632" t="s">
        <v>2531</v>
      </c>
      <c r="C410" s="632" t="s">
        <v>529</v>
      </c>
      <c r="D410" s="632" t="s">
        <v>2488</v>
      </c>
      <c r="E410" s="632" t="s">
        <v>634</v>
      </c>
      <c r="F410" s="632" t="s">
        <v>2587</v>
      </c>
      <c r="G410" s="632" t="s">
        <v>2589</v>
      </c>
      <c r="H410" s="649"/>
      <c r="I410" s="649"/>
      <c r="J410" s="632"/>
      <c r="K410" s="632"/>
      <c r="L410" s="649">
        <v>24</v>
      </c>
      <c r="M410" s="649">
        <v>5112</v>
      </c>
      <c r="N410" s="632">
        <v>1</v>
      </c>
      <c r="O410" s="632">
        <v>213</v>
      </c>
      <c r="P410" s="649">
        <v>60</v>
      </c>
      <c r="Q410" s="649">
        <v>12840</v>
      </c>
      <c r="R410" s="637">
        <v>2.511737089201878</v>
      </c>
      <c r="S410" s="650">
        <v>214</v>
      </c>
    </row>
    <row r="411" spans="1:19" ht="14.4" customHeight="1" x14ac:dyDescent="0.3">
      <c r="A411" s="631" t="s">
        <v>2497</v>
      </c>
      <c r="B411" s="632" t="s">
        <v>2531</v>
      </c>
      <c r="C411" s="632" t="s">
        <v>529</v>
      </c>
      <c r="D411" s="632" t="s">
        <v>2488</v>
      </c>
      <c r="E411" s="632" t="s">
        <v>634</v>
      </c>
      <c r="F411" s="632" t="s">
        <v>2590</v>
      </c>
      <c r="G411" s="632" t="s">
        <v>2591</v>
      </c>
      <c r="H411" s="649">
        <v>3</v>
      </c>
      <c r="I411" s="649">
        <v>465</v>
      </c>
      <c r="J411" s="632">
        <v>0.23076923076923078</v>
      </c>
      <c r="K411" s="632">
        <v>155</v>
      </c>
      <c r="L411" s="649">
        <v>13</v>
      </c>
      <c r="M411" s="649">
        <v>2015</v>
      </c>
      <c r="N411" s="632">
        <v>1</v>
      </c>
      <c r="O411" s="632">
        <v>155</v>
      </c>
      <c r="P411" s="649">
        <v>19</v>
      </c>
      <c r="Q411" s="649">
        <v>2945</v>
      </c>
      <c r="R411" s="637">
        <v>1.4615384615384615</v>
      </c>
      <c r="S411" s="650">
        <v>155</v>
      </c>
    </row>
    <row r="412" spans="1:19" ht="14.4" customHeight="1" x14ac:dyDescent="0.3">
      <c r="A412" s="631" t="s">
        <v>2497</v>
      </c>
      <c r="B412" s="632" t="s">
        <v>2531</v>
      </c>
      <c r="C412" s="632" t="s">
        <v>529</v>
      </c>
      <c r="D412" s="632" t="s">
        <v>2488</v>
      </c>
      <c r="E412" s="632" t="s">
        <v>634</v>
      </c>
      <c r="F412" s="632" t="s">
        <v>2590</v>
      </c>
      <c r="G412" s="632" t="s">
        <v>2592</v>
      </c>
      <c r="H412" s="649"/>
      <c r="I412" s="649"/>
      <c r="J412" s="632"/>
      <c r="K412" s="632"/>
      <c r="L412" s="649">
        <v>82</v>
      </c>
      <c r="M412" s="649">
        <v>12710</v>
      </c>
      <c r="N412" s="632">
        <v>1</v>
      </c>
      <c r="O412" s="632">
        <v>155</v>
      </c>
      <c r="P412" s="649">
        <v>64</v>
      </c>
      <c r="Q412" s="649">
        <v>9920</v>
      </c>
      <c r="R412" s="637">
        <v>0.78048780487804881</v>
      </c>
      <c r="S412" s="650">
        <v>155</v>
      </c>
    </row>
    <row r="413" spans="1:19" ht="14.4" customHeight="1" x14ac:dyDescent="0.3">
      <c r="A413" s="631" t="s">
        <v>2497</v>
      </c>
      <c r="B413" s="632" t="s">
        <v>2531</v>
      </c>
      <c r="C413" s="632" t="s">
        <v>529</v>
      </c>
      <c r="D413" s="632" t="s">
        <v>2488</v>
      </c>
      <c r="E413" s="632" t="s">
        <v>634</v>
      </c>
      <c r="F413" s="632" t="s">
        <v>2593</v>
      </c>
      <c r="G413" s="632" t="s">
        <v>2594</v>
      </c>
      <c r="H413" s="649">
        <v>6</v>
      </c>
      <c r="I413" s="649">
        <v>1122</v>
      </c>
      <c r="J413" s="632">
        <v>0.66666666666666663</v>
      </c>
      <c r="K413" s="632">
        <v>187</v>
      </c>
      <c r="L413" s="649">
        <v>9</v>
      </c>
      <c r="M413" s="649">
        <v>1683</v>
      </c>
      <c r="N413" s="632">
        <v>1</v>
      </c>
      <c r="O413" s="632">
        <v>187</v>
      </c>
      <c r="P413" s="649">
        <v>27</v>
      </c>
      <c r="Q413" s="649">
        <v>5049</v>
      </c>
      <c r="R413" s="637">
        <v>3</v>
      </c>
      <c r="S413" s="650">
        <v>187</v>
      </c>
    </row>
    <row r="414" spans="1:19" ht="14.4" customHeight="1" x14ac:dyDescent="0.3">
      <c r="A414" s="631" t="s">
        <v>2497</v>
      </c>
      <c r="B414" s="632" t="s">
        <v>2531</v>
      </c>
      <c r="C414" s="632" t="s">
        <v>529</v>
      </c>
      <c r="D414" s="632" t="s">
        <v>2488</v>
      </c>
      <c r="E414" s="632" t="s">
        <v>634</v>
      </c>
      <c r="F414" s="632" t="s">
        <v>2593</v>
      </c>
      <c r="G414" s="632" t="s">
        <v>2595</v>
      </c>
      <c r="H414" s="649"/>
      <c r="I414" s="649"/>
      <c r="J414" s="632"/>
      <c r="K414" s="632"/>
      <c r="L414" s="649">
        <v>106</v>
      </c>
      <c r="M414" s="649">
        <v>19822</v>
      </c>
      <c r="N414" s="632">
        <v>1</v>
      </c>
      <c r="O414" s="632">
        <v>187</v>
      </c>
      <c r="P414" s="649">
        <v>63</v>
      </c>
      <c r="Q414" s="649">
        <v>11781</v>
      </c>
      <c r="R414" s="637">
        <v>0.59433962264150941</v>
      </c>
      <c r="S414" s="650">
        <v>187</v>
      </c>
    </row>
    <row r="415" spans="1:19" ht="14.4" customHeight="1" x14ac:dyDescent="0.3">
      <c r="A415" s="631" t="s">
        <v>2497</v>
      </c>
      <c r="B415" s="632" t="s">
        <v>2531</v>
      </c>
      <c r="C415" s="632" t="s">
        <v>529</v>
      </c>
      <c r="D415" s="632" t="s">
        <v>2488</v>
      </c>
      <c r="E415" s="632" t="s">
        <v>634</v>
      </c>
      <c r="F415" s="632" t="s">
        <v>2596</v>
      </c>
      <c r="G415" s="632" t="s">
        <v>2597</v>
      </c>
      <c r="H415" s="649"/>
      <c r="I415" s="649"/>
      <c r="J415" s="632"/>
      <c r="K415" s="632"/>
      <c r="L415" s="649">
        <v>37</v>
      </c>
      <c r="M415" s="649">
        <v>4736</v>
      </c>
      <c r="N415" s="632">
        <v>1</v>
      </c>
      <c r="O415" s="632">
        <v>128</v>
      </c>
      <c r="P415" s="649">
        <v>20</v>
      </c>
      <c r="Q415" s="649">
        <v>2560</v>
      </c>
      <c r="R415" s="637">
        <v>0.54054054054054057</v>
      </c>
      <c r="S415" s="650">
        <v>128</v>
      </c>
    </row>
    <row r="416" spans="1:19" ht="14.4" customHeight="1" x14ac:dyDescent="0.3">
      <c r="A416" s="631" t="s">
        <v>2497</v>
      </c>
      <c r="B416" s="632" t="s">
        <v>2531</v>
      </c>
      <c r="C416" s="632" t="s">
        <v>529</v>
      </c>
      <c r="D416" s="632" t="s">
        <v>2488</v>
      </c>
      <c r="E416" s="632" t="s">
        <v>634</v>
      </c>
      <c r="F416" s="632" t="s">
        <v>2596</v>
      </c>
      <c r="G416" s="632" t="s">
        <v>2598</v>
      </c>
      <c r="H416" s="649">
        <v>3</v>
      </c>
      <c r="I416" s="649">
        <v>384</v>
      </c>
      <c r="J416" s="632">
        <v>0.42857142857142855</v>
      </c>
      <c r="K416" s="632">
        <v>128</v>
      </c>
      <c r="L416" s="649">
        <v>7</v>
      </c>
      <c r="M416" s="649">
        <v>896</v>
      </c>
      <c r="N416" s="632">
        <v>1</v>
      </c>
      <c r="O416" s="632">
        <v>128</v>
      </c>
      <c r="P416" s="649">
        <v>17</v>
      </c>
      <c r="Q416" s="649">
        <v>2176</v>
      </c>
      <c r="R416" s="637">
        <v>2.4285714285714284</v>
      </c>
      <c r="S416" s="650">
        <v>128</v>
      </c>
    </row>
    <row r="417" spans="1:19" ht="14.4" customHeight="1" x14ac:dyDescent="0.3">
      <c r="A417" s="631" t="s">
        <v>2497</v>
      </c>
      <c r="B417" s="632" t="s">
        <v>2531</v>
      </c>
      <c r="C417" s="632" t="s">
        <v>529</v>
      </c>
      <c r="D417" s="632" t="s">
        <v>2488</v>
      </c>
      <c r="E417" s="632" t="s">
        <v>634</v>
      </c>
      <c r="F417" s="632" t="s">
        <v>2599</v>
      </c>
      <c r="G417" s="632" t="s">
        <v>2600</v>
      </c>
      <c r="H417" s="649"/>
      <c r="I417" s="649"/>
      <c r="J417" s="632"/>
      <c r="K417" s="632"/>
      <c r="L417" s="649">
        <v>69</v>
      </c>
      <c r="M417" s="649">
        <v>15387</v>
      </c>
      <c r="N417" s="632">
        <v>1</v>
      </c>
      <c r="O417" s="632">
        <v>223</v>
      </c>
      <c r="P417" s="649">
        <v>48</v>
      </c>
      <c r="Q417" s="649">
        <v>10752</v>
      </c>
      <c r="R417" s="637">
        <v>0.69877169038798981</v>
      </c>
      <c r="S417" s="650">
        <v>224</v>
      </c>
    </row>
    <row r="418" spans="1:19" ht="14.4" customHeight="1" x14ac:dyDescent="0.3">
      <c r="A418" s="631" t="s">
        <v>2497</v>
      </c>
      <c r="B418" s="632" t="s">
        <v>2531</v>
      </c>
      <c r="C418" s="632" t="s">
        <v>529</v>
      </c>
      <c r="D418" s="632" t="s">
        <v>2488</v>
      </c>
      <c r="E418" s="632" t="s">
        <v>634</v>
      </c>
      <c r="F418" s="632" t="s">
        <v>2599</v>
      </c>
      <c r="G418" s="632" t="s">
        <v>2601</v>
      </c>
      <c r="H418" s="649">
        <v>41</v>
      </c>
      <c r="I418" s="649">
        <v>9143</v>
      </c>
      <c r="J418" s="632">
        <v>3.4166666666666665</v>
      </c>
      <c r="K418" s="632">
        <v>223</v>
      </c>
      <c r="L418" s="649">
        <v>12</v>
      </c>
      <c r="M418" s="649">
        <v>2676</v>
      </c>
      <c r="N418" s="632">
        <v>1</v>
      </c>
      <c r="O418" s="632">
        <v>223</v>
      </c>
      <c r="P418" s="649">
        <v>20</v>
      </c>
      <c r="Q418" s="649">
        <v>4480</v>
      </c>
      <c r="R418" s="637">
        <v>1.6741405082212257</v>
      </c>
      <c r="S418" s="650">
        <v>224</v>
      </c>
    </row>
    <row r="419" spans="1:19" ht="14.4" customHeight="1" x14ac:dyDescent="0.3">
      <c r="A419" s="631" t="s">
        <v>2497</v>
      </c>
      <c r="B419" s="632" t="s">
        <v>2531</v>
      </c>
      <c r="C419" s="632" t="s">
        <v>529</v>
      </c>
      <c r="D419" s="632" t="s">
        <v>2488</v>
      </c>
      <c r="E419" s="632" t="s">
        <v>634</v>
      </c>
      <c r="F419" s="632" t="s">
        <v>2602</v>
      </c>
      <c r="G419" s="632" t="s">
        <v>2603</v>
      </c>
      <c r="H419" s="649">
        <v>2</v>
      </c>
      <c r="I419" s="649">
        <v>446</v>
      </c>
      <c r="J419" s="632">
        <v>0.66666666666666663</v>
      </c>
      <c r="K419" s="632">
        <v>223</v>
      </c>
      <c r="L419" s="649">
        <v>3</v>
      </c>
      <c r="M419" s="649">
        <v>669</v>
      </c>
      <c r="N419" s="632">
        <v>1</v>
      </c>
      <c r="O419" s="632">
        <v>223</v>
      </c>
      <c r="P419" s="649">
        <v>2</v>
      </c>
      <c r="Q419" s="649">
        <v>448</v>
      </c>
      <c r="R419" s="637">
        <v>0.66965620328849029</v>
      </c>
      <c r="S419" s="650">
        <v>224</v>
      </c>
    </row>
    <row r="420" spans="1:19" ht="14.4" customHeight="1" x14ac:dyDescent="0.3">
      <c r="A420" s="631" t="s">
        <v>2497</v>
      </c>
      <c r="B420" s="632" t="s">
        <v>2531</v>
      </c>
      <c r="C420" s="632" t="s">
        <v>529</v>
      </c>
      <c r="D420" s="632" t="s">
        <v>2488</v>
      </c>
      <c r="E420" s="632" t="s">
        <v>634</v>
      </c>
      <c r="F420" s="632" t="s">
        <v>2602</v>
      </c>
      <c r="G420" s="632" t="s">
        <v>2604</v>
      </c>
      <c r="H420" s="649"/>
      <c r="I420" s="649"/>
      <c r="J420" s="632"/>
      <c r="K420" s="632"/>
      <c r="L420" s="649">
        <v>32</v>
      </c>
      <c r="M420" s="649">
        <v>7136</v>
      </c>
      <c r="N420" s="632">
        <v>1</v>
      </c>
      <c r="O420" s="632">
        <v>223</v>
      </c>
      <c r="P420" s="649">
        <v>22</v>
      </c>
      <c r="Q420" s="649">
        <v>4928</v>
      </c>
      <c r="R420" s="637">
        <v>0.6905829596412556</v>
      </c>
      <c r="S420" s="650">
        <v>224</v>
      </c>
    </row>
    <row r="421" spans="1:19" ht="14.4" customHeight="1" x14ac:dyDescent="0.3">
      <c r="A421" s="631" t="s">
        <v>2497</v>
      </c>
      <c r="B421" s="632" t="s">
        <v>2531</v>
      </c>
      <c r="C421" s="632" t="s">
        <v>529</v>
      </c>
      <c r="D421" s="632" t="s">
        <v>2488</v>
      </c>
      <c r="E421" s="632" t="s">
        <v>634</v>
      </c>
      <c r="F421" s="632" t="s">
        <v>2608</v>
      </c>
      <c r="G421" s="632" t="s">
        <v>2609</v>
      </c>
      <c r="H421" s="649">
        <v>12</v>
      </c>
      <c r="I421" s="649">
        <v>2700</v>
      </c>
      <c r="J421" s="632">
        <v>0.5714285714285714</v>
      </c>
      <c r="K421" s="632">
        <v>225</v>
      </c>
      <c r="L421" s="649">
        <v>21</v>
      </c>
      <c r="M421" s="649">
        <v>4725</v>
      </c>
      <c r="N421" s="632">
        <v>1</v>
      </c>
      <c r="O421" s="632">
        <v>225</v>
      </c>
      <c r="P421" s="649">
        <v>24</v>
      </c>
      <c r="Q421" s="649">
        <v>5424</v>
      </c>
      <c r="R421" s="637">
        <v>1.147936507936508</v>
      </c>
      <c r="S421" s="650">
        <v>226</v>
      </c>
    </row>
    <row r="422" spans="1:19" ht="14.4" customHeight="1" x14ac:dyDescent="0.3">
      <c r="A422" s="631" t="s">
        <v>2497</v>
      </c>
      <c r="B422" s="632" t="s">
        <v>2531</v>
      </c>
      <c r="C422" s="632" t="s">
        <v>529</v>
      </c>
      <c r="D422" s="632" t="s">
        <v>2488</v>
      </c>
      <c r="E422" s="632" t="s">
        <v>634</v>
      </c>
      <c r="F422" s="632" t="s">
        <v>2608</v>
      </c>
      <c r="G422" s="632" t="s">
        <v>2610</v>
      </c>
      <c r="H422" s="649"/>
      <c r="I422" s="649"/>
      <c r="J422" s="632"/>
      <c r="K422" s="632"/>
      <c r="L422" s="649">
        <v>111</v>
      </c>
      <c r="M422" s="649">
        <v>24975</v>
      </c>
      <c r="N422" s="632">
        <v>1</v>
      </c>
      <c r="O422" s="632">
        <v>225</v>
      </c>
      <c r="P422" s="649">
        <v>120</v>
      </c>
      <c r="Q422" s="649">
        <v>27120</v>
      </c>
      <c r="R422" s="637">
        <v>1.085885885885886</v>
      </c>
      <c r="S422" s="650">
        <v>226</v>
      </c>
    </row>
    <row r="423" spans="1:19" ht="14.4" customHeight="1" x14ac:dyDescent="0.3">
      <c r="A423" s="631" t="s">
        <v>2497</v>
      </c>
      <c r="B423" s="632" t="s">
        <v>2531</v>
      </c>
      <c r="C423" s="632" t="s">
        <v>529</v>
      </c>
      <c r="D423" s="632" t="s">
        <v>2488</v>
      </c>
      <c r="E423" s="632" t="s">
        <v>634</v>
      </c>
      <c r="F423" s="632" t="s">
        <v>2611</v>
      </c>
      <c r="G423" s="632" t="s">
        <v>2612</v>
      </c>
      <c r="H423" s="649">
        <v>17</v>
      </c>
      <c r="I423" s="649">
        <v>10625</v>
      </c>
      <c r="J423" s="632"/>
      <c r="K423" s="632">
        <v>625</v>
      </c>
      <c r="L423" s="649"/>
      <c r="M423" s="649"/>
      <c r="N423" s="632"/>
      <c r="O423" s="632"/>
      <c r="P423" s="649">
        <v>2</v>
      </c>
      <c r="Q423" s="649">
        <v>1252</v>
      </c>
      <c r="R423" s="637"/>
      <c r="S423" s="650">
        <v>626</v>
      </c>
    </row>
    <row r="424" spans="1:19" ht="14.4" customHeight="1" x14ac:dyDescent="0.3">
      <c r="A424" s="631" t="s">
        <v>2497</v>
      </c>
      <c r="B424" s="632" t="s">
        <v>2531</v>
      </c>
      <c r="C424" s="632" t="s">
        <v>529</v>
      </c>
      <c r="D424" s="632" t="s">
        <v>2488</v>
      </c>
      <c r="E424" s="632" t="s">
        <v>634</v>
      </c>
      <c r="F424" s="632" t="s">
        <v>2611</v>
      </c>
      <c r="G424" s="632" t="s">
        <v>2613</v>
      </c>
      <c r="H424" s="649"/>
      <c r="I424" s="649"/>
      <c r="J424" s="632"/>
      <c r="K424" s="632"/>
      <c r="L424" s="649"/>
      <c r="M424" s="649"/>
      <c r="N424" s="632"/>
      <c r="O424" s="632"/>
      <c r="P424" s="649">
        <v>2</v>
      </c>
      <c r="Q424" s="649">
        <v>1252</v>
      </c>
      <c r="R424" s="637"/>
      <c r="S424" s="650">
        <v>626</v>
      </c>
    </row>
    <row r="425" spans="1:19" ht="14.4" customHeight="1" x14ac:dyDescent="0.3">
      <c r="A425" s="631" t="s">
        <v>2497</v>
      </c>
      <c r="B425" s="632" t="s">
        <v>2531</v>
      </c>
      <c r="C425" s="632" t="s">
        <v>529</v>
      </c>
      <c r="D425" s="632" t="s">
        <v>2488</v>
      </c>
      <c r="E425" s="632" t="s">
        <v>634</v>
      </c>
      <c r="F425" s="632" t="s">
        <v>2621</v>
      </c>
      <c r="G425" s="632" t="s">
        <v>2622</v>
      </c>
      <c r="H425" s="649"/>
      <c r="I425" s="649"/>
      <c r="J425" s="632"/>
      <c r="K425" s="632"/>
      <c r="L425" s="649">
        <v>1</v>
      </c>
      <c r="M425" s="649">
        <v>1136</v>
      </c>
      <c r="N425" s="632">
        <v>1</v>
      </c>
      <c r="O425" s="632">
        <v>1136</v>
      </c>
      <c r="P425" s="649"/>
      <c r="Q425" s="649"/>
      <c r="R425" s="637"/>
      <c r="S425" s="650"/>
    </row>
    <row r="426" spans="1:19" ht="14.4" customHeight="1" x14ac:dyDescent="0.3">
      <c r="A426" s="631" t="s">
        <v>2497</v>
      </c>
      <c r="B426" s="632" t="s">
        <v>2531</v>
      </c>
      <c r="C426" s="632" t="s">
        <v>529</v>
      </c>
      <c r="D426" s="632" t="s">
        <v>2488</v>
      </c>
      <c r="E426" s="632" t="s">
        <v>634</v>
      </c>
      <c r="F426" s="632" t="s">
        <v>2624</v>
      </c>
      <c r="G426" s="632" t="s">
        <v>2626</v>
      </c>
      <c r="H426" s="649">
        <v>3</v>
      </c>
      <c r="I426" s="649">
        <v>1452</v>
      </c>
      <c r="J426" s="632"/>
      <c r="K426" s="632">
        <v>484</v>
      </c>
      <c r="L426" s="649"/>
      <c r="M426" s="649"/>
      <c r="N426" s="632"/>
      <c r="O426" s="632"/>
      <c r="P426" s="649">
        <v>2</v>
      </c>
      <c r="Q426" s="649">
        <v>970</v>
      </c>
      <c r="R426" s="637"/>
      <c r="S426" s="650">
        <v>485</v>
      </c>
    </row>
    <row r="427" spans="1:19" ht="14.4" customHeight="1" x14ac:dyDescent="0.3">
      <c r="A427" s="631" t="s">
        <v>2497</v>
      </c>
      <c r="B427" s="632" t="s">
        <v>2531</v>
      </c>
      <c r="C427" s="632" t="s">
        <v>529</v>
      </c>
      <c r="D427" s="632" t="s">
        <v>2488</v>
      </c>
      <c r="E427" s="632" t="s">
        <v>634</v>
      </c>
      <c r="F427" s="632" t="s">
        <v>2635</v>
      </c>
      <c r="G427" s="632" t="s">
        <v>2636</v>
      </c>
      <c r="H427" s="649"/>
      <c r="I427" s="649"/>
      <c r="J427" s="632"/>
      <c r="K427" s="632"/>
      <c r="L427" s="649">
        <v>41</v>
      </c>
      <c r="M427" s="649">
        <v>14145</v>
      </c>
      <c r="N427" s="632">
        <v>1</v>
      </c>
      <c r="O427" s="632">
        <v>345</v>
      </c>
      <c r="P427" s="649">
        <v>15</v>
      </c>
      <c r="Q427" s="649">
        <v>5190</v>
      </c>
      <c r="R427" s="637">
        <v>0.36691410392364793</v>
      </c>
      <c r="S427" s="650">
        <v>346</v>
      </c>
    </row>
    <row r="428" spans="1:19" ht="14.4" customHeight="1" x14ac:dyDescent="0.3">
      <c r="A428" s="631" t="s">
        <v>2497</v>
      </c>
      <c r="B428" s="632" t="s">
        <v>2531</v>
      </c>
      <c r="C428" s="632" t="s">
        <v>529</v>
      </c>
      <c r="D428" s="632" t="s">
        <v>2488</v>
      </c>
      <c r="E428" s="632" t="s">
        <v>634</v>
      </c>
      <c r="F428" s="632" t="s">
        <v>2635</v>
      </c>
      <c r="G428" s="632" t="s">
        <v>2637</v>
      </c>
      <c r="H428" s="649"/>
      <c r="I428" s="649"/>
      <c r="J428" s="632"/>
      <c r="K428" s="632"/>
      <c r="L428" s="649">
        <v>71</v>
      </c>
      <c r="M428" s="649">
        <v>24495</v>
      </c>
      <c r="N428" s="632">
        <v>1</v>
      </c>
      <c r="O428" s="632">
        <v>345</v>
      </c>
      <c r="P428" s="649">
        <v>151</v>
      </c>
      <c r="Q428" s="649">
        <v>52246</v>
      </c>
      <c r="R428" s="637">
        <v>2.1329250867523983</v>
      </c>
      <c r="S428" s="650">
        <v>346</v>
      </c>
    </row>
    <row r="429" spans="1:19" ht="14.4" customHeight="1" x14ac:dyDescent="0.3">
      <c r="A429" s="631" t="s">
        <v>2497</v>
      </c>
      <c r="B429" s="632" t="s">
        <v>2531</v>
      </c>
      <c r="C429" s="632" t="s">
        <v>529</v>
      </c>
      <c r="D429" s="632" t="s">
        <v>2488</v>
      </c>
      <c r="E429" s="632" t="s">
        <v>634</v>
      </c>
      <c r="F429" s="632" t="s">
        <v>2638</v>
      </c>
      <c r="G429" s="632" t="s">
        <v>2639</v>
      </c>
      <c r="H429" s="649"/>
      <c r="I429" s="649"/>
      <c r="J429" s="632"/>
      <c r="K429" s="632"/>
      <c r="L429" s="649">
        <v>23</v>
      </c>
      <c r="M429" s="649">
        <v>20079</v>
      </c>
      <c r="N429" s="632">
        <v>1</v>
      </c>
      <c r="O429" s="632">
        <v>873</v>
      </c>
      <c r="P429" s="649">
        <v>24</v>
      </c>
      <c r="Q429" s="649">
        <v>20976</v>
      </c>
      <c r="R429" s="637">
        <v>1.0446735395189004</v>
      </c>
      <c r="S429" s="650">
        <v>874</v>
      </c>
    </row>
    <row r="430" spans="1:19" ht="14.4" customHeight="1" x14ac:dyDescent="0.3">
      <c r="A430" s="631" t="s">
        <v>2497</v>
      </c>
      <c r="B430" s="632" t="s">
        <v>2531</v>
      </c>
      <c r="C430" s="632" t="s">
        <v>529</v>
      </c>
      <c r="D430" s="632" t="s">
        <v>2488</v>
      </c>
      <c r="E430" s="632" t="s">
        <v>634</v>
      </c>
      <c r="F430" s="632" t="s">
        <v>2642</v>
      </c>
      <c r="G430" s="632" t="s">
        <v>2643</v>
      </c>
      <c r="H430" s="649"/>
      <c r="I430" s="649"/>
      <c r="J430" s="632"/>
      <c r="K430" s="632"/>
      <c r="L430" s="649"/>
      <c r="M430" s="649"/>
      <c r="N430" s="632"/>
      <c r="O430" s="632"/>
      <c r="P430" s="649">
        <v>1</v>
      </c>
      <c r="Q430" s="649">
        <v>1294</v>
      </c>
      <c r="R430" s="637"/>
      <c r="S430" s="650">
        <v>1294</v>
      </c>
    </row>
    <row r="431" spans="1:19" ht="14.4" customHeight="1" x14ac:dyDescent="0.3">
      <c r="A431" s="631" t="s">
        <v>2497</v>
      </c>
      <c r="B431" s="632" t="s">
        <v>2531</v>
      </c>
      <c r="C431" s="632" t="s">
        <v>529</v>
      </c>
      <c r="D431" s="632" t="s">
        <v>2488</v>
      </c>
      <c r="E431" s="632" t="s">
        <v>634</v>
      </c>
      <c r="F431" s="632" t="s">
        <v>2646</v>
      </c>
      <c r="G431" s="632" t="s">
        <v>2647</v>
      </c>
      <c r="H431" s="649"/>
      <c r="I431" s="649"/>
      <c r="J431" s="632"/>
      <c r="K431" s="632"/>
      <c r="L431" s="649"/>
      <c r="M431" s="649"/>
      <c r="N431" s="632"/>
      <c r="O431" s="632"/>
      <c r="P431" s="649">
        <v>2</v>
      </c>
      <c r="Q431" s="649">
        <v>10316</v>
      </c>
      <c r="R431" s="637"/>
      <c r="S431" s="650">
        <v>5158</v>
      </c>
    </row>
    <row r="432" spans="1:19" ht="14.4" customHeight="1" x14ac:dyDescent="0.3">
      <c r="A432" s="631" t="s">
        <v>2497</v>
      </c>
      <c r="B432" s="632" t="s">
        <v>2531</v>
      </c>
      <c r="C432" s="632" t="s">
        <v>529</v>
      </c>
      <c r="D432" s="632" t="s">
        <v>2488</v>
      </c>
      <c r="E432" s="632" t="s">
        <v>634</v>
      </c>
      <c r="F432" s="632" t="s">
        <v>2651</v>
      </c>
      <c r="G432" s="632" t="s">
        <v>2652</v>
      </c>
      <c r="H432" s="649"/>
      <c r="I432" s="649"/>
      <c r="J432" s="632"/>
      <c r="K432" s="632"/>
      <c r="L432" s="649"/>
      <c r="M432" s="649"/>
      <c r="N432" s="632"/>
      <c r="O432" s="632"/>
      <c r="P432" s="649">
        <v>1</v>
      </c>
      <c r="Q432" s="649">
        <v>5621</v>
      </c>
      <c r="R432" s="637"/>
      <c r="S432" s="650">
        <v>5621</v>
      </c>
    </row>
    <row r="433" spans="1:19" ht="14.4" customHeight="1" x14ac:dyDescent="0.3">
      <c r="A433" s="631" t="s">
        <v>2497</v>
      </c>
      <c r="B433" s="632" t="s">
        <v>2531</v>
      </c>
      <c r="C433" s="632" t="s">
        <v>529</v>
      </c>
      <c r="D433" s="632" t="s">
        <v>2488</v>
      </c>
      <c r="E433" s="632" t="s">
        <v>634</v>
      </c>
      <c r="F433" s="632" t="s">
        <v>2654</v>
      </c>
      <c r="G433" s="632" t="s">
        <v>2655</v>
      </c>
      <c r="H433" s="649"/>
      <c r="I433" s="649"/>
      <c r="J433" s="632"/>
      <c r="K433" s="632"/>
      <c r="L433" s="649"/>
      <c r="M433" s="649"/>
      <c r="N433" s="632"/>
      <c r="O433" s="632"/>
      <c r="P433" s="649">
        <v>1</v>
      </c>
      <c r="Q433" s="649">
        <v>112</v>
      </c>
      <c r="R433" s="637"/>
      <c r="S433" s="650">
        <v>112</v>
      </c>
    </row>
    <row r="434" spans="1:19" ht="14.4" customHeight="1" x14ac:dyDescent="0.3">
      <c r="A434" s="631" t="s">
        <v>2497</v>
      </c>
      <c r="B434" s="632" t="s">
        <v>2531</v>
      </c>
      <c r="C434" s="632" t="s">
        <v>529</v>
      </c>
      <c r="D434" s="632" t="s">
        <v>2488</v>
      </c>
      <c r="E434" s="632" t="s">
        <v>634</v>
      </c>
      <c r="F434" s="632" t="s">
        <v>2659</v>
      </c>
      <c r="G434" s="632" t="s">
        <v>2660</v>
      </c>
      <c r="H434" s="649"/>
      <c r="I434" s="649"/>
      <c r="J434" s="632"/>
      <c r="K434" s="632"/>
      <c r="L434" s="649">
        <v>303</v>
      </c>
      <c r="M434" s="649">
        <v>53631</v>
      </c>
      <c r="N434" s="632">
        <v>1</v>
      </c>
      <c r="O434" s="632">
        <v>177</v>
      </c>
      <c r="P434" s="649">
        <v>330</v>
      </c>
      <c r="Q434" s="649">
        <v>58740</v>
      </c>
      <c r="R434" s="637">
        <v>1.0952620685797394</v>
      </c>
      <c r="S434" s="650">
        <v>178</v>
      </c>
    </row>
    <row r="435" spans="1:19" ht="14.4" customHeight="1" x14ac:dyDescent="0.3">
      <c r="A435" s="631" t="s">
        <v>2497</v>
      </c>
      <c r="B435" s="632" t="s">
        <v>2531</v>
      </c>
      <c r="C435" s="632" t="s">
        <v>529</v>
      </c>
      <c r="D435" s="632" t="s">
        <v>2488</v>
      </c>
      <c r="E435" s="632" t="s">
        <v>634</v>
      </c>
      <c r="F435" s="632" t="s">
        <v>2659</v>
      </c>
      <c r="G435" s="632" t="s">
        <v>2661</v>
      </c>
      <c r="H435" s="649">
        <v>24</v>
      </c>
      <c r="I435" s="649">
        <v>4248</v>
      </c>
      <c r="J435" s="632">
        <v>1.7142857142857142</v>
      </c>
      <c r="K435" s="632">
        <v>177</v>
      </c>
      <c r="L435" s="649">
        <v>14</v>
      </c>
      <c r="M435" s="649">
        <v>2478</v>
      </c>
      <c r="N435" s="632">
        <v>1</v>
      </c>
      <c r="O435" s="632">
        <v>177</v>
      </c>
      <c r="P435" s="649">
        <v>13</v>
      </c>
      <c r="Q435" s="649">
        <v>2314</v>
      </c>
      <c r="R435" s="637">
        <v>0.93381759483454396</v>
      </c>
      <c r="S435" s="650">
        <v>178</v>
      </c>
    </row>
    <row r="436" spans="1:19" ht="14.4" customHeight="1" x14ac:dyDescent="0.3">
      <c r="A436" s="631" t="s">
        <v>2497</v>
      </c>
      <c r="B436" s="632" t="s">
        <v>2531</v>
      </c>
      <c r="C436" s="632" t="s">
        <v>529</v>
      </c>
      <c r="D436" s="632" t="s">
        <v>2488</v>
      </c>
      <c r="E436" s="632" t="s">
        <v>634</v>
      </c>
      <c r="F436" s="632" t="s">
        <v>2662</v>
      </c>
      <c r="G436" s="632" t="s">
        <v>2663</v>
      </c>
      <c r="H436" s="649"/>
      <c r="I436" s="649"/>
      <c r="J436" s="632"/>
      <c r="K436" s="632"/>
      <c r="L436" s="649"/>
      <c r="M436" s="649"/>
      <c r="N436" s="632"/>
      <c r="O436" s="632"/>
      <c r="P436" s="649">
        <v>88</v>
      </c>
      <c r="Q436" s="649">
        <v>180400</v>
      </c>
      <c r="R436" s="637"/>
      <c r="S436" s="650">
        <v>2050</v>
      </c>
    </row>
    <row r="437" spans="1:19" ht="14.4" customHeight="1" x14ac:dyDescent="0.3">
      <c r="A437" s="631" t="s">
        <v>2497</v>
      </c>
      <c r="B437" s="632" t="s">
        <v>2531</v>
      </c>
      <c r="C437" s="632" t="s">
        <v>529</v>
      </c>
      <c r="D437" s="632" t="s">
        <v>2488</v>
      </c>
      <c r="E437" s="632" t="s">
        <v>634</v>
      </c>
      <c r="F437" s="632" t="s">
        <v>2664</v>
      </c>
      <c r="G437" s="632" t="s">
        <v>2665</v>
      </c>
      <c r="H437" s="649"/>
      <c r="I437" s="649"/>
      <c r="J437" s="632"/>
      <c r="K437" s="632"/>
      <c r="L437" s="649">
        <v>71</v>
      </c>
      <c r="M437" s="649">
        <v>24495</v>
      </c>
      <c r="N437" s="632">
        <v>1</v>
      </c>
      <c r="O437" s="632">
        <v>345</v>
      </c>
      <c r="P437" s="649">
        <v>150</v>
      </c>
      <c r="Q437" s="649">
        <v>51900</v>
      </c>
      <c r="R437" s="637">
        <v>2.1187997550520516</v>
      </c>
      <c r="S437" s="650">
        <v>346</v>
      </c>
    </row>
    <row r="438" spans="1:19" ht="14.4" customHeight="1" x14ac:dyDescent="0.3">
      <c r="A438" s="631" t="s">
        <v>2497</v>
      </c>
      <c r="B438" s="632" t="s">
        <v>2531</v>
      </c>
      <c r="C438" s="632" t="s">
        <v>529</v>
      </c>
      <c r="D438" s="632" t="s">
        <v>2488</v>
      </c>
      <c r="E438" s="632" t="s">
        <v>634</v>
      </c>
      <c r="F438" s="632" t="s">
        <v>2664</v>
      </c>
      <c r="G438" s="632" t="s">
        <v>2666</v>
      </c>
      <c r="H438" s="649"/>
      <c r="I438" s="649"/>
      <c r="J438" s="632"/>
      <c r="K438" s="632"/>
      <c r="L438" s="649">
        <v>40</v>
      </c>
      <c r="M438" s="649">
        <v>13800</v>
      </c>
      <c r="N438" s="632">
        <v>1</v>
      </c>
      <c r="O438" s="632">
        <v>345</v>
      </c>
      <c r="P438" s="649">
        <v>15</v>
      </c>
      <c r="Q438" s="649">
        <v>5190</v>
      </c>
      <c r="R438" s="637">
        <v>0.37608695652173912</v>
      </c>
      <c r="S438" s="650">
        <v>346</v>
      </c>
    </row>
    <row r="439" spans="1:19" ht="14.4" customHeight="1" x14ac:dyDescent="0.3">
      <c r="A439" s="631" t="s">
        <v>2497</v>
      </c>
      <c r="B439" s="632" t="s">
        <v>2531</v>
      </c>
      <c r="C439" s="632" t="s">
        <v>529</v>
      </c>
      <c r="D439" s="632" t="s">
        <v>2488</v>
      </c>
      <c r="E439" s="632" t="s">
        <v>634</v>
      </c>
      <c r="F439" s="632" t="s">
        <v>2667</v>
      </c>
      <c r="G439" s="632" t="s">
        <v>2668</v>
      </c>
      <c r="H439" s="649"/>
      <c r="I439" s="649"/>
      <c r="J439" s="632"/>
      <c r="K439" s="632"/>
      <c r="L439" s="649">
        <v>7</v>
      </c>
      <c r="M439" s="649">
        <v>2156</v>
      </c>
      <c r="N439" s="632">
        <v>1</v>
      </c>
      <c r="O439" s="632">
        <v>308</v>
      </c>
      <c r="P439" s="649">
        <v>2</v>
      </c>
      <c r="Q439" s="649">
        <v>616</v>
      </c>
      <c r="R439" s="637">
        <v>0.2857142857142857</v>
      </c>
      <c r="S439" s="650">
        <v>308</v>
      </c>
    </row>
    <row r="440" spans="1:19" ht="14.4" customHeight="1" x14ac:dyDescent="0.3">
      <c r="A440" s="631" t="s">
        <v>2497</v>
      </c>
      <c r="B440" s="632" t="s">
        <v>2531</v>
      </c>
      <c r="C440" s="632" t="s">
        <v>529</v>
      </c>
      <c r="D440" s="632" t="s">
        <v>2488</v>
      </c>
      <c r="E440" s="632" t="s">
        <v>634</v>
      </c>
      <c r="F440" s="632" t="s">
        <v>2674</v>
      </c>
      <c r="G440" s="632" t="s">
        <v>2675</v>
      </c>
      <c r="H440" s="649"/>
      <c r="I440" s="649"/>
      <c r="J440" s="632"/>
      <c r="K440" s="632"/>
      <c r="L440" s="649">
        <v>10</v>
      </c>
      <c r="M440" s="649">
        <v>1540</v>
      </c>
      <c r="N440" s="632">
        <v>1</v>
      </c>
      <c r="O440" s="632">
        <v>154</v>
      </c>
      <c r="P440" s="649">
        <v>9</v>
      </c>
      <c r="Q440" s="649">
        <v>1395</v>
      </c>
      <c r="R440" s="637">
        <v>0.9058441558441559</v>
      </c>
      <c r="S440" s="650">
        <v>155</v>
      </c>
    </row>
    <row r="441" spans="1:19" ht="14.4" customHeight="1" x14ac:dyDescent="0.3">
      <c r="A441" s="631" t="s">
        <v>2497</v>
      </c>
      <c r="B441" s="632" t="s">
        <v>2531</v>
      </c>
      <c r="C441" s="632" t="s">
        <v>529</v>
      </c>
      <c r="D441" s="632" t="s">
        <v>2488</v>
      </c>
      <c r="E441" s="632" t="s">
        <v>634</v>
      </c>
      <c r="F441" s="632" t="s">
        <v>2678</v>
      </c>
      <c r="G441" s="632" t="s">
        <v>2679</v>
      </c>
      <c r="H441" s="649">
        <v>14</v>
      </c>
      <c r="I441" s="649">
        <v>9436</v>
      </c>
      <c r="J441" s="632"/>
      <c r="K441" s="632">
        <v>674</v>
      </c>
      <c r="L441" s="649"/>
      <c r="M441" s="649"/>
      <c r="N441" s="632"/>
      <c r="O441" s="632"/>
      <c r="P441" s="649">
        <v>4</v>
      </c>
      <c r="Q441" s="649">
        <v>2700</v>
      </c>
      <c r="R441" s="637"/>
      <c r="S441" s="650">
        <v>675</v>
      </c>
    </row>
    <row r="442" spans="1:19" ht="14.4" customHeight="1" x14ac:dyDescent="0.3">
      <c r="A442" s="631" t="s">
        <v>2497</v>
      </c>
      <c r="B442" s="632" t="s">
        <v>2531</v>
      </c>
      <c r="C442" s="632" t="s">
        <v>529</v>
      </c>
      <c r="D442" s="632" t="s">
        <v>2488</v>
      </c>
      <c r="E442" s="632" t="s">
        <v>634</v>
      </c>
      <c r="F442" s="632" t="s">
        <v>2678</v>
      </c>
      <c r="G442" s="632" t="s">
        <v>2680</v>
      </c>
      <c r="H442" s="649"/>
      <c r="I442" s="649"/>
      <c r="J442" s="632"/>
      <c r="K442" s="632"/>
      <c r="L442" s="649">
        <v>1</v>
      </c>
      <c r="M442" s="649">
        <v>675</v>
      </c>
      <c r="N442" s="632">
        <v>1</v>
      </c>
      <c r="O442" s="632">
        <v>675</v>
      </c>
      <c r="P442" s="649"/>
      <c r="Q442" s="649"/>
      <c r="R442" s="637"/>
      <c r="S442" s="650"/>
    </row>
    <row r="443" spans="1:19" ht="14.4" customHeight="1" x14ac:dyDescent="0.3">
      <c r="A443" s="631" t="s">
        <v>2497</v>
      </c>
      <c r="B443" s="632" t="s">
        <v>2531</v>
      </c>
      <c r="C443" s="632" t="s">
        <v>529</v>
      </c>
      <c r="D443" s="632" t="s">
        <v>2488</v>
      </c>
      <c r="E443" s="632" t="s">
        <v>634</v>
      </c>
      <c r="F443" s="632" t="s">
        <v>2685</v>
      </c>
      <c r="G443" s="632" t="s">
        <v>2686</v>
      </c>
      <c r="H443" s="649">
        <v>24</v>
      </c>
      <c r="I443" s="649">
        <v>3720</v>
      </c>
      <c r="J443" s="632">
        <v>2.6666666666666665</v>
      </c>
      <c r="K443" s="632">
        <v>155</v>
      </c>
      <c r="L443" s="649">
        <v>9</v>
      </c>
      <c r="M443" s="649">
        <v>1395</v>
      </c>
      <c r="N443" s="632">
        <v>1</v>
      </c>
      <c r="O443" s="632">
        <v>155</v>
      </c>
      <c r="P443" s="649">
        <v>14</v>
      </c>
      <c r="Q443" s="649">
        <v>2170</v>
      </c>
      <c r="R443" s="637">
        <v>1.5555555555555556</v>
      </c>
      <c r="S443" s="650">
        <v>155</v>
      </c>
    </row>
    <row r="444" spans="1:19" ht="14.4" customHeight="1" x14ac:dyDescent="0.3">
      <c r="A444" s="631" t="s">
        <v>2497</v>
      </c>
      <c r="B444" s="632" t="s">
        <v>2531</v>
      </c>
      <c r="C444" s="632" t="s">
        <v>529</v>
      </c>
      <c r="D444" s="632" t="s">
        <v>2488</v>
      </c>
      <c r="E444" s="632" t="s">
        <v>634</v>
      </c>
      <c r="F444" s="632" t="s">
        <v>2685</v>
      </c>
      <c r="G444" s="632" t="s">
        <v>2687</v>
      </c>
      <c r="H444" s="649"/>
      <c r="I444" s="649"/>
      <c r="J444" s="632"/>
      <c r="K444" s="632"/>
      <c r="L444" s="649">
        <v>16</v>
      </c>
      <c r="M444" s="649">
        <v>2480</v>
      </c>
      <c r="N444" s="632">
        <v>1</v>
      </c>
      <c r="O444" s="632">
        <v>155</v>
      </c>
      <c r="P444" s="649">
        <v>11</v>
      </c>
      <c r="Q444" s="649">
        <v>1705</v>
      </c>
      <c r="R444" s="637">
        <v>0.6875</v>
      </c>
      <c r="S444" s="650">
        <v>155</v>
      </c>
    </row>
    <row r="445" spans="1:19" ht="14.4" customHeight="1" x14ac:dyDescent="0.3">
      <c r="A445" s="631" t="s">
        <v>2497</v>
      </c>
      <c r="B445" s="632" t="s">
        <v>2531</v>
      </c>
      <c r="C445" s="632" t="s">
        <v>529</v>
      </c>
      <c r="D445" s="632" t="s">
        <v>2488</v>
      </c>
      <c r="E445" s="632" t="s">
        <v>634</v>
      </c>
      <c r="F445" s="632" t="s">
        <v>2688</v>
      </c>
      <c r="G445" s="632" t="s">
        <v>2689</v>
      </c>
      <c r="H445" s="649"/>
      <c r="I445" s="649"/>
      <c r="J445" s="632"/>
      <c r="K445" s="632"/>
      <c r="L445" s="649">
        <v>23</v>
      </c>
      <c r="M445" s="649">
        <v>4577</v>
      </c>
      <c r="N445" s="632">
        <v>1</v>
      </c>
      <c r="O445" s="632">
        <v>199</v>
      </c>
      <c r="P445" s="649">
        <v>14</v>
      </c>
      <c r="Q445" s="649">
        <v>2800</v>
      </c>
      <c r="R445" s="637">
        <v>0.61175442429538995</v>
      </c>
      <c r="S445" s="650">
        <v>200</v>
      </c>
    </row>
    <row r="446" spans="1:19" ht="14.4" customHeight="1" x14ac:dyDescent="0.3">
      <c r="A446" s="631" t="s">
        <v>2497</v>
      </c>
      <c r="B446" s="632" t="s">
        <v>2531</v>
      </c>
      <c r="C446" s="632" t="s">
        <v>529</v>
      </c>
      <c r="D446" s="632" t="s">
        <v>2488</v>
      </c>
      <c r="E446" s="632" t="s">
        <v>634</v>
      </c>
      <c r="F446" s="632" t="s">
        <v>2688</v>
      </c>
      <c r="G446" s="632" t="s">
        <v>2690</v>
      </c>
      <c r="H446" s="649">
        <v>2</v>
      </c>
      <c r="I446" s="649">
        <v>398</v>
      </c>
      <c r="J446" s="632">
        <v>0.2</v>
      </c>
      <c r="K446" s="632">
        <v>199</v>
      </c>
      <c r="L446" s="649">
        <v>10</v>
      </c>
      <c r="M446" s="649">
        <v>1990</v>
      </c>
      <c r="N446" s="632">
        <v>1</v>
      </c>
      <c r="O446" s="632">
        <v>199</v>
      </c>
      <c r="P446" s="649">
        <v>5</v>
      </c>
      <c r="Q446" s="649">
        <v>1000</v>
      </c>
      <c r="R446" s="637">
        <v>0.50251256281407031</v>
      </c>
      <c r="S446" s="650">
        <v>200</v>
      </c>
    </row>
    <row r="447" spans="1:19" ht="14.4" customHeight="1" x14ac:dyDescent="0.3">
      <c r="A447" s="631" t="s">
        <v>2497</v>
      </c>
      <c r="B447" s="632" t="s">
        <v>2531</v>
      </c>
      <c r="C447" s="632" t="s">
        <v>529</v>
      </c>
      <c r="D447" s="632" t="s">
        <v>2488</v>
      </c>
      <c r="E447" s="632" t="s">
        <v>634</v>
      </c>
      <c r="F447" s="632" t="s">
        <v>2691</v>
      </c>
      <c r="G447" s="632" t="s">
        <v>2692</v>
      </c>
      <c r="H447" s="649">
        <v>10</v>
      </c>
      <c r="I447" s="649">
        <v>2040</v>
      </c>
      <c r="J447" s="632">
        <v>1.25</v>
      </c>
      <c r="K447" s="632">
        <v>204</v>
      </c>
      <c r="L447" s="649">
        <v>8</v>
      </c>
      <c r="M447" s="649">
        <v>1632</v>
      </c>
      <c r="N447" s="632">
        <v>1</v>
      </c>
      <c r="O447" s="632">
        <v>204</v>
      </c>
      <c r="P447" s="649">
        <v>2</v>
      </c>
      <c r="Q447" s="649">
        <v>410</v>
      </c>
      <c r="R447" s="637">
        <v>0.25122549019607843</v>
      </c>
      <c r="S447" s="650">
        <v>205</v>
      </c>
    </row>
    <row r="448" spans="1:19" ht="14.4" customHeight="1" x14ac:dyDescent="0.3">
      <c r="A448" s="631" t="s">
        <v>2497</v>
      </c>
      <c r="B448" s="632" t="s">
        <v>2531</v>
      </c>
      <c r="C448" s="632" t="s">
        <v>529</v>
      </c>
      <c r="D448" s="632" t="s">
        <v>2488</v>
      </c>
      <c r="E448" s="632" t="s">
        <v>634</v>
      </c>
      <c r="F448" s="632" t="s">
        <v>2693</v>
      </c>
      <c r="G448" s="632" t="s">
        <v>2694</v>
      </c>
      <c r="H448" s="649">
        <v>40</v>
      </c>
      <c r="I448" s="649">
        <v>17040</v>
      </c>
      <c r="J448" s="632"/>
      <c r="K448" s="632">
        <v>426</v>
      </c>
      <c r="L448" s="649"/>
      <c r="M448" s="649"/>
      <c r="N448" s="632"/>
      <c r="O448" s="632"/>
      <c r="P448" s="649">
        <v>8</v>
      </c>
      <c r="Q448" s="649">
        <v>3416</v>
      </c>
      <c r="R448" s="637"/>
      <c r="S448" s="650">
        <v>427</v>
      </c>
    </row>
    <row r="449" spans="1:19" ht="14.4" customHeight="1" x14ac:dyDescent="0.3">
      <c r="A449" s="631" t="s">
        <v>2497</v>
      </c>
      <c r="B449" s="632" t="s">
        <v>2531</v>
      </c>
      <c r="C449" s="632" t="s">
        <v>529</v>
      </c>
      <c r="D449" s="632" t="s">
        <v>2488</v>
      </c>
      <c r="E449" s="632" t="s">
        <v>634</v>
      </c>
      <c r="F449" s="632" t="s">
        <v>2693</v>
      </c>
      <c r="G449" s="632" t="s">
        <v>2695</v>
      </c>
      <c r="H449" s="649"/>
      <c r="I449" s="649"/>
      <c r="J449" s="632"/>
      <c r="K449" s="632"/>
      <c r="L449" s="649">
        <v>1</v>
      </c>
      <c r="M449" s="649">
        <v>426</v>
      </c>
      <c r="N449" s="632">
        <v>1</v>
      </c>
      <c r="O449" s="632">
        <v>426</v>
      </c>
      <c r="P449" s="649">
        <v>4</v>
      </c>
      <c r="Q449" s="649">
        <v>1708</v>
      </c>
      <c r="R449" s="637">
        <v>4.009389671361502</v>
      </c>
      <c r="S449" s="650">
        <v>427</v>
      </c>
    </row>
    <row r="450" spans="1:19" ht="14.4" customHeight="1" x14ac:dyDescent="0.3">
      <c r="A450" s="631" t="s">
        <v>2497</v>
      </c>
      <c r="B450" s="632" t="s">
        <v>2531</v>
      </c>
      <c r="C450" s="632" t="s">
        <v>529</v>
      </c>
      <c r="D450" s="632" t="s">
        <v>2488</v>
      </c>
      <c r="E450" s="632" t="s">
        <v>634</v>
      </c>
      <c r="F450" s="632" t="s">
        <v>2696</v>
      </c>
      <c r="G450" s="632" t="s">
        <v>2697</v>
      </c>
      <c r="H450" s="649"/>
      <c r="I450" s="649"/>
      <c r="J450" s="632"/>
      <c r="K450" s="632"/>
      <c r="L450" s="649">
        <v>1</v>
      </c>
      <c r="M450" s="649">
        <v>265</v>
      </c>
      <c r="N450" s="632">
        <v>1</v>
      </c>
      <c r="O450" s="632">
        <v>265</v>
      </c>
      <c r="P450" s="649"/>
      <c r="Q450" s="649"/>
      <c r="R450" s="637"/>
      <c r="S450" s="650"/>
    </row>
    <row r="451" spans="1:19" ht="14.4" customHeight="1" x14ac:dyDescent="0.3">
      <c r="A451" s="631" t="s">
        <v>2497</v>
      </c>
      <c r="B451" s="632" t="s">
        <v>2531</v>
      </c>
      <c r="C451" s="632" t="s">
        <v>529</v>
      </c>
      <c r="D451" s="632" t="s">
        <v>2488</v>
      </c>
      <c r="E451" s="632" t="s">
        <v>634</v>
      </c>
      <c r="F451" s="632" t="s">
        <v>2698</v>
      </c>
      <c r="G451" s="632" t="s">
        <v>2699</v>
      </c>
      <c r="H451" s="649">
        <v>5</v>
      </c>
      <c r="I451" s="649">
        <v>815</v>
      </c>
      <c r="J451" s="632">
        <v>1.6666666666666667</v>
      </c>
      <c r="K451" s="632">
        <v>163</v>
      </c>
      <c r="L451" s="649">
        <v>3</v>
      </c>
      <c r="M451" s="649">
        <v>489</v>
      </c>
      <c r="N451" s="632">
        <v>1</v>
      </c>
      <c r="O451" s="632">
        <v>163</v>
      </c>
      <c r="P451" s="649">
        <v>2</v>
      </c>
      <c r="Q451" s="649">
        <v>326</v>
      </c>
      <c r="R451" s="637">
        <v>0.66666666666666663</v>
      </c>
      <c r="S451" s="650">
        <v>163</v>
      </c>
    </row>
    <row r="452" spans="1:19" ht="14.4" customHeight="1" x14ac:dyDescent="0.3">
      <c r="A452" s="631" t="s">
        <v>2497</v>
      </c>
      <c r="B452" s="632" t="s">
        <v>2531</v>
      </c>
      <c r="C452" s="632" t="s">
        <v>529</v>
      </c>
      <c r="D452" s="632" t="s">
        <v>2488</v>
      </c>
      <c r="E452" s="632" t="s">
        <v>634</v>
      </c>
      <c r="F452" s="632" t="s">
        <v>2698</v>
      </c>
      <c r="G452" s="632" t="s">
        <v>2700</v>
      </c>
      <c r="H452" s="649"/>
      <c r="I452" s="649"/>
      <c r="J452" s="632"/>
      <c r="K452" s="632"/>
      <c r="L452" s="649">
        <v>74</v>
      </c>
      <c r="M452" s="649">
        <v>12062</v>
      </c>
      <c r="N452" s="632">
        <v>1</v>
      </c>
      <c r="O452" s="632">
        <v>163</v>
      </c>
      <c r="P452" s="649">
        <v>82</v>
      </c>
      <c r="Q452" s="649">
        <v>13366</v>
      </c>
      <c r="R452" s="637">
        <v>1.1081081081081081</v>
      </c>
      <c r="S452" s="650">
        <v>163</v>
      </c>
    </row>
    <row r="453" spans="1:19" ht="14.4" customHeight="1" x14ac:dyDescent="0.3">
      <c r="A453" s="631" t="s">
        <v>2497</v>
      </c>
      <c r="B453" s="632" t="s">
        <v>2531</v>
      </c>
      <c r="C453" s="632" t="s">
        <v>529</v>
      </c>
      <c r="D453" s="632" t="s">
        <v>2488</v>
      </c>
      <c r="E453" s="632" t="s">
        <v>634</v>
      </c>
      <c r="F453" s="632" t="s">
        <v>2701</v>
      </c>
      <c r="G453" s="632" t="s">
        <v>2702</v>
      </c>
      <c r="H453" s="649">
        <v>1</v>
      </c>
      <c r="I453" s="649">
        <v>436</v>
      </c>
      <c r="J453" s="632"/>
      <c r="K453" s="632">
        <v>436</v>
      </c>
      <c r="L453" s="649"/>
      <c r="M453" s="649"/>
      <c r="N453" s="632"/>
      <c r="O453" s="632"/>
      <c r="P453" s="649"/>
      <c r="Q453" s="649"/>
      <c r="R453" s="637"/>
      <c r="S453" s="650"/>
    </row>
    <row r="454" spans="1:19" ht="14.4" customHeight="1" x14ac:dyDescent="0.3">
      <c r="A454" s="631" t="s">
        <v>2497</v>
      </c>
      <c r="B454" s="632" t="s">
        <v>2531</v>
      </c>
      <c r="C454" s="632" t="s">
        <v>529</v>
      </c>
      <c r="D454" s="632" t="s">
        <v>2488</v>
      </c>
      <c r="E454" s="632" t="s">
        <v>634</v>
      </c>
      <c r="F454" s="632" t="s">
        <v>2704</v>
      </c>
      <c r="G454" s="632" t="s">
        <v>2705</v>
      </c>
      <c r="H454" s="649"/>
      <c r="I454" s="649"/>
      <c r="J454" s="632"/>
      <c r="K454" s="632"/>
      <c r="L454" s="649"/>
      <c r="M454" s="649"/>
      <c r="N454" s="632"/>
      <c r="O454" s="632"/>
      <c r="P454" s="649">
        <v>21</v>
      </c>
      <c r="Q454" s="649">
        <v>45276</v>
      </c>
      <c r="R454" s="637"/>
      <c r="S454" s="650">
        <v>2156</v>
      </c>
    </row>
    <row r="455" spans="1:19" ht="14.4" customHeight="1" x14ac:dyDescent="0.3">
      <c r="A455" s="631" t="s">
        <v>2497</v>
      </c>
      <c r="B455" s="632" t="s">
        <v>2531</v>
      </c>
      <c r="C455" s="632" t="s">
        <v>529</v>
      </c>
      <c r="D455" s="632" t="s">
        <v>2488</v>
      </c>
      <c r="E455" s="632" t="s">
        <v>634</v>
      </c>
      <c r="F455" s="632" t="s">
        <v>2704</v>
      </c>
      <c r="G455" s="632" t="s">
        <v>2706</v>
      </c>
      <c r="H455" s="649"/>
      <c r="I455" s="649"/>
      <c r="J455" s="632"/>
      <c r="K455" s="632"/>
      <c r="L455" s="649"/>
      <c r="M455" s="649"/>
      <c r="N455" s="632"/>
      <c r="O455" s="632"/>
      <c r="P455" s="649">
        <v>22</v>
      </c>
      <c r="Q455" s="649">
        <v>47432</v>
      </c>
      <c r="R455" s="637"/>
      <c r="S455" s="650">
        <v>2156</v>
      </c>
    </row>
    <row r="456" spans="1:19" ht="14.4" customHeight="1" x14ac:dyDescent="0.3">
      <c r="A456" s="631" t="s">
        <v>2497</v>
      </c>
      <c r="B456" s="632" t="s">
        <v>2531</v>
      </c>
      <c r="C456" s="632" t="s">
        <v>529</v>
      </c>
      <c r="D456" s="632" t="s">
        <v>2488</v>
      </c>
      <c r="E456" s="632" t="s">
        <v>634</v>
      </c>
      <c r="F456" s="632" t="s">
        <v>2707</v>
      </c>
      <c r="G456" s="632" t="s">
        <v>2708</v>
      </c>
      <c r="H456" s="649"/>
      <c r="I456" s="649"/>
      <c r="J456" s="632"/>
      <c r="K456" s="632"/>
      <c r="L456" s="649">
        <v>7</v>
      </c>
      <c r="M456" s="649">
        <v>1141</v>
      </c>
      <c r="N456" s="632">
        <v>1</v>
      </c>
      <c r="O456" s="632">
        <v>163</v>
      </c>
      <c r="P456" s="649">
        <v>2</v>
      </c>
      <c r="Q456" s="649">
        <v>326</v>
      </c>
      <c r="R456" s="637">
        <v>0.2857142857142857</v>
      </c>
      <c r="S456" s="650">
        <v>163</v>
      </c>
    </row>
    <row r="457" spans="1:19" ht="14.4" customHeight="1" x14ac:dyDescent="0.3">
      <c r="A457" s="631" t="s">
        <v>2497</v>
      </c>
      <c r="B457" s="632" t="s">
        <v>2531</v>
      </c>
      <c r="C457" s="632" t="s">
        <v>529</v>
      </c>
      <c r="D457" s="632" t="s">
        <v>2488</v>
      </c>
      <c r="E457" s="632" t="s">
        <v>634</v>
      </c>
      <c r="F457" s="632" t="s">
        <v>2707</v>
      </c>
      <c r="G457" s="632" t="s">
        <v>2709</v>
      </c>
      <c r="H457" s="649">
        <v>1</v>
      </c>
      <c r="I457" s="649">
        <v>163</v>
      </c>
      <c r="J457" s="632">
        <v>0.5</v>
      </c>
      <c r="K457" s="632">
        <v>163</v>
      </c>
      <c r="L457" s="649">
        <v>2</v>
      </c>
      <c r="M457" s="649">
        <v>326</v>
      </c>
      <c r="N457" s="632">
        <v>1</v>
      </c>
      <c r="O457" s="632">
        <v>163</v>
      </c>
      <c r="P457" s="649">
        <v>9</v>
      </c>
      <c r="Q457" s="649">
        <v>1467</v>
      </c>
      <c r="R457" s="637">
        <v>4.5</v>
      </c>
      <c r="S457" s="650">
        <v>163</v>
      </c>
    </row>
    <row r="458" spans="1:19" ht="14.4" customHeight="1" x14ac:dyDescent="0.3">
      <c r="A458" s="631" t="s">
        <v>2497</v>
      </c>
      <c r="B458" s="632" t="s">
        <v>2531</v>
      </c>
      <c r="C458" s="632" t="s">
        <v>529</v>
      </c>
      <c r="D458" s="632" t="s">
        <v>2488</v>
      </c>
      <c r="E458" s="632" t="s">
        <v>634</v>
      </c>
      <c r="F458" s="632" t="s">
        <v>2710</v>
      </c>
      <c r="G458" s="632" t="s">
        <v>2711</v>
      </c>
      <c r="H458" s="649"/>
      <c r="I458" s="649"/>
      <c r="J458" s="632"/>
      <c r="K458" s="632"/>
      <c r="L458" s="649">
        <v>1</v>
      </c>
      <c r="M458" s="649">
        <v>934</v>
      </c>
      <c r="N458" s="632">
        <v>1</v>
      </c>
      <c r="O458" s="632">
        <v>934</v>
      </c>
      <c r="P458" s="649">
        <v>1</v>
      </c>
      <c r="Q458" s="649">
        <v>935</v>
      </c>
      <c r="R458" s="637">
        <v>1.0010706638115632</v>
      </c>
      <c r="S458" s="650">
        <v>935</v>
      </c>
    </row>
    <row r="459" spans="1:19" ht="14.4" customHeight="1" x14ac:dyDescent="0.3">
      <c r="A459" s="631" t="s">
        <v>2497</v>
      </c>
      <c r="B459" s="632" t="s">
        <v>2531</v>
      </c>
      <c r="C459" s="632" t="s">
        <v>529</v>
      </c>
      <c r="D459" s="632" t="s">
        <v>2488</v>
      </c>
      <c r="E459" s="632" t="s">
        <v>634</v>
      </c>
      <c r="F459" s="632" t="s">
        <v>2710</v>
      </c>
      <c r="G459" s="632" t="s">
        <v>2712</v>
      </c>
      <c r="H459" s="649">
        <v>29</v>
      </c>
      <c r="I459" s="649">
        <v>27057</v>
      </c>
      <c r="J459" s="632"/>
      <c r="K459" s="632">
        <v>933</v>
      </c>
      <c r="L459" s="649"/>
      <c r="M459" s="649"/>
      <c r="N459" s="632"/>
      <c r="O459" s="632"/>
      <c r="P459" s="649">
        <v>7</v>
      </c>
      <c r="Q459" s="649">
        <v>6545</v>
      </c>
      <c r="R459" s="637"/>
      <c r="S459" s="650">
        <v>935</v>
      </c>
    </row>
    <row r="460" spans="1:19" ht="14.4" customHeight="1" x14ac:dyDescent="0.3">
      <c r="A460" s="631" t="s">
        <v>2497</v>
      </c>
      <c r="B460" s="632" t="s">
        <v>2531</v>
      </c>
      <c r="C460" s="632" t="s">
        <v>529</v>
      </c>
      <c r="D460" s="632" t="s">
        <v>2488</v>
      </c>
      <c r="E460" s="632" t="s">
        <v>634</v>
      </c>
      <c r="F460" s="632" t="s">
        <v>2725</v>
      </c>
      <c r="G460" s="632" t="s">
        <v>2727</v>
      </c>
      <c r="H460" s="649">
        <v>4</v>
      </c>
      <c r="I460" s="649">
        <v>1492</v>
      </c>
      <c r="J460" s="632">
        <v>4</v>
      </c>
      <c r="K460" s="632">
        <v>373</v>
      </c>
      <c r="L460" s="649">
        <v>1</v>
      </c>
      <c r="M460" s="649">
        <v>373</v>
      </c>
      <c r="N460" s="632">
        <v>1</v>
      </c>
      <c r="O460" s="632">
        <v>373</v>
      </c>
      <c r="P460" s="649">
        <v>1</v>
      </c>
      <c r="Q460" s="649">
        <v>374</v>
      </c>
      <c r="R460" s="637">
        <v>1.0026809651474531</v>
      </c>
      <c r="S460" s="650">
        <v>374</v>
      </c>
    </row>
    <row r="461" spans="1:19" ht="14.4" customHeight="1" x14ac:dyDescent="0.3">
      <c r="A461" s="631" t="s">
        <v>2497</v>
      </c>
      <c r="B461" s="632" t="s">
        <v>2531</v>
      </c>
      <c r="C461" s="632" t="s">
        <v>529</v>
      </c>
      <c r="D461" s="632" t="s">
        <v>780</v>
      </c>
      <c r="E461" s="632" t="s">
        <v>2499</v>
      </c>
      <c r="F461" s="632" t="s">
        <v>2536</v>
      </c>
      <c r="G461" s="632" t="s">
        <v>2537</v>
      </c>
      <c r="H461" s="649"/>
      <c r="I461" s="649"/>
      <c r="J461" s="632"/>
      <c r="K461" s="632"/>
      <c r="L461" s="649">
        <v>0.1</v>
      </c>
      <c r="M461" s="649">
        <v>100.48</v>
      </c>
      <c r="N461" s="632">
        <v>1</v>
      </c>
      <c r="O461" s="632">
        <v>1004.8</v>
      </c>
      <c r="P461" s="649"/>
      <c r="Q461" s="649"/>
      <c r="R461" s="637"/>
      <c r="S461" s="650"/>
    </row>
    <row r="462" spans="1:19" ht="14.4" customHeight="1" x14ac:dyDescent="0.3">
      <c r="A462" s="631" t="s">
        <v>2497</v>
      </c>
      <c r="B462" s="632" t="s">
        <v>2531</v>
      </c>
      <c r="C462" s="632" t="s">
        <v>529</v>
      </c>
      <c r="D462" s="632" t="s">
        <v>780</v>
      </c>
      <c r="E462" s="632" t="s">
        <v>2499</v>
      </c>
      <c r="F462" s="632" t="s">
        <v>2542</v>
      </c>
      <c r="G462" s="632" t="s">
        <v>616</v>
      </c>
      <c r="H462" s="649"/>
      <c r="I462" s="649"/>
      <c r="J462" s="632"/>
      <c r="K462" s="632"/>
      <c r="L462" s="649"/>
      <c r="M462" s="649"/>
      <c r="N462" s="632"/>
      <c r="O462" s="632"/>
      <c r="P462" s="649">
        <v>1</v>
      </c>
      <c r="Q462" s="649">
        <v>742.52</v>
      </c>
      <c r="R462" s="637"/>
      <c r="S462" s="650">
        <v>742.52</v>
      </c>
    </row>
    <row r="463" spans="1:19" ht="14.4" customHeight="1" x14ac:dyDescent="0.3">
      <c r="A463" s="631" t="s">
        <v>2497</v>
      </c>
      <c r="B463" s="632" t="s">
        <v>2531</v>
      </c>
      <c r="C463" s="632" t="s">
        <v>529</v>
      </c>
      <c r="D463" s="632" t="s">
        <v>780</v>
      </c>
      <c r="E463" s="632" t="s">
        <v>2499</v>
      </c>
      <c r="F463" s="632" t="s">
        <v>2544</v>
      </c>
      <c r="G463" s="632" t="s">
        <v>716</v>
      </c>
      <c r="H463" s="649"/>
      <c r="I463" s="649"/>
      <c r="J463" s="632"/>
      <c r="K463" s="632"/>
      <c r="L463" s="649">
        <v>1.06</v>
      </c>
      <c r="M463" s="649">
        <v>4820.43</v>
      </c>
      <c r="N463" s="632">
        <v>1</v>
      </c>
      <c r="O463" s="632">
        <v>4547.5754716981137</v>
      </c>
      <c r="P463" s="649">
        <v>0.30000000000000004</v>
      </c>
      <c r="Q463" s="649">
        <v>491.84</v>
      </c>
      <c r="R463" s="637">
        <v>0.10203239130119096</v>
      </c>
      <c r="S463" s="650">
        <v>1639.4666666666662</v>
      </c>
    </row>
    <row r="464" spans="1:19" ht="14.4" customHeight="1" x14ac:dyDescent="0.3">
      <c r="A464" s="631" t="s">
        <v>2497</v>
      </c>
      <c r="B464" s="632" t="s">
        <v>2531</v>
      </c>
      <c r="C464" s="632" t="s">
        <v>529</v>
      </c>
      <c r="D464" s="632" t="s">
        <v>780</v>
      </c>
      <c r="E464" s="632" t="s">
        <v>2499</v>
      </c>
      <c r="F464" s="632" t="s">
        <v>2547</v>
      </c>
      <c r="G464" s="632" t="s">
        <v>716</v>
      </c>
      <c r="H464" s="649"/>
      <c r="I464" s="649"/>
      <c r="J464" s="632"/>
      <c r="K464" s="632"/>
      <c r="L464" s="649"/>
      <c r="M464" s="649"/>
      <c r="N464" s="632"/>
      <c r="O464" s="632"/>
      <c r="P464" s="649">
        <v>4.4999999999999991</v>
      </c>
      <c r="Q464" s="649">
        <v>6556.7400000000007</v>
      </c>
      <c r="R464" s="637"/>
      <c r="S464" s="650">
        <v>1457.0533333333337</v>
      </c>
    </row>
    <row r="465" spans="1:19" ht="14.4" customHeight="1" x14ac:dyDescent="0.3">
      <c r="A465" s="631" t="s">
        <v>2497</v>
      </c>
      <c r="B465" s="632" t="s">
        <v>2531</v>
      </c>
      <c r="C465" s="632" t="s">
        <v>529</v>
      </c>
      <c r="D465" s="632" t="s">
        <v>780</v>
      </c>
      <c r="E465" s="632" t="s">
        <v>2499</v>
      </c>
      <c r="F465" s="632" t="s">
        <v>2548</v>
      </c>
      <c r="G465" s="632" t="s">
        <v>625</v>
      </c>
      <c r="H465" s="649"/>
      <c r="I465" s="649"/>
      <c r="J465" s="632"/>
      <c r="K465" s="632"/>
      <c r="L465" s="649">
        <v>13.270000000000003</v>
      </c>
      <c r="M465" s="649">
        <v>6865.9600000000028</v>
      </c>
      <c r="N465" s="632">
        <v>1</v>
      </c>
      <c r="O465" s="632">
        <v>517.40467219291645</v>
      </c>
      <c r="P465" s="649">
        <v>0.47</v>
      </c>
      <c r="Q465" s="649">
        <v>204.18</v>
      </c>
      <c r="R465" s="637">
        <v>2.9738011873066537E-2</v>
      </c>
      <c r="S465" s="650">
        <v>434.42553191489367</v>
      </c>
    </row>
    <row r="466" spans="1:19" ht="14.4" customHeight="1" x14ac:dyDescent="0.3">
      <c r="A466" s="631" t="s">
        <v>2497</v>
      </c>
      <c r="B466" s="632" t="s">
        <v>2531</v>
      </c>
      <c r="C466" s="632" t="s">
        <v>529</v>
      </c>
      <c r="D466" s="632" t="s">
        <v>780</v>
      </c>
      <c r="E466" s="632" t="s">
        <v>2499</v>
      </c>
      <c r="F466" s="632" t="s">
        <v>2550</v>
      </c>
      <c r="G466" s="632" t="s">
        <v>716</v>
      </c>
      <c r="H466" s="649"/>
      <c r="I466" s="649"/>
      <c r="J466" s="632"/>
      <c r="K466" s="632"/>
      <c r="L466" s="649">
        <v>0.04</v>
      </c>
      <c r="M466" s="649">
        <v>1491.6</v>
      </c>
      <c r="N466" s="632">
        <v>1</v>
      </c>
      <c r="O466" s="632">
        <v>37290</v>
      </c>
      <c r="P466" s="649">
        <v>0.26</v>
      </c>
      <c r="Q466" s="649">
        <v>8058.95</v>
      </c>
      <c r="R466" s="637">
        <v>5.402889514615179</v>
      </c>
      <c r="S466" s="650">
        <v>30995.961538461535</v>
      </c>
    </row>
    <row r="467" spans="1:19" ht="14.4" customHeight="1" x14ac:dyDescent="0.3">
      <c r="A467" s="631" t="s">
        <v>2497</v>
      </c>
      <c r="B467" s="632" t="s">
        <v>2531</v>
      </c>
      <c r="C467" s="632" t="s">
        <v>529</v>
      </c>
      <c r="D467" s="632" t="s">
        <v>780</v>
      </c>
      <c r="E467" s="632" t="s">
        <v>2499</v>
      </c>
      <c r="F467" s="632" t="s">
        <v>2551</v>
      </c>
      <c r="G467" s="632" t="s">
        <v>716</v>
      </c>
      <c r="H467" s="649"/>
      <c r="I467" s="649"/>
      <c r="J467" s="632"/>
      <c r="K467" s="632"/>
      <c r="L467" s="649"/>
      <c r="M467" s="649"/>
      <c r="N467" s="632"/>
      <c r="O467" s="632"/>
      <c r="P467" s="649">
        <v>1.35</v>
      </c>
      <c r="Q467" s="649">
        <v>884.95999999999992</v>
      </c>
      <c r="R467" s="637"/>
      <c r="S467" s="650">
        <v>655.52592592592578</v>
      </c>
    </row>
    <row r="468" spans="1:19" ht="14.4" customHeight="1" x14ac:dyDescent="0.3">
      <c r="A468" s="631" t="s">
        <v>2497</v>
      </c>
      <c r="B468" s="632" t="s">
        <v>2531</v>
      </c>
      <c r="C468" s="632" t="s">
        <v>529</v>
      </c>
      <c r="D468" s="632" t="s">
        <v>780</v>
      </c>
      <c r="E468" s="632" t="s">
        <v>2501</v>
      </c>
      <c r="F468" s="632" t="s">
        <v>2502</v>
      </c>
      <c r="G468" s="632" t="s">
        <v>2503</v>
      </c>
      <c r="H468" s="649"/>
      <c r="I468" s="649"/>
      <c r="J468" s="632"/>
      <c r="K468" s="632"/>
      <c r="L468" s="649">
        <v>1</v>
      </c>
      <c r="M468" s="649">
        <v>893.9</v>
      </c>
      <c r="N468" s="632">
        <v>1</v>
      </c>
      <c r="O468" s="632">
        <v>893.9</v>
      </c>
      <c r="P468" s="649"/>
      <c r="Q468" s="649"/>
      <c r="R468" s="637"/>
      <c r="S468" s="650"/>
    </row>
    <row r="469" spans="1:19" ht="14.4" customHeight="1" x14ac:dyDescent="0.3">
      <c r="A469" s="631" t="s">
        <v>2497</v>
      </c>
      <c r="B469" s="632" t="s">
        <v>2531</v>
      </c>
      <c r="C469" s="632" t="s">
        <v>529</v>
      </c>
      <c r="D469" s="632" t="s">
        <v>780</v>
      </c>
      <c r="E469" s="632" t="s">
        <v>634</v>
      </c>
      <c r="F469" s="632" t="s">
        <v>2581</v>
      </c>
      <c r="G469" s="632" t="s">
        <v>2582</v>
      </c>
      <c r="H469" s="649">
        <v>1</v>
      </c>
      <c r="I469" s="649">
        <v>205</v>
      </c>
      <c r="J469" s="632">
        <v>1</v>
      </c>
      <c r="K469" s="632">
        <v>205</v>
      </c>
      <c r="L469" s="649">
        <v>1</v>
      </c>
      <c r="M469" s="649">
        <v>205</v>
      </c>
      <c r="N469" s="632">
        <v>1</v>
      </c>
      <c r="O469" s="632">
        <v>205</v>
      </c>
      <c r="P469" s="649"/>
      <c r="Q469" s="649"/>
      <c r="R469" s="637"/>
      <c r="S469" s="650"/>
    </row>
    <row r="470" spans="1:19" ht="14.4" customHeight="1" x14ac:dyDescent="0.3">
      <c r="A470" s="631" t="s">
        <v>2497</v>
      </c>
      <c r="B470" s="632" t="s">
        <v>2531</v>
      </c>
      <c r="C470" s="632" t="s">
        <v>529</v>
      </c>
      <c r="D470" s="632" t="s">
        <v>780</v>
      </c>
      <c r="E470" s="632" t="s">
        <v>634</v>
      </c>
      <c r="F470" s="632" t="s">
        <v>2587</v>
      </c>
      <c r="G470" s="632" t="s">
        <v>2588</v>
      </c>
      <c r="H470" s="649"/>
      <c r="I470" s="649"/>
      <c r="J470" s="632"/>
      <c r="K470" s="632"/>
      <c r="L470" s="649">
        <v>7</v>
      </c>
      <c r="M470" s="649">
        <v>1491</v>
      </c>
      <c r="N470" s="632">
        <v>1</v>
      </c>
      <c r="O470" s="632">
        <v>213</v>
      </c>
      <c r="P470" s="649">
        <v>10</v>
      </c>
      <c r="Q470" s="649">
        <v>2140</v>
      </c>
      <c r="R470" s="637">
        <v>1.4352783366867874</v>
      </c>
      <c r="S470" s="650">
        <v>214</v>
      </c>
    </row>
    <row r="471" spans="1:19" ht="14.4" customHeight="1" x14ac:dyDescent="0.3">
      <c r="A471" s="631" t="s">
        <v>2497</v>
      </c>
      <c r="B471" s="632" t="s">
        <v>2531</v>
      </c>
      <c r="C471" s="632" t="s">
        <v>529</v>
      </c>
      <c r="D471" s="632" t="s">
        <v>780</v>
      </c>
      <c r="E471" s="632" t="s">
        <v>634</v>
      </c>
      <c r="F471" s="632" t="s">
        <v>2587</v>
      </c>
      <c r="G471" s="632" t="s">
        <v>2589</v>
      </c>
      <c r="H471" s="649"/>
      <c r="I471" s="649"/>
      <c r="J471" s="632"/>
      <c r="K471" s="632"/>
      <c r="L471" s="649">
        <v>36</v>
      </c>
      <c r="M471" s="649">
        <v>7668</v>
      </c>
      <c r="N471" s="632">
        <v>1</v>
      </c>
      <c r="O471" s="632">
        <v>213</v>
      </c>
      <c r="P471" s="649">
        <v>39</v>
      </c>
      <c r="Q471" s="649">
        <v>8346</v>
      </c>
      <c r="R471" s="637">
        <v>1.0884194053208138</v>
      </c>
      <c r="S471" s="650">
        <v>214</v>
      </c>
    </row>
    <row r="472" spans="1:19" ht="14.4" customHeight="1" x14ac:dyDescent="0.3">
      <c r="A472" s="631" t="s">
        <v>2497</v>
      </c>
      <c r="B472" s="632" t="s">
        <v>2531</v>
      </c>
      <c r="C472" s="632" t="s">
        <v>529</v>
      </c>
      <c r="D472" s="632" t="s">
        <v>780</v>
      </c>
      <c r="E472" s="632" t="s">
        <v>634</v>
      </c>
      <c r="F472" s="632" t="s">
        <v>2590</v>
      </c>
      <c r="G472" s="632" t="s">
        <v>2591</v>
      </c>
      <c r="H472" s="649"/>
      <c r="I472" s="649"/>
      <c r="J472" s="632"/>
      <c r="K472" s="632"/>
      <c r="L472" s="649">
        <v>9</v>
      </c>
      <c r="M472" s="649">
        <v>1395</v>
      </c>
      <c r="N472" s="632">
        <v>1</v>
      </c>
      <c r="O472" s="632">
        <v>155</v>
      </c>
      <c r="P472" s="649">
        <v>6</v>
      </c>
      <c r="Q472" s="649">
        <v>930</v>
      </c>
      <c r="R472" s="637">
        <v>0.66666666666666663</v>
      </c>
      <c r="S472" s="650">
        <v>155</v>
      </c>
    </row>
    <row r="473" spans="1:19" ht="14.4" customHeight="1" x14ac:dyDescent="0.3">
      <c r="A473" s="631" t="s">
        <v>2497</v>
      </c>
      <c r="B473" s="632" t="s">
        <v>2531</v>
      </c>
      <c r="C473" s="632" t="s">
        <v>529</v>
      </c>
      <c r="D473" s="632" t="s">
        <v>780</v>
      </c>
      <c r="E473" s="632" t="s">
        <v>634</v>
      </c>
      <c r="F473" s="632" t="s">
        <v>2590</v>
      </c>
      <c r="G473" s="632" t="s">
        <v>2592</v>
      </c>
      <c r="H473" s="649"/>
      <c r="I473" s="649"/>
      <c r="J473" s="632"/>
      <c r="K473" s="632"/>
      <c r="L473" s="649">
        <v>69</v>
      </c>
      <c r="M473" s="649">
        <v>10695</v>
      </c>
      <c r="N473" s="632">
        <v>1</v>
      </c>
      <c r="O473" s="632">
        <v>155</v>
      </c>
      <c r="P473" s="649">
        <v>90</v>
      </c>
      <c r="Q473" s="649">
        <v>13950</v>
      </c>
      <c r="R473" s="637">
        <v>1.3043478260869565</v>
      </c>
      <c r="S473" s="650">
        <v>155</v>
      </c>
    </row>
    <row r="474" spans="1:19" ht="14.4" customHeight="1" x14ac:dyDescent="0.3">
      <c r="A474" s="631" t="s">
        <v>2497</v>
      </c>
      <c r="B474" s="632" t="s">
        <v>2531</v>
      </c>
      <c r="C474" s="632" t="s">
        <v>529</v>
      </c>
      <c r="D474" s="632" t="s">
        <v>780</v>
      </c>
      <c r="E474" s="632" t="s">
        <v>634</v>
      </c>
      <c r="F474" s="632" t="s">
        <v>2593</v>
      </c>
      <c r="G474" s="632" t="s">
        <v>2594</v>
      </c>
      <c r="H474" s="649"/>
      <c r="I474" s="649"/>
      <c r="J474" s="632"/>
      <c r="K474" s="632"/>
      <c r="L474" s="649">
        <v>17</v>
      </c>
      <c r="M474" s="649">
        <v>3179</v>
      </c>
      <c r="N474" s="632">
        <v>1</v>
      </c>
      <c r="O474" s="632">
        <v>187</v>
      </c>
      <c r="P474" s="649">
        <v>10</v>
      </c>
      <c r="Q474" s="649">
        <v>1870</v>
      </c>
      <c r="R474" s="637">
        <v>0.58823529411764708</v>
      </c>
      <c r="S474" s="650">
        <v>187</v>
      </c>
    </row>
    <row r="475" spans="1:19" ht="14.4" customHeight="1" x14ac:dyDescent="0.3">
      <c r="A475" s="631" t="s">
        <v>2497</v>
      </c>
      <c r="B475" s="632" t="s">
        <v>2531</v>
      </c>
      <c r="C475" s="632" t="s">
        <v>529</v>
      </c>
      <c r="D475" s="632" t="s">
        <v>780</v>
      </c>
      <c r="E475" s="632" t="s">
        <v>634</v>
      </c>
      <c r="F475" s="632" t="s">
        <v>2593</v>
      </c>
      <c r="G475" s="632" t="s">
        <v>2595</v>
      </c>
      <c r="H475" s="649"/>
      <c r="I475" s="649"/>
      <c r="J475" s="632"/>
      <c r="K475" s="632"/>
      <c r="L475" s="649">
        <v>90</v>
      </c>
      <c r="M475" s="649">
        <v>16830</v>
      </c>
      <c r="N475" s="632">
        <v>1</v>
      </c>
      <c r="O475" s="632">
        <v>187</v>
      </c>
      <c r="P475" s="649">
        <v>81</v>
      </c>
      <c r="Q475" s="649">
        <v>15147</v>
      </c>
      <c r="R475" s="637">
        <v>0.9</v>
      </c>
      <c r="S475" s="650">
        <v>187</v>
      </c>
    </row>
    <row r="476" spans="1:19" ht="14.4" customHeight="1" x14ac:dyDescent="0.3">
      <c r="A476" s="631" t="s">
        <v>2497</v>
      </c>
      <c r="B476" s="632" t="s">
        <v>2531</v>
      </c>
      <c r="C476" s="632" t="s">
        <v>529</v>
      </c>
      <c r="D476" s="632" t="s">
        <v>780</v>
      </c>
      <c r="E476" s="632" t="s">
        <v>634</v>
      </c>
      <c r="F476" s="632" t="s">
        <v>2596</v>
      </c>
      <c r="G476" s="632" t="s">
        <v>2597</v>
      </c>
      <c r="H476" s="649"/>
      <c r="I476" s="649"/>
      <c r="J476" s="632"/>
      <c r="K476" s="632"/>
      <c r="L476" s="649">
        <v>43</v>
      </c>
      <c r="M476" s="649">
        <v>5504</v>
      </c>
      <c r="N476" s="632">
        <v>1</v>
      </c>
      <c r="O476" s="632">
        <v>128</v>
      </c>
      <c r="P476" s="649">
        <v>37</v>
      </c>
      <c r="Q476" s="649">
        <v>4736</v>
      </c>
      <c r="R476" s="637">
        <v>0.86046511627906974</v>
      </c>
      <c r="S476" s="650">
        <v>128</v>
      </c>
    </row>
    <row r="477" spans="1:19" ht="14.4" customHeight="1" x14ac:dyDescent="0.3">
      <c r="A477" s="631" t="s">
        <v>2497</v>
      </c>
      <c r="B477" s="632" t="s">
        <v>2531</v>
      </c>
      <c r="C477" s="632" t="s">
        <v>529</v>
      </c>
      <c r="D477" s="632" t="s">
        <v>780</v>
      </c>
      <c r="E477" s="632" t="s">
        <v>634</v>
      </c>
      <c r="F477" s="632" t="s">
        <v>2596</v>
      </c>
      <c r="G477" s="632" t="s">
        <v>2598</v>
      </c>
      <c r="H477" s="649"/>
      <c r="I477" s="649"/>
      <c r="J477" s="632"/>
      <c r="K477" s="632"/>
      <c r="L477" s="649">
        <v>9</v>
      </c>
      <c r="M477" s="649">
        <v>1152</v>
      </c>
      <c r="N477" s="632">
        <v>1</v>
      </c>
      <c r="O477" s="632">
        <v>128</v>
      </c>
      <c r="P477" s="649">
        <v>12</v>
      </c>
      <c r="Q477" s="649">
        <v>1536</v>
      </c>
      <c r="R477" s="637">
        <v>1.3333333333333333</v>
      </c>
      <c r="S477" s="650">
        <v>128</v>
      </c>
    </row>
    <row r="478" spans="1:19" ht="14.4" customHeight="1" x14ac:dyDescent="0.3">
      <c r="A478" s="631" t="s">
        <v>2497</v>
      </c>
      <c r="B478" s="632" t="s">
        <v>2531</v>
      </c>
      <c r="C478" s="632" t="s">
        <v>529</v>
      </c>
      <c r="D478" s="632" t="s">
        <v>780</v>
      </c>
      <c r="E478" s="632" t="s">
        <v>634</v>
      </c>
      <c r="F478" s="632" t="s">
        <v>2599</v>
      </c>
      <c r="G478" s="632" t="s">
        <v>2600</v>
      </c>
      <c r="H478" s="649"/>
      <c r="I478" s="649"/>
      <c r="J478" s="632"/>
      <c r="K478" s="632"/>
      <c r="L478" s="649">
        <v>67</v>
      </c>
      <c r="M478" s="649">
        <v>14941</v>
      </c>
      <c r="N478" s="632">
        <v>1</v>
      </c>
      <c r="O478" s="632">
        <v>223</v>
      </c>
      <c r="P478" s="649">
        <v>68</v>
      </c>
      <c r="Q478" s="649">
        <v>15232</v>
      </c>
      <c r="R478" s="637">
        <v>1.019476607991433</v>
      </c>
      <c r="S478" s="650">
        <v>224</v>
      </c>
    </row>
    <row r="479" spans="1:19" ht="14.4" customHeight="1" x14ac:dyDescent="0.3">
      <c r="A479" s="631" t="s">
        <v>2497</v>
      </c>
      <c r="B479" s="632" t="s">
        <v>2531</v>
      </c>
      <c r="C479" s="632" t="s">
        <v>529</v>
      </c>
      <c r="D479" s="632" t="s">
        <v>780</v>
      </c>
      <c r="E479" s="632" t="s">
        <v>634</v>
      </c>
      <c r="F479" s="632" t="s">
        <v>2599</v>
      </c>
      <c r="G479" s="632" t="s">
        <v>2601</v>
      </c>
      <c r="H479" s="649"/>
      <c r="I479" s="649"/>
      <c r="J479" s="632"/>
      <c r="K479" s="632"/>
      <c r="L479" s="649">
        <v>13</v>
      </c>
      <c r="M479" s="649">
        <v>2899</v>
      </c>
      <c r="N479" s="632">
        <v>1</v>
      </c>
      <c r="O479" s="632">
        <v>223</v>
      </c>
      <c r="P479" s="649">
        <v>25</v>
      </c>
      <c r="Q479" s="649">
        <v>5600</v>
      </c>
      <c r="R479" s="637">
        <v>1.9317005864091066</v>
      </c>
      <c r="S479" s="650">
        <v>224</v>
      </c>
    </row>
    <row r="480" spans="1:19" ht="14.4" customHeight="1" x14ac:dyDescent="0.3">
      <c r="A480" s="631" t="s">
        <v>2497</v>
      </c>
      <c r="B480" s="632" t="s">
        <v>2531</v>
      </c>
      <c r="C480" s="632" t="s">
        <v>529</v>
      </c>
      <c r="D480" s="632" t="s">
        <v>780</v>
      </c>
      <c r="E480" s="632" t="s">
        <v>634</v>
      </c>
      <c r="F480" s="632" t="s">
        <v>2602</v>
      </c>
      <c r="G480" s="632" t="s">
        <v>2603</v>
      </c>
      <c r="H480" s="649"/>
      <c r="I480" s="649"/>
      <c r="J480" s="632"/>
      <c r="K480" s="632"/>
      <c r="L480" s="649">
        <v>5</v>
      </c>
      <c r="M480" s="649">
        <v>1115</v>
      </c>
      <c r="N480" s="632">
        <v>1</v>
      </c>
      <c r="O480" s="632">
        <v>223</v>
      </c>
      <c r="P480" s="649">
        <v>2</v>
      </c>
      <c r="Q480" s="649">
        <v>448</v>
      </c>
      <c r="R480" s="637">
        <v>0.40179372197309415</v>
      </c>
      <c r="S480" s="650">
        <v>224</v>
      </c>
    </row>
    <row r="481" spans="1:19" ht="14.4" customHeight="1" x14ac:dyDescent="0.3">
      <c r="A481" s="631" t="s">
        <v>2497</v>
      </c>
      <c r="B481" s="632" t="s">
        <v>2531</v>
      </c>
      <c r="C481" s="632" t="s">
        <v>529</v>
      </c>
      <c r="D481" s="632" t="s">
        <v>780</v>
      </c>
      <c r="E481" s="632" t="s">
        <v>634</v>
      </c>
      <c r="F481" s="632" t="s">
        <v>2602</v>
      </c>
      <c r="G481" s="632" t="s">
        <v>2604</v>
      </c>
      <c r="H481" s="649"/>
      <c r="I481" s="649"/>
      <c r="J481" s="632"/>
      <c r="K481" s="632"/>
      <c r="L481" s="649">
        <v>27</v>
      </c>
      <c r="M481" s="649">
        <v>6021</v>
      </c>
      <c r="N481" s="632">
        <v>1</v>
      </c>
      <c r="O481" s="632">
        <v>223</v>
      </c>
      <c r="P481" s="649">
        <v>24</v>
      </c>
      <c r="Q481" s="649">
        <v>5376</v>
      </c>
      <c r="R481" s="637">
        <v>0.89287493771798709</v>
      </c>
      <c r="S481" s="650">
        <v>224</v>
      </c>
    </row>
    <row r="482" spans="1:19" ht="14.4" customHeight="1" x14ac:dyDescent="0.3">
      <c r="A482" s="631" t="s">
        <v>2497</v>
      </c>
      <c r="B482" s="632" t="s">
        <v>2531</v>
      </c>
      <c r="C482" s="632" t="s">
        <v>529</v>
      </c>
      <c r="D482" s="632" t="s">
        <v>780</v>
      </c>
      <c r="E482" s="632" t="s">
        <v>634</v>
      </c>
      <c r="F482" s="632" t="s">
        <v>2608</v>
      </c>
      <c r="G482" s="632" t="s">
        <v>2609</v>
      </c>
      <c r="H482" s="649"/>
      <c r="I482" s="649"/>
      <c r="J482" s="632"/>
      <c r="K482" s="632"/>
      <c r="L482" s="649">
        <v>18</v>
      </c>
      <c r="M482" s="649">
        <v>4050</v>
      </c>
      <c r="N482" s="632">
        <v>1</v>
      </c>
      <c r="O482" s="632">
        <v>225</v>
      </c>
      <c r="P482" s="649">
        <v>28</v>
      </c>
      <c r="Q482" s="649">
        <v>6328</v>
      </c>
      <c r="R482" s="637">
        <v>1.5624691358024692</v>
      </c>
      <c r="S482" s="650">
        <v>226</v>
      </c>
    </row>
    <row r="483" spans="1:19" ht="14.4" customHeight="1" x14ac:dyDescent="0.3">
      <c r="A483" s="631" t="s">
        <v>2497</v>
      </c>
      <c r="B483" s="632" t="s">
        <v>2531</v>
      </c>
      <c r="C483" s="632" t="s">
        <v>529</v>
      </c>
      <c r="D483" s="632" t="s">
        <v>780</v>
      </c>
      <c r="E483" s="632" t="s">
        <v>634</v>
      </c>
      <c r="F483" s="632" t="s">
        <v>2608</v>
      </c>
      <c r="G483" s="632" t="s">
        <v>2610</v>
      </c>
      <c r="H483" s="649"/>
      <c r="I483" s="649"/>
      <c r="J483" s="632"/>
      <c r="K483" s="632"/>
      <c r="L483" s="649">
        <v>93</v>
      </c>
      <c r="M483" s="649">
        <v>20925</v>
      </c>
      <c r="N483" s="632">
        <v>1</v>
      </c>
      <c r="O483" s="632">
        <v>225</v>
      </c>
      <c r="P483" s="649">
        <v>196</v>
      </c>
      <c r="Q483" s="649">
        <v>44296</v>
      </c>
      <c r="R483" s="637">
        <v>2.1168936678614099</v>
      </c>
      <c r="S483" s="650">
        <v>226</v>
      </c>
    </row>
    <row r="484" spans="1:19" ht="14.4" customHeight="1" x14ac:dyDescent="0.3">
      <c r="A484" s="631" t="s">
        <v>2497</v>
      </c>
      <c r="B484" s="632" t="s">
        <v>2531</v>
      </c>
      <c r="C484" s="632" t="s">
        <v>529</v>
      </c>
      <c r="D484" s="632" t="s">
        <v>780</v>
      </c>
      <c r="E484" s="632" t="s">
        <v>634</v>
      </c>
      <c r="F484" s="632" t="s">
        <v>2611</v>
      </c>
      <c r="G484" s="632" t="s">
        <v>2613</v>
      </c>
      <c r="H484" s="649"/>
      <c r="I484" s="649"/>
      <c r="J484" s="632"/>
      <c r="K484" s="632"/>
      <c r="L484" s="649">
        <v>27</v>
      </c>
      <c r="M484" s="649">
        <v>16902</v>
      </c>
      <c r="N484" s="632">
        <v>1</v>
      </c>
      <c r="O484" s="632">
        <v>626</v>
      </c>
      <c r="P484" s="649"/>
      <c r="Q484" s="649"/>
      <c r="R484" s="637"/>
      <c r="S484" s="650"/>
    </row>
    <row r="485" spans="1:19" ht="14.4" customHeight="1" x14ac:dyDescent="0.3">
      <c r="A485" s="631" t="s">
        <v>2497</v>
      </c>
      <c r="B485" s="632" t="s">
        <v>2531</v>
      </c>
      <c r="C485" s="632" t="s">
        <v>529</v>
      </c>
      <c r="D485" s="632" t="s">
        <v>780</v>
      </c>
      <c r="E485" s="632" t="s">
        <v>634</v>
      </c>
      <c r="F485" s="632" t="s">
        <v>2624</v>
      </c>
      <c r="G485" s="632" t="s">
        <v>2625</v>
      </c>
      <c r="H485" s="649"/>
      <c r="I485" s="649"/>
      <c r="J485" s="632"/>
      <c r="K485" s="632"/>
      <c r="L485" s="649">
        <v>3</v>
      </c>
      <c r="M485" s="649">
        <v>1452</v>
      </c>
      <c r="N485" s="632">
        <v>1</v>
      </c>
      <c r="O485" s="632">
        <v>484</v>
      </c>
      <c r="P485" s="649"/>
      <c r="Q485" s="649"/>
      <c r="R485" s="637"/>
      <c r="S485" s="650"/>
    </row>
    <row r="486" spans="1:19" ht="14.4" customHeight="1" x14ac:dyDescent="0.3">
      <c r="A486" s="631" t="s">
        <v>2497</v>
      </c>
      <c r="B486" s="632" t="s">
        <v>2531</v>
      </c>
      <c r="C486" s="632" t="s">
        <v>529</v>
      </c>
      <c r="D486" s="632" t="s">
        <v>780</v>
      </c>
      <c r="E486" s="632" t="s">
        <v>634</v>
      </c>
      <c r="F486" s="632" t="s">
        <v>2627</v>
      </c>
      <c r="G486" s="632" t="s">
        <v>2628</v>
      </c>
      <c r="H486" s="649"/>
      <c r="I486" s="649"/>
      <c r="J486" s="632"/>
      <c r="K486" s="632"/>
      <c r="L486" s="649">
        <v>3</v>
      </c>
      <c r="M486" s="649">
        <v>795</v>
      </c>
      <c r="N486" s="632">
        <v>1</v>
      </c>
      <c r="O486" s="632">
        <v>265</v>
      </c>
      <c r="P486" s="649"/>
      <c r="Q486" s="649"/>
      <c r="R486" s="637"/>
      <c r="S486" s="650"/>
    </row>
    <row r="487" spans="1:19" ht="14.4" customHeight="1" x14ac:dyDescent="0.3">
      <c r="A487" s="631" t="s">
        <v>2497</v>
      </c>
      <c r="B487" s="632" t="s">
        <v>2531</v>
      </c>
      <c r="C487" s="632" t="s">
        <v>529</v>
      </c>
      <c r="D487" s="632" t="s">
        <v>780</v>
      </c>
      <c r="E487" s="632" t="s">
        <v>634</v>
      </c>
      <c r="F487" s="632" t="s">
        <v>2630</v>
      </c>
      <c r="G487" s="632" t="s">
        <v>2631</v>
      </c>
      <c r="H487" s="649">
        <v>4</v>
      </c>
      <c r="I487" s="649">
        <v>1396</v>
      </c>
      <c r="J487" s="632">
        <v>0.99714285714285711</v>
      </c>
      <c r="K487" s="632">
        <v>349</v>
      </c>
      <c r="L487" s="649">
        <v>4</v>
      </c>
      <c r="M487" s="649">
        <v>1400</v>
      </c>
      <c r="N487" s="632">
        <v>1</v>
      </c>
      <c r="O487" s="632">
        <v>350</v>
      </c>
      <c r="P487" s="649"/>
      <c r="Q487" s="649"/>
      <c r="R487" s="637"/>
      <c r="S487" s="650"/>
    </row>
    <row r="488" spans="1:19" ht="14.4" customHeight="1" x14ac:dyDescent="0.3">
      <c r="A488" s="631" t="s">
        <v>2497</v>
      </c>
      <c r="B488" s="632" t="s">
        <v>2531</v>
      </c>
      <c r="C488" s="632" t="s">
        <v>529</v>
      </c>
      <c r="D488" s="632" t="s">
        <v>780</v>
      </c>
      <c r="E488" s="632" t="s">
        <v>634</v>
      </c>
      <c r="F488" s="632" t="s">
        <v>2632</v>
      </c>
      <c r="G488" s="632" t="s">
        <v>2634</v>
      </c>
      <c r="H488" s="649">
        <v>4</v>
      </c>
      <c r="I488" s="649">
        <v>1016</v>
      </c>
      <c r="J488" s="632"/>
      <c r="K488" s="632">
        <v>254</v>
      </c>
      <c r="L488" s="649"/>
      <c r="M488" s="649"/>
      <c r="N488" s="632"/>
      <c r="O488" s="632"/>
      <c r="P488" s="649"/>
      <c r="Q488" s="649"/>
      <c r="R488" s="637"/>
      <c r="S488" s="650"/>
    </row>
    <row r="489" spans="1:19" ht="14.4" customHeight="1" x14ac:dyDescent="0.3">
      <c r="A489" s="631" t="s">
        <v>2497</v>
      </c>
      <c r="B489" s="632" t="s">
        <v>2531</v>
      </c>
      <c r="C489" s="632" t="s">
        <v>529</v>
      </c>
      <c r="D489" s="632" t="s">
        <v>780</v>
      </c>
      <c r="E489" s="632" t="s">
        <v>634</v>
      </c>
      <c r="F489" s="632" t="s">
        <v>2635</v>
      </c>
      <c r="G489" s="632" t="s">
        <v>2636</v>
      </c>
      <c r="H489" s="649">
        <v>1</v>
      </c>
      <c r="I489" s="649">
        <v>345</v>
      </c>
      <c r="J489" s="632">
        <v>6.25E-2</v>
      </c>
      <c r="K489" s="632">
        <v>345</v>
      </c>
      <c r="L489" s="649">
        <v>16</v>
      </c>
      <c r="M489" s="649">
        <v>5520</v>
      </c>
      <c r="N489" s="632">
        <v>1</v>
      </c>
      <c r="O489" s="632">
        <v>345</v>
      </c>
      <c r="P489" s="649">
        <v>20</v>
      </c>
      <c r="Q489" s="649">
        <v>6920</v>
      </c>
      <c r="R489" s="637">
        <v>1.2536231884057971</v>
      </c>
      <c r="S489" s="650">
        <v>346</v>
      </c>
    </row>
    <row r="490" spans="1:19" ht="14.4" customHeight="1" x14ac:dyDescent="0.3">
      <c r="A490" s="631" t="s">
        <v>2497</v>
      </c>
      <c r="B490" s="632" t="s">
        <v>2531</v>
      </c>
      <c r="C490" s="632" t="s">
        <v>529</v>
      </c>
      <c r="D490" s="632" t="s">
        <v>780</v>
      </c>
      <c r="E490" s="632" t="s">
        <v>634</v>
      </c>
      <c r="F490" s="632" t="s">
        <v>2635</v>
      </c>
      <c r="G490" s="632" t="s">
        <v>2637</v>
      </c>
      <c r="H490" s="649"/>
      <c r="I490" s="649"/>
      <c r="J490" s="632"/>
      <c r="K490" s="632"/>
      <c r="L490" s="649">
        <v>109</v>
      </c>
      <c r="M490" s="649">
        <v>37605</v>
      </c>
      <c r="N490" s="632">
        <v>1</v>
      </c>
      <c r="O490" s="632">
        <v>345</v>
      </c>
      <c r="P490" s="649">
        <v>162</v>
      </c>
      <c r="Q490" s="649">
        <v>56052</v>
      </c>
      <c r="R490" s="637">
        <v>1.4905464698843238</v>
      </c>
      <c r="S490" s="650">
        <v>346</v>
      </c>
    </row>
    <row r="491" spans="1:19" ht="14.4" customHeight="1" x14ac:dyDescent="0.3">
      <c r="A491" s="631" t="s">
        <v>2497</v>
      </c>
      <c r="B491" s="632" t="s">
        <v>2531</v>
      </c>
      <c r="C491" s="632" t="s">
        <v>529</v>
      </c>
      <c r="D491" s="632" t="s">
        <v>780</v>
      </c>
      <c r="E491" s="632" t="s">
        <v>634</v>
      </c>
      <c r="F491" s="632" t="s">
        <v>2638</v>
      </c>
      <c r="G491" s="632" t="s">
        <v>2639</v>
      </c>
      <c r="H491" s="649"/>
      <c r="I491" s="649"/>
      <c r="J491" s="632"/>
      <c r="K491" s="632"/>
      <c r="L491" s="649">
        <v>32</v>
      </c>
      <c r="M491" s="649">
        <v>27936</v>
      </c>
      <c r="N491" s="632">
        <v>1</v>
      </c>
      <c r="O491" s="632">
        <v>873</v>
      </c>
      <c r="P491" s="649">
        <v>18</v>
      </c>
      <c r="Q491" s="649">
        <v>15732</v>
      </c>
      <c r="R491" s="637">
        <v>0.56314432989690721</v>
      </c>
      <c r="S491" s="650">
        <v>874</v>
      </c>
    </row>
    <row r="492" spans="1:19" ht="14.4" customHeight="1" x14ac:dyDescent="0.3">
      <c r="A492" s="631" t="s">
        <v>2497</v>
      </c>
      <c r="B492" s="632" t="s">
        <v>2531</v>
      </c>
      <c r="C492" s="632" t="s">
        <v>529</v>
      </c>
      <c r="D492" s="632" t="s">
        <v>780</v>
      </c>
      <c r="E492" s="632" t="s">
        <v>634</v>
      </c>
      <c r="F492" s="632" t="s">
        <v>2642</v>
      </c>
      <c r="G492" s="632" t="s">
        <v>2643</v>
      </c>
      <c r="H492" s="649"/>
      <c r="I492" s="649"/>
      <c r="J492" s="632"/>
      <c r="K492" s="632"/>
      <c r="L492" s="649"/>
      <c r="M492" s="649"/>
      <c r="N492" s="632"/>
      <c r="O492" s="632"/>
      <c r="P492" s="649">
        <v>3</v>
      </c>
      <c r="Q492" s="649">
        <v>3882</v>
      </c>
      <c r="R492" s="637"/>
      <c r="S492" s="650">
        <v>1294</v>
      </c>
    </row>
    <row r="493" spans="1:19" ht="14.4" customHeight="1" x14ac:dyDescent="0.3">
      <c r="A493" s="631" t="s">
        <v>2497</v>
      </c>
      <c r="B493" s="632" t="s">
        <v>2531</v>
      </c>
      <c r="C493" s="632" t="s">
        <v>529</v>
      </c>
      <c r="D493" s="632" t="s">
        <v>780</v>
      </c>
      <c r="E493" s="632" t="s">
        <v>634</v>
      </c>
      <c r="F493" s="632" t="s">
        <v>2644</v>
      </c>
      <c r="G493" s="632" t="s">
        <v>2645</v>
      </c>
      <c r="H493" s="649"/>
      <c r="I493" s="649"/>
      <c r="J493" s="632"/>
      <c r="K493" s="632"/>
      <c r="L493" s="649"/>
      <c r="M493" s="649"/>
      <c r="N493" s="632"/>
      <c r="O493" s="632"/>
      <c r="P493" s="649">
        <v>2</v>
      </c>
      <c r="Q493" s="649">
        <v>2356</v>
      </c>
      <c r="R493" s="637"/>
      <c r="S493" s="650">
        <v>1178</v>
      </c>
    </row>
    <row r="494" spans="1:19" ht="14.4" customHeight="1" x14ac:dyDescent="0.3">
      <c r="A494" s="631" t="s">
        <v>2497</v>
      </c>
      <c r="B494" s="632" t="s">
        <v>2531</v>
      </c>
      <c r="C494" s="632" t="s">
        <v>529</v>
      </c>
      <c r="D494" s="632" t="s">
        <v>780</v>
      </c>
      <c r="E494" s="632" t="s">
        <v>634</v>
      </c>
      <c r="F494" s="632" t="s">
        <v>2646</v>
      </c>
      <c r="G494" s="632" t="s">
        <v>2647</v>
      </c>
      <c r="H494" s="649"/>
      <c r="I494" s="649"/>
      <c r="J494" s="632"/>
      <c r="K494" s="632"/>
      <c r="L494" s="649">
        <v>4</v>
      </c>
      <c r="M494" s="649">
        <v>20628</v>
      </c>
      <c r="N494" s="632">
        <v>1</v>
      </c>
      <c r="O494" s="632">
        <v>5157</v>
      </c>
      <c r="P494" s="649">
        <v>6</v>
      </c>
      <c r="Q494" s="649">
        <v>30944</v>
      </c>
      <c r="R494" s="637">
        <v>1.5000969555943378</v>
      </c>
      <c r="S494" s="650">
        <v>5157.333333333333</v>
      </c>
    </row>
    <row r="495" spans="1:19" ht="14.4" customHeight="1" x14ac:dyDescent="0.3">
      <c r="A495" s="631" t="s">
        <v>2497</v>
      </c>
      <c r="B495" s="632" t="s">
        <v>2531</v>
      </c>
      <c r="C495" s="632" t="s">
        <v>529</v>
      </c>
      <c r="D495" s="632" t="s">
        <v>780</v>
      </c>
      <c r="E495" s="632" t="s">
        <v>634</v>
      </c>
      <c r="F495" s="632" t="s">
        <v>2651</v>
      </c>
      <c r="G495" s="632" t="s">
        <v>2652</v>
      </c>
      <c r="H495" s="649"/>
      <c r="I495" s="649"/>
      <c r="J495" s="632"/>
      <c r="K495" s="632"/>
      <c r="L495" s="649">
        <v>2</v>
      </c>
      <c r="M495" s="649">
        <v>11240</v>
      </c>
      <c r="N495" s="632">
        <v>1</v>
      </c>
      <c r="O495" s="632">
        <v>5620</v>
      </c>
      <c r="P495" s="649"/>
      <c r="Q495" s="649"/>
      <c r="R495" s="637"/>
      <c r="S495" s="650"/>
    </row>
    <row r="496" spans="1:19" ht="14.4" customHeight="1" x14ac:dyDescent="0.3">
      <c r="A496" s="631" t="s">
        <v>2497</v>
      </c>
      <c r="B496" s="632" t="s">
        <v>2531</v>
      </c>
      <c r="C496" s="632" t="s">
        <v>529</v>
      </c>
      <c r="D496" s="632" t="s">
        <v>780</v>
      </c>
      <c r="E496" s="632" t="s">
        <v>634</v>
      </c>
      <c r="F496" s="632" t="s">
        <v>2651</v>
      </c>
      <c r="G496" s="632" t="s">
        <v>2653</v>
      </c>
      <c r="H496" s="649"/>
      <c r="I496" s="649"/>
      <c r="J496" s="632"/>
      <c r="K496" s="632"/>
      <c r="L496" s="649"/>
      <c r="M496" s="649"/>
      <c r="N496" s="632"/>
      <c r="O496" s="632"/>
      <c r="P496" s="649">
        <v>2</v>
      </c>
      <c r="Q496" s="649">
        <v>11242</v>
      </c>
      <c r="R496" s="637"/>
      <c r="S496" s="650">
        <v>5621</v>
      </c>
    </row>
    <row r="497" spans="1:19" ht="14.4" customHeight="1" x14ac:dyDescent="0.3">
      <c r="A497" s="631" t="s">
        <v>2497</v>
      </c>
      <c r="B497" s="632" t="s">
        <v>2531</v>
      </c>
      <c r="C497" s="632" t="s">
        <v>529</v>
      </c>
      <c r="D497" s="632" t="s">
        <v>780</v>
      </c>
      <c r="E497" s="632" t="s">
        <v>634</v>
      </c>
      <c r="F497" s="632" t="s">
        <v>2659</v>
      </c>
      <c r="G497" s="632" t="s">
        <v>2660</v>
      </c>
      <c r="H497" s="649"/>
      <c r="I497" s="649"/>
      <c r="J497" s="632"/>
      <c r="K497" s="632"/>
      <c r="L497" s="649">
        <v>316</v>
      </c>
      <c r="M497" s="649">
        <v>55932</v>
      </c>
      <c r="N497" s="632">
        <v>1</v>
      </c>
      <c r="O497" s="632">
        <v>177</v>
      </c>
      <c r="P497" s="649">
        <v>399</v>
      </c>
      <c r="Q497" s="649">
        <v>71022</v>
      </c>
      <c r="R497" s="637">
        <v>1.2697918901523277</v>
      </c>
      <c r="S497" s="650">
        <v>178</v>
      </c>
    </row>
    <row r="498" spans="1:19" ht="14.4" customHeight="1" x14ac:dyDescent="0.3">
      <c r="A498" s="631" t="s">
        <v>2497</v>
      </c>
      <c r="B498" s="632" t="s">
        <v>2531</v>
      </c>
      <c r="C498" s="632" t="s">
        <v>529</v>
      </c>
      <c r="D498" s="632" t="s">
        <v>780</v>
      </c>
      <c r="E498" s="632" t="s">
        <v>634</v>
      </c>
      <c r="F498" s="632" t="s">
        <v>2659</v>
      </c>
      <c r="G498" s="632" t="s">
        <v>2661</v>
      </c>
      <c r="H498" s="649"/>
      <c r="I498" s="649"/>
      <c r="J498" s="632"/>
      <c r="K498" s="632"/>
      <c r="L498" s="649">
        <v>8</v>
      </c>
      <c r="M498" s="649">
        <v>1416</v>
      </c>
      <c r="N498" s="632">
        <v>1</v>
      </c>
      <c r="O498" s="632">
        <v>177</v>
      </c>
      <c r="P498" s="649">
        <v>10</v>
      </c>
      <c r="Q498" s="649">
        <v>1780</v>
      </c>
      <c r="R498" s="637">
        <v>1.2570621468926553</v>
      </c>
      <c r="S498" s="650">
        <v>178</v>
      </c>
    </row>
    <row r="499" spans="1:19" ht="14.4" customHeight="1" x14ac:dyDescent="0.3">
      <c r="A499" s="631" t="s">
        <v>2497</v>
      </c>
      <c r="B499" s="632" t="s">
        <v>2531</v>
      </c>
      <c r="C499" s="632" t="s">
        <v>529</v>
      </c>
      <c r="D499" s="632" t="s">
        <v>780</v>
      </c>
      <c r="E499" s="632" t="s">
        <v>634</v>
      </c>
      <c r="F499" s="632" t="s">
        <v>2662</v>
      </c>
      <c r="G499" s="632" t="s">
        <v>2663</v>
      </c>
      <c r="H499" s="649"/>
      <c r="I499" s="649"/>
      <c r="J499" s="632"/>
      <c r="K499" s="632"/>
      <c r="L499" s="649">
        <v>8</v>
      </c>
      <c r="M499" s="649">
        <v>16392</v>
      </c>
      <c r="N499" s="632">
        <v>1</v>
      </c>
      <c r="O499" s="632">
        <v>2049</v>
      </c>
      <c r="P499" s="649">
        <v>137</v>
      </c>
      <c r="Q499" s="649">
        <v>280850</v>
      </c>
      <c r="R499" s="637">
        <v>17.133357735480722</v>
      </c>
      <c r="S499" s="650">
        <v>2050</v>
      </c>
    </row>
    <row r="500" spans="1:19" ht="14.4" customHeight="1" x14ac:dyDescent="0.3">
      <c r="A500" s="631" t="s">
        <v>2497</v>
      </c>
      <c r="B500" s="632" t="s">
        <v>2531</v>
      </c>
      <c r="C500" s="632" t="s">
        <v>529</v>
      </c>
      <c r="D500" s="632" t="s">
        <v>780</v>
      </c>
      <c r="E500" s="632" t="s">
        <v>634</v>
      </c>
      <c r="F500" s="632" t="s">
        <v>2664</v>
      </c>
      <c r="G500" s="632" t="s">
        <v>2665</v>
      </c>
      <c r="H500" s="649">
        <v>2</v>
      </c>
      <c r="I500" s="649">
        <v>690</v>
      </c>
      <c r="J500" s="632">
        <v>1.9417475728155338E-2</v>
      </c>
      <c r="K500" s="632">
        <v>345</v>
      </c>
      <c r="L500" s="649">
        <v>103</v>
      </c>
      <c r="M500" s="649">
        <v>35535</v>
      </c>
      <c r="N500" s="632">
        <v>1</v>
      </c>
      <c r="O500" s="632">
        <v>345</v>
      </c>
      <c r="P500" s="649">
        <v>157</v>
      </c>
      <c r="Q500" s="649">
        <v>54322</v>
      </c>
      <c r="R500" s="637">
        <v>1.5286900239200787</v>
      </c>
      <c r="S500" s="650">
        <v>346</v>
      </c>
    </row>
    <row r="501" spans="1:19" ht="14.4" customHeight="1" x14ac:dyDescent="0.3">
      <c r="A501" s="631" t="s">
        <v>2497</v>
      </c>
      <c r="B501" s="632" t="s">
        <v>2531</v>
      </c>
      <c r="C501" s="632" t="s">
        <v>529</v>
      </c>
      <c r="D501" s="632" t="s">
        <v>780</v>
      </c>
      <c r="E501" s="632" t="s">
        <v>634</v>
      </c>
      <c r="F501" s="632" t="s">
        <v>2664</v>
      </c>
      <c r="G501" s="632" t="s">
        <v>2666</v>
      </c>
      <c r="H501" s="649">
        <v>1</v>
      </c>
      <c r="I501" s="649">
        <v>345</v>
      </c>
      <c r="J501" s="632">
        <v>6.25E-2</v>
      </c>
      <c r="K501" s="632">
        <v>345</v>
      </c>
      <c r="L501" s="649">
        <v>16</v>
      </c>
      <c r="M501" s="649">
        <v>5520</v>
      </c>
      <c r="N501" s="632">
        <v>1</v>
      </c>
      <c r="O501" s="632">
        <v>345</v>
      </c>
      <c r="P501" s="649">
        <v>20</v>
      </c>
      <c r="Q501" s="649">
        <v>6920</v>
      </c>
      <c r="R501" s="637">
        <v>1.2536231884057971</v>
      </c>
      <c r="S501" s="650">
        <v>346</v>
      </c>
    </row>
    <row r="502" spans="1:19" ht="14.4" customHeight="1" x14ac:dyDescent="0.3">
      <c r="A502" s="631" t="s">
        <v>2497</v>
      </c>
      <c r="B502" s="632" t="s">
        <v>2531</v>
      </c>
      <c r="C502" s="632" t="s">
        <v>529</v>
      </c>
      <c r="D502" s="632" t="s">
        <v>780</v>
      </c>
      <c r="E502" s="632" t="s">
        <v>634</v>
      </c>
      <c r="F502" s="632" t="s">
        <v>2667</v>
      </c>
      <c r="G502" s="632" t="s">
        <v>2668</v>
      </c>
      <c r="H502" s="649">
        <v>4</v>
      </c>
      <c r="I502" s="649">
        <v>1228</v>
      </c>
      <c r="J502" s="632">
        <v>0.49837662337662336</v>
      </c>
      <c r="K502" s="632">
        <v>307</v>
      </c>
      <c r="L502" s="649">
        <v>8</v>
      </c>
      <c r="M502" s="649">
        <v>2464</v>
      </c>
      <c r="N502" s="632">
        <v>1</v>
      </c>
      <c r="O502" s="632">
        <v>308</v>
      </c>
      <c r="P502" s="649">
        <v>2</v>
      </c>
      <c r="Q502" s="649">
        <v>616</v>
      </c>
      <c r="R502" s="637">
        <v>0.25</v>
      </c>
      <c r="S502" s="650">
        <v>308</v>
      </c>
    </row>
    <row r="503" spans="1:19" ht="14.4" customHeight="1" x14ac:dyDescent="0.3">
      <c r="A503" s="631" t="s">
        <v>2497</v>
      </c>
      <c r="B503" s="632" t="s">
        <v>2531</v>
      </c>
      <c r="C503" s="632" t="s">
        <v>529</v>
      </c>
      <c r="D503" s="632" t="s">
        <v>780</v>
      </c>
      <c r="E503" s="632" t="s">
        <v>634</v>
      </c>
      <c r="F503" s="632" t="s">
        <v>2669</v>
      </c>
      <c r="G503" s="632" t="s">
        <v>2670</v>
      </c>
      <c r="H503" s="649"/>
      <c r="I503" s="649"/>
      <c r="J503" s="632"/>
      <c r="K503" s="632"/>
      <c r="L503" s="649"/>
      <c r="M503" s="649"/>
      <c r="N503" s="632"/>
      <c r="O503" s="632"/>
      <c r="P503" s="649">
        <v>1</v>
      </c>
      <c r="Q503" s="649">
        <v>2737</v>
      </c>
      <c r="R503" s="637"/>
      <c r="S503" s="650">
        <v>2737</v>
      </c>
    </row>
    <row r="504" spans="1:19" ht="14.4" customHeight="1" x14ac:dyDescent="0.3">
      <c r="A504" s="631" t="s">
        <v>2497</v>
      </c>
      <c r="B504" s="632" t="s">
        <v>2531</v>
      </c>
      <c r="C504" s="632" t="s">
        <v>529</v>
      </c>
      <c r="D504" s="632" t="s">
        <v>780</v>
      </c>
      <c r="E504" s="632" t="s">
        <v>634</v>
      </c>
      <c r="F504" s="632" t="s">
        <v>2674</v>
      </c>
      <c r="G504" s="632" t="s">
        <v>2675</v>
      </c>
      <c r="H504" s="649">
        <v>2</v>
      </c>
      <c r="I504" s="649">
        <v>308</v>
      </c>
      <c r="J504" s="632">
        <v>0.2857142857142857</v>
      </c>
      <c r="K504" s="632">
        <v>154</v>
      </c>
      <c r="L504" s="649">
        <v>7</v>
      </c>
      <c r="M504" s="649">
        <v>1078</v>
      </c>
      <c r="N504" s="632">
        <v>1</v>
      </c>
      <c r="O504" s="632">
        <v>154</v>
      </c>
      <c r="P504" s="649">
        <v>3</v>
      </c>
      <c r="Q504" s="649">
        <v>465</v>
      </c>
      <c r="R504" s="637">
        <v>0.43135435992578852</v>
      </c>
      <c r="S504" s="650">
        <v>155</v>
      </c>
    </row>
    <row r="505" spans="1:19" ht="14.4" customHeight="1" x14ac:dyDescent="0.3">
      <c r="A505" s="631" t="s">
        <v>2497</v>
      </c>
      <c r="B505" s="632" t="s">
        <v>2531</v>
      </c>
      <c r="C505" s="632" t="s">
        <v>529</v>
      </c>
      <c r="D505" s="632" t="s">
        <v>780</v>
      </c>
      <c r="E505" s="632" t="s">
        <v>634</v>
      </c>
      <c r="F505" s="632" t="s">
        <v>2678</v>
      </c>
      <c r="G505" s="632" t="s">
        <v>2679</v>
      </c>
      <c r="H505" s="649"/>
      <c r="I505" s="649"/>
      <c r="J505" s="632"/>
      <c r="K505" s="632"/>
      <c r="L505" s="649"/>
      <c r="M505" s="649"/>
      <c r="N505" s="632"/>
      <c r="O505" s="632"/>
      <c r="P505" s="649">
        <v>1</v>
      </c>
      <c r="Q505" s="649">
        <v>675</v>
      </c>
      <c r="R505" s="637"/>
      <c r="S505" s="650">
        <v>675</v>
      </c>
    </row>
    <row r="506" spans="1:19" ht="14.4" customHeight="1" x14ac:dyDescent="0.3">
      <c r="A506" s="631" t="s">
        <v>2497</v>
      </c>
      <c r="B506" s="632" t="s">
        <v>2531</v>
      </c>
      <c r="C506" s="632" t="s">
        <v>529</v>
      </c>
      <c r="D506" s="632" t="s">
        <v>780</v>
      </c>
      <c r="E506" s="632" t="s">
        <v>634</v>
      </c>
      <c r="F506" s="632" t="s">
        <v>2678</v>
      </c>
      <c r="G506" s="632" t="s">
        <v>2680</v>
      </c>
      <c r="H506" s="649"/>
      <c r="I506" s="649"/>
      <c r="J506" s="632"/>
      <c r="K506" s="632"/>
      <c r="L506" s="649">
        <v>23</v>
      </c>
      <c r="M506" s="649">
        <v>15525</v>
      </c>
      <c r="N506" s="632">
        <v>1</v>
      </c>
      <c r="O506" s="632">
        <v>675</v>
      </c>
      <c r="P506" s="649"/>
      <c r="Q506" s="649"/>
      <c r="R506" s="637"/>
      <c r="S506" s="650"/>
    </row>
    <row r="507" spans="1:19" ht="14.4" customHeight="1" x14ac:dyDescent="0.3">
      <c r="A507" s="631" t="s">
        <v>2497</v>
      </c>
      <c r="B507" s="632" t="s">
        <v>2531</v>
      </c>
      <c r="C507" s="632" t="s">
        <v>529</v>
      </c>
      <c r="D507" s="632" t="s">
        <v>780</v>
      </c>
      <c r="E507" s="632" t="s">
        <v>634</v>
      </c>
      <c r="F507" s="632" t="s">
        <v>2685</v>
      </c>
      <c r="G507" s="632" t="s">
        <v>2686</v>
      </c>
      <c r="H507" s="649"/>
      <c r="I507" s="649"/>
      <c r="J507" s="632"/>
      <c r="K507" s="632"/>
      <c r="L507" s="649">
        <v>5</v>
      </c>
      <c r="M507" s="649">
        <v>775</v>
      </c>
      <c r="N507" s="632">
        <v>1</v>
      </c>
      <c r="O507" s="632">
        <v>155</v>
      </c>
      <c r="P507" s="649">
        <v>7</v>
      </c>
      <c r="Q507" s="649">
        <v>1085</v>
      </c>
      <c r="R507" s="637">
        <v>1.4</v>
      </c>
      <c r="S507" s="650">
        <v>155</v>
      </c>
    </row>
    <row r="508" spans="1:19" ht="14.4" customHeight="1" x14ac:dyDescent="0.3">
      <c r="A508" s="631" t="s">
        <v>2497</v>
      </c>
      <c r="B508" s="632" t="s">
        <v>2531</v>
      </c>
      <c r="C508" s="632" t="s">
        <v>529</v>
      </c>
      <c r="D508" s="632" t="s">
        <v>780</v>
      </c>
      <c r="E508" s="632" t="s">
        <v>634</v>
      </c>
      <c r="F508" s="632" t="s">
        <v>2685</v>
      </c>
      <c r="G508" s="632" t="s">
        <v>2687</v>
      </c>
      <c r="H508" s="649"/>
      <c r="I508" s="649"/>
      <c r="J508" s="632"/>
      <c r="K508" s="632"/>
      <c r="L508" s="649">
        <v>13</v>
      </c>
      <c r="M508" s="649">
        <v>2015</v>
      </c>
      <c r="N508" s="632">
        <v>1</v>
      </c>
      <c r="O508" s="632">
        <v>155</v>
      </c>
      <c r="P508" s="649">
        <v>10</v>
      </c>
      <c r="Q508" s="649">
        <v>1550</v>
      </c>
      <c r="R508" s="637">
        <v>0.76923076923076927</v>
      </c>
      <c r="S508" s="650">
        <v>155</v>
      </c>
    </row>
    <row r="509" spans="1:19" ht="14.4" customHeight="1" x14ac:dyDescent="0.3">
      <c r="A509" s="631" t="s">
        <v>2497</v>
      </c>
      <c r="B509" s="632" t="s">
        <v>2531</v>
      </c>
      <c r="C509" s="632" t="s">
        <v>529</v>
      </c>
      <c r="D509" s="632" t="s">
        <v>780</v>
      </c>
      <c r="E509" s="632" t="s">
        <v>634</v>
      </c>
      <c r="F509" s="632" t="s">
        <v>2688</v>
      </c>
      <c r="G509" s="632" t="s">
        <v>2689</v>
      </c>
      <c r="H509" s="649"/>
      <c r="I509" s="649"/>
      <c r="J509" s="632"/>
      <c r="K509" s="632"/>
      <c r="L509" s="649">
        <v>30</v>
      </c>
      <c r="M509" s="649">
        <v>5970</v>
      </c>
      <c r="N509" s="632">
        <v>1</v>
      </c>
      <c r="O509" s="632">
        <v>199</v>
      </c>
      <c r="P509" s="649">
        <v>5</v>
      </c>
      <c r="Q509" s="649">
        <v>1000</v>
      </c>
      <c r="R509" s="637">
        <v>0.16750418760469013</v>
      </c>
      <c r="S509" s="650">
        <v>200</v>
      </c>
    </row>
    <row r="510" spans="1:19" ht="14.4" customHeight="1" x14ac:dyDescent="0.3">
      <c r="A510" s="631" t="s">
        <v>2497</v>
      </c>
      <c r="B510" s="632" t="s">
        <v>2531</v>
      </c>
      <c r="C510" s="632" t="s">
        <v>529</v>
      </c>
      <c r="D510" s="632" t="s">
        <v>780</v>
      </c>
      <c r="E510" s="632" t="s">
        <v>634</v>
      </c>
      <c r="F510" s="632" t="s">
        <v>2688</v>
      </c>
      <c r="G510" s="632" t="s">
        <v>2690</v>
      </c>
      <c r="H510" s="649"/>
      <c r="I510" s="649"/>
      <c r="J510" s="632"/>
      <c r="K510" s="632"/>
      <c r="L510" s="649">
        <v>3</v>
      </c>
      <c r="M510" s="649">
        <v>597</v>
      </c>
      <c r="N510" s="632">
        <v>1</v>
      </c>
      <c r="O510" s="632">
        <v>199</v>
      </c>
      <c r="P510" s="649">
        <v>8</v>
      </c>
      <c r="Q510" s="649">
        <v>1600</v>
      </c>
      <c r="R510" s="637">
        <v>2.6800670016750421</v>
      </c>
      <c r="S510" s="650">
        <v>200</v>
      </c>
    </row>
    <row r="511" spans="1:19" ht="14.4" customHeight="1" x14ac:dyDescent="0.3">
      <c r="A511" s="631" t="s">
        <v>2497</v>
      </c>
      <c r="B511" s="632" t="s">
        <v>2531</v>
      </c>
      <c r="C511" s="632" t="s">
        <v>529</v>
      </c>
      <c r="D511" s="632" t="s">
        <v>780</v>
      </c>
      <c r="E511" s="632" t="s">
        <v>634</v>
      </c>
      <c r="F511" s="632" t="s">
        <v>2691</v>
      </c>
      <c r="G511" s="632" t="s">
        <v>2692</v>
      </c>
      <c r="H511" s="649"/>
      <c r="I511" s="649"/>
      <c r="J511" s="632"/>
      <c r="K511" s="632"/>
      <c r="L511" s="649">
        <v>7</v>
      </c>
      <c r="M511" s="649">
        <v>1428</v>
      </c>
      <c r="N511" s="632">
        <v>1</v>
      </c>
      <c r="O511" s="632">
        <v>204</v>
      </c>
      <c r="P511" s="649">
        <v>6</v>
      </c>
      <c r="Q511" s="649">
        <v>1232</v>
      </c>
      <c r="R511" s="637">
        <v>0.86274509803921573</v>
      </c>
      <c r="S511" s="650">
        <v>205.33333333333334</v>
      </c>
    </row>
    <row r="512" spans="1:19" ht="14.4" customHeight="1" x14ac:dyDescent="0.3">
      <c r="A512" s="631" t="s">
        <v>2497</v>
      </c>
      <c r="B512" s="632" t="s">
        <v>2531</v>
      </c>
      <c r="C512" s="632" t="s">
        <v>529</v>
      </c>
      <c r="D512" s="632" t="s">
        <v>780</v>
      </c>
      <c r="E512" s="632" t="s">
        <v>634</v>
      </c>
      <c r="F512" s="632" t="s">
        <v>2693</v>
      </c>
      <c r="G512" s="632" t="s">
        <v>2694</v>
      </c>
      <c r="H512" s="649"/>
      <c r="I512" s="649"/>
      <c r="J512" s="632"/>
      <c r="K512" s="632"/>
      <c r="L512" s="649">
        <v>2</v>
      </c>
      <c r="M512" s="649">
        <v>852</v>
      </c>
      <c r="N512" s="632">
        <v>1</v>
      </c>
      <c r="O512" s="632">
        <v>426</v>
      </c>
      <c r="P512" s="649">
        <v>2</v>
      </c>
      <c r="Q512" s="649">
        <v>854</v>
      </c>
      <c r="R512" s="637">
        <v>1.0023474178403755</v>
      </c>
      <c r="S512" s="650">
        <v>427</v>
      </c>
    </row>
    <row r="513" spans="1:19" ht="14.4" customHeight="1" x14ac:dyDescent="0.3">
      <c r="A513" s="631" t="s">
        <v>2497</v>
      </c>
      <c r="B513" s="632" t="s">
        <v>2531</v>
      </c>
      <c r="C513" s="632" t="s">
        <v>529</v>
      </c>
      <c r="D513" s="632" t="s">
        <v>780</v>
      </c>
      <c r="E513" s="632" t="s">
        <v>634</v>
      </c>
      <c r="F513" s="632" t="s">
        <v>2693</v>
      </c>
      <c r="G513" s="632" t="s">
        <v>2695</v>
      </c>
      <c r="H513" s="649"/>
      <c r="I513" s="649"/>
      <c r="J513" s="632"/>
      <c r="K513" s="632"/>
      <c r="L513" s="649">
        <v>46</v>
      </c>
      <c r="M513" s="649">
        <v>19596</v>
      </c>
      <c r="N513" s="632">
        <v>1</v>
      </c>
      <c r="O513" s="632">
        <v>426</v>
      </c>
      <c r="P513" s="649">
        <v>2</v>
      </c>
      <c r="Q513" s="649">
        <v>854</v>
      </c>
      <c r="R513" s="637">
        <v>4.3580322514798937E-2</v>
      </c>
      <c r="S513" s="650">
        <v>427</v>
      </c>
    </row>
    <row r="514" spans="1:19" ht="14.4" customHeight="1" x14ac:dyDescent="0.3">
      <c r="A514" s="631" t="s">
        <v>2497</v>
      </c>
      <c r="B514" s="632" t="s">
        <v>2531</v>
      </c>
      <c r="C514" s="632" t="s">
        <v>529</v>
      </c>
      <c r="D514" s="632" t="s">
        <v>780</v>
      </c>
      <c r="E514" s="632" t="s">
        <v>634</v>
      </c>
      <c r="F514" s="632" t="s">
        <v>2698</v>
      </c>
      <c r="G514" s="632" t="s">
        <v>2699</v>
      </c>
      <c r="H514" s="649"/>
      <c r="I514" s="649"/>
      <c r="J514" s="632"/>
      <c r="K514" s="632"/>
      <c r="L514" s="649">
        <v>2</v>
      </c>
      <c r="M514" s="649">
        <v>326</v>
      </c>
      <c r="N514" s="632">
        <v>1</v>
      </c>
      <c r="O514" s="632">
        <v>163</v>
      </c>
      <c r="P514" s="649">
        <v>6</v>
      </c>
      <c r="Q514" s="649">
        <v>978</v>
      </c>
      <c r="R514" s="637">
        <v>3</v>
      </c>
      <c r="S514" s="650">
        <v>163</v>
      </c>
    </row>
    <row r="515" spans="1:19" ht="14.4" customHeight="1" x14ac:dyDescent="0.3">
      <c r="A515" s="631" t="s">
        <v>2497</v>
      </c>
      <c r="B515" s="632" t="s">
        <v>2531</v>
      </c>
      <c r="C515" s="632" t="s">
        <v>529</v>
      </c>
      <c r="D515" s="632" t="s">
        <v>780</v>
      </c>
      <c r="E515" s="632" t="s">
        <v>634</v>
      </c>
      <c r="F515" s="632" t="s">
        <v>2698</v>
      </c>
      <c r="G515" s="632" t="s">
        <v>2700</v>
      </c>
      <c r="H515" s="649"/>
      <c r="I515" s="649"/>
      <c r="J515" s="632"/>
      <c r="K515" s="632"/>
      <c r="L515" s="649">
        <v>77</v>
      </c>
      <c r="M515" s="649">
        <v>12551</v>
      </c>
      <c r="N515" s="632">
        <v>1</v>
      </c>
      <c r="O515" s="632">
        <v>163</v>
      </c>
      <c r="P515" s="649">
        <v>101</v>
      </c>
      <c r="Q515" s="649">
        <v>16463</v>
      </c>
      <c r="R515" s="637">
        <v>1.3116883116883118</v>
      </c>
      <c r="S515" s="650">
        <v>163</v>
      </c>
    </row>
    <row r="516" spans="1:19" ht="14.4" customHeight="1" x14ac:dyDescent="0.3">
      <c r="A516" s="631" t="s">
        <v>2497</v>
      </c>
      <c r="B516" s="632" t="s">
        <v>2531</v>
      </c>
      <c r="C516" s="632" t="s">
        <v>529</v>
      </c>
      <c r="D516" s="632" t="s">
        <v>780</v>
      </c>
      <c r="E516" s="632" t="s">
        <v>634</v>
      </c>
      <c r="F516" s="632" t="s">
        <v>2704</v>
      </c>
      <c r="G516" s="632" t="s">
        <v>2705</v>
      </c>
      <c r="H516" s="649"/>
      <c r="I516" s="649"/>
      <c r="J516" s="632"/>
      <c r="K516" s="632"/>
      <c r="L516" s="649">
        <v>4</v>
      </c>
      <c r="M516" s="649">
        <v>8620</v>
      </c>
      <c r="N516" s="632">
        <v>1</v>
      </c>
      <c r="O516" s="632">
        <v>2155</v>
      </c>
      <c r="P516" s="649">
        <v>4</v>
      </c>
      <c r="Q516" s="649">
        <v>8624</v>
      </c>
      <c r="R516" s="637">
        <v>1.0004640371229698</v>
      </c>
      <c r="S516" s="650">
        <v>2156</v>
      </c>
    </row>
    <row r="517" spans="1:19" ht="14.4" customHeight="1" x14ac:dyDescent="0.3">
      <c r="A517" s="631" t="s">
        <v>2497</v>
      </c>
      <c r="B517" s="632" t="s">
        <v>2531</v>
      </c>
      <c r="C517" s="632" t="s">
        <v>529</v>
      </c>
      <c r="D517" s="632" t="s">
        <v>780</v>
      </c>
      <c r="E517" s="632" t="s">
        <v>634</v>
      </c>
      <c r="F517" s="632" t="s">
        <v>2704</v>
      </c>
      <c r="G517" s="632" t="s">
        <v>2706</v>
      </c>
      <c r="H517" s="649"/>
      <c r="I517" s="649"/>
      <c r="J517" s="632"/>
      <c r="K517" s="632"/>
      <c r="L517" s="649"/>
      <c r="M517" s="649"/>
      <c r="N517" s="632"/>
      <c r="O517" s="632"/>
      <c r="P517" s="649">
        <v>60</v>
      </c>
      <c r="Q517" s="649">
        <v>129360</v>
      </c>
      <c r="R517" s="637"/>
      <c r="S517" s="650">
        <v>2156</v>
      </c>
    </row>
    <row r="518" spans="1:19" ht="14.4" customHeight="1" x14ac:dyDescent="0.3">
      <c r="A518" s="631" t="s">
        <v>2497</v>
      </c>
      <c r="B518" s="632" t="s">
        <v>2531</v>
      </c>
      <c r="C518" s="632" t="s">
        <v>529</v>
      </c>
      <c r="D518" s="632" t="s">
        <v>780</v>
      </c>
      <c r="E518" s="632" t="s">
        <v>634</v>
      </c>
      <c r="F518" s="632" t="s">
        <v>2707</v>
      </c>
      <c r="G518" s="632" t="s">
        <v>2708</v>
      </c>
      <c r="H518" s="649"/>
      <c r="I518" s="649"/>
      <c r="J518" s="632"/>
      <c r="K518" s="632"/>
      <c r="L518" s="649">
        <v>4</v>
      </c>
      <c r="M518" s="649">
        <v>652</v>
      </c>
      <c r="N518" s="632">
        <v>1</v>
      </c>
      <c r="O518" s="632">
        <v>163</v>
      </c>
      <c r="P518" s="649">
        <v>8</v>
      </c>
      <c r="Q518" s="649">
        <v>1304</v>
      </c>
      <c r="R518" s="637">
        <v>2</v>
      </c>
      <c r="S518" s="650">
        <v>163</v>
      </c>
    </row>
    <row r="519" spans="1:19" ht="14.4" customHeight="1" x14ac:dyDescent="0.3">
      <c r="A519" s="631" t="s">
        <v>2497</v>
      </c>
      <c r="B519" s="632" t="s">
        <v>2531</v>
      </c>
      <c r="C519" s="632" t="s">
        <v>529</v>
      </c>
      <c r="D519" s="632" t="s">
        <v>780</v>
      </c>
      <c r="E519" s="632" t="s">
        <v>634</v>
      </c>
      <c r="F519" s="632" t="s">
        <v>2707</v>
      </c>
      <c r="G519" s="632" t="s">
        <v>2709</v>
      </c>
      <c r="H519" s="649"/>
      <c r="I519" s="649"/>
      <c r="J519" s="632"/>
      <c r="K519" s="632"/>
      <c r="L519" s="649">
        <v>8</v>
      </c>
      <c r="M519" s="649">
        <v>1304</v>
      </c>
      <c r="N519" s="632">
        <v>1</v>
      </c>
      <c r="O519" s="632">
        <v>163</v>
      </c>
      <c r="P519" s="649">
        <v>1</v>
      </c>
      <c r="Q519" s="649">
        <v>163</v>
      </c>
      <c r="R519" s="637">
        <v>0.125</v>
      </c>
      <c r="S519" s="650">
        <v>163</v>
      </c>
    </row>
    <row r="520" spans="1:19" ht="14.4" customHeight="1" x14ac:dyDescent="0.3">
      <c r="A520" s="631" t="s">
        <v>2497</v>
      </c>
      <c r="B520" s="632" t="s">
        <v>2531</v>
      </c>
      <c r="C520" s="632" t="s">
        <v>529</v>
      </c>
      <c r="D520" s="632" t="s">
        <v>780</v>
      </c>
      <c r="E520" s="632" t="s">
        <v>634</v>
      </c>
      <c r="F520" s="632" t="s">
        <v>2710</v>
      </c>
      <c r="G520" s="632" t="s">
        <v>2711</v>
      </c>
      <c r="H520" s="649"/>
      <c r="I520" s="649"/>
      <c r="J520" s="632"/>
      <c r="K520" s="632"/>
      <c r="L520" s="649">
        <v>38</v>
      </c>
      <c r="M520" s="649">
        <v>35492</v>
      </c>
      <c r="N520" s="632">
        <v>1</v>
      </c>
      <c r="O520" s="632">
        <v>934</v>
      </c>
      <c r="P520" s="649"/>
      <c r="Q520" s="649"/>
      <c r="R520" s="637"/>
      <c r="S520" s="650"/>
    </row>
    <row r="521" spans="1:19" ht="14.4" customHeight="1" x14ac:dyDescent="0.3">
      <c r="A521" s="631" t="s">
        <v>2497</v>
      </c>
      <c r="B521" s="632" t="s">
        <v>2531</v>
      </c>
      <c r="C521" s="632" t="s">
        <v>529</v>
      </c>
      <c r="D521" s="632" t="s">
        <v>780</v>
      </c>
      <c r="E521" s="632" t="s">
        <v>634</v>
      </c>
      <c r="F521" s="632" t="s">
        <v>2710</v>
      </c>
      <c r="G521" s="632" t="s">
        <v>2712</v>
      </c>
      <c r="H521" s="649"/>
      <c r="I521" s="649"/>
      <c r="J521" s="632"/>
      <c r="K521" s="632"/>
      <c r="L521" s="649"/>
      <c r="M521" s="649"/>
      <c r="N521" s="632"/>
      <c r="O521" s="632"/>
      <c r="P521" s="649">
        <v>2</v>
      </c>
      <c r="Q521" s="649">
        <v>1870</v>
      </c>
      <c r="R521" s="637"/>
      <c r="S521" s="650">
        <v>935</v>
      </c>
    </row>
    <row r="522" spans="1:19" ht="14.4" customHeight="1" x14ac:dyDescent="0.3">
      <c r="A522" s="631" t="s">
        <v>2497</v>
      </c>
      <c r="B522" s="632" t="s">
        <v>2531</v>
      </c>
      <c r="C522" s="632" t="s">
        <v>529</v>
      </c>
      <c r="D522" s="632" t="s">
        <v>780</v>
      </c>
      <c r="E522" s="632" t="s">
        <v>634</v>
      </c>
      <c r="F522" s="632" t="s">
        <v>2725</v>
      </c>
      <c r="G522" s="632" t="s">
        <v>2726</v>
      </c>
      <c r="H522" s="649"/>
      <c r="I522" s="649"/>
      <c r="J522" s="632"/>
      <c r="K522" s="632"/>
      <c r="L522" s="649">
        <v>2</v>
      </c>
      <c r="M522" s="649">
        <v>746</v>
      </c>
      <c r="N522" s="632">
        <v>1</v>
      </c>
      <c r="O522" s="632">
        <v>373</v>
      </c>
      <c r="P522" s="649"/>
      <c r="Q522" s="649"/>
      <c r="R522" s="637"/>
      <c r="S522" s="650"/>
    </row>
    <row r="523" spans="1:19" ht="14.4" customHeight="1" x14ac:dyDescent="0.3">
      <c r="A523" s="631" t="s">
        <v>2497</v>
      </c>
      <c r="B523" s="632" t="s">
        <v>2531</v>
      </c>
      <c r="C523" s="632" t="s">
        <v>529</v>
      </c>
      <c r="D523" s="632" t="s">
        <v>780</v>
      </c>
      <c r="E523" s="632" t="s">
        <v>634</v>
      </c>
      <c r="F523" s="632" t="s">
        <v>2736</v>
      </c>
      <c r="G523" s="632" t="s">
        <v>2737</v>
      </c>
      <c r="H523" s="649"/>
      <c r="I523" s="649"/>
      <c r="J523" s="632"/>
      <c r="K523" s="632"/>
      <c r="L523" s="649"/>
      <c r="M523" s="649"/>
      <c r="N523" s="632"/>
      <c r="O523" s="632"/>
      <c r="P523" s="649">
        <v>3</v>
      </c>
      <c r="Q523" s="649">
        <v>933</v>
      </c>
      <c r="R523" s="637"/>
      <c r="S523" s="650">
        <v>311</v>
      </c>
    </row>
    <row r="524" spans="1:19" ht="14.4" customHeight="1" x14ac:dyDescent="0.3">
      <c r="A524" s="631" t="s">
        <v>2497</v>
      </c>
      <c r="B524" s="632" t="s">
        <v>2531</v>
      </c>
      <c r="C524" s="632" t="s">
        <v>529</v>
      </c>
      <c r="D524" s="632" t="s">
        <v>780</v>
      </c>
      <c r="E524" s="632" t="s">
        <v>634</v>
      </c>
      <c r="F524" s="632" t="s">
        <v>2736</v>
      </c>
      <c r="G524" s="632" t="s">
        <v>2738</v>
      </c>
      <c r="H524" s="649"/>
      <c r="I524" s="649"/>
      <c r="J524" s="632"/>
      <c r="K524" s="632"/>
      <c r="L524" s="649"/>
      <c r="M524" s="649"/>
      <c r="N524" s="632"/>
      <c r="O524" s="632"/>
      <c r="P524" s="649">
        <v>2</v>
      </c>
      <c r="Q524" s="649">
        <v>622</v>
      </c>
      <c r="R524" s="637"/>
      <c r="S524" s="650">
        <v>311</v>
      </c>
    </row>
    <row r="525" spans="1:19" ht="14.4" customHeight="1" x14ac:dyDescent="0.3">
      <c r="A525" s="631" t="s">
        <v>2497</v>
      </c>
      <c r="B525" s="632" t="s">
        <v>2531</v>
      </c>
      <c r="C525" s="632" t="s">
        <v>529</v>
      </c>
      <c r="D525" s="632" t="s">
        <v>783</v>
      </c>
      <c r="E525" s="632" t="s">
        <v>2499</v>
      </c>
      <c r="F525" s="632" t="s">
        <v>2534</v>
      </c>
      <c r="G525" s="632" t="s">
        <v>618</v>
      </c>
      <c r="H525" s="649"/>
      <c r="I525" s="649"/>
      <c r="J525" s="632"/>
      <c r="K525" s="632"/>
      <c r="L525" s="649">
        <v>0.4</v>
      </c>
      <c r="M525" s="649">
        <v>2708.04</v>
      </c>
      <c r="N525" s="632">
        <v>1</v>
      </c>
      <c r="O525" s="632">
        <v>6770.0999999999995</v>
      </c>
      <c r="P525" s="649"/>
      <c r="Q525" s="649"/>
      <c r="R525" s="637"/>
      <c r="S525" s="650"/>
    </row>
    <row r="526" spans="1:19" ht="14.4" customHeight="1" x14ac:dyDescent="0.3">
      <c r="A526" s="631" t="s">
        <v>2497</v>
      </c>
      <c r="B526" s="632" t="s">
        <v>2531</v>
      </c>
      <c r="C526" s="632" t="s">
        <v>529</v>
      </c>
      <c r="D526" s="632" t="s">
        <v>783</v>
      </c>
      <c r="E526" s="632" t="s">
        <v>2499</v>
      </c>
      <c r="F526" s="632" t="s">
        <v>2536</v>
      </c>
      <c r="G526" s="632" t="s">
        <v>2537</v>
      </c>
      <c r="H526" s="649">
        <v>0.2</v>
      </c>
      <c r="I526" s="649">
        <v>200.96</v>
      </c>
      <c r="J526" s="632">
        <v>4.3477226163355462E-2</v>
      </c>
      <c r="K526" s="632">
        <v>1004.8</v>
      </c>
      <c r="L526" s="649">
        <v>4.5999999999999996</v>
      </c>
      <c r="M526" s="649">
        <v>4622.1900000000005</v>
      </c>
      <c r="N526" s="632">
        <v>1</v>
      </c>
      <c r="O526" s="632">
        <v>1004.8239130434785</v>
      </c>
      <c r="P526" s="649"/>
      <c r="Q526" s="649"/>
      <c r="R526" s="637"/>
      <c r="S526" s="650"/>
    </row>
    <row r="527" spans="1:19" ht="14.4" customHeight="1" x14ac:dyDescent="0.3">
      <c r="A527" s="631" t="s">
        <v>2497</v>
      </c>
      <c r="B527" s="632" t="s">
        <v>2531</v>
      </c>
      <c r="C527" s="632" t="s">
        <v>529</v>
      </c>
      <c r="D527" s="632" t="s">
        <v>783</v>
      </c>
      <c r="E527" s="632" t="s">
        <v>2499</v>
      </c>
      <c r="F527" s="632" t="s">
        <v>2538</v>
      </c>
      <c r="G527" s="632" t="s">
        <v>675</v>
      </c>
      <c r="H527" s="649"/>
      <c r="I527" s="649"/>
      <c r="J527" s="632"/>
      <c r="K527" s="632"/>
      <c r="L527" s="649">
        <v>0.1</v>
      </c>
      <c r="M527" s="649">
        <v>988.78</v>
      </c>
      <c r="N527" s="632">
        <v>1</v>
      </c>
      <c r="O527" s="632">
        <v>9887.7999999999993</v>
      </c>
      <c r="P527" s="649"/>
      <c r="Q527" s="649"/>
      <c r="R527" s="637"/>
      <c r="S527" s="650"/>
    </row>
    <row r="528" spans="1:19" ht="14.4" customHeight="1" x14ac:dyDescent="0.3">
      <c r="A528" s="631" t="s">
        <v>2497</v>
      </c>
      <c r="B528" s="632" t="s">
        <v>2531</v>
      </c>
      <c r="C528" s="632" t="s">
        <v>529</v>
      </c>
      <c r="D528" s="632" t="s">
        <v>783</v>
      </c>
      <c r="E528" s="632" t="s">
        <v>2499</v>
      </c>
      <c r="F528" s="632" t="s">
        <v>2542</v>
      </c>
      <c r="G528" s="632" t="s">
        <v>616</v>
      </c>
      <c r="H528" s="649"/>
      <c r="I528" s="649"/>
      <c r="J528" s="632"/>
      <c r="K528" s="632"/>
      <c r="L528" s="649">
        <v>3</v>
      </c>
      <c r="M528" s="649">
        <v>2530.38</v>
      </c>
      <c r="N528" s="632">
        <v>1</v>
      </c>
      <c r="O528" s="632">
        <v>843.46</v>
      </c>
      <c r="P528" s="649">
        <v>6.5</v>
      </c>
      <c r="Q528" s="649">
        <v>5293.3200000000006</v>
      </c>
      <c r="R528" s="637">
        <v>2.0919071443814765</v>
      </c>
      <c r="S528" s="650">
        <v>814.35692307692318</v>
      </c>
    </row>
    <row r="529" spans="1:19" ht="14.4" customHeight="1" x14ac:dyDescent="0.3">
      <c r="A529" s="631" t="s">
        <v>2497</v>
      </c>
      <c r="B529" s="632" t="s">
        <v>2531</v>
      </c>
      <c r="C529" s="632" t="s">
        <v>529</v>
      </c>
      <c r="D529" s="632" t="s">
        <v>783</v>
      </c>
      <c r="E529" s="632" t="s">
        <v>2499</v>
      </c>
      <c r="F529" s="632" t="s">
        <v>2544</v>
      </c>
      <c r="G529" s="632" t="s">
        <v>716</v>
      </c>
      <c r="H529" s="649">
        <v>0.59</v>
      </c>
      <c r="I529" s="649">
        <v>2652.9299999999994</v>
      </c>
      <c r="J529" s="632">
        <v>4.1669493921402312</v>
      </c>
      <c r="K529" s="632">
        <v>4496.4915254237276</v>
      </c>
      <c r="L529" s="649">
        <v>0.14000000000000001</v>
      </c>
      <c r="M529" s="649">
        <v>636.66</v>
      </c>
      <c r="N529" s="632">
        <v>1</v>
      </c>
      <c r="O529" s="632">
        <v>4547.5714285714275</v>
      </c>
      <c r="P529" s="649">
        <v>0.16</v>
      </c>
      <c r="Q529" s="649">
        <v>669.44999999999993</v>
      </c>
      <c r="R529" s="637">
        <v>1.0515031571011215</v>
      </c>
      <c r="S529" s="650">
        <v>4184.0624999999991</v>
      </c>
    </row>
    <row r="530" spans="1:19" ht="14.4" customHeight="1" x14ac:dyDescent="0.3">
      <c r="A530" s="631" t="s">
        <v>2497</v>
      </c>
      <c r="B530" s="632" t="s">
        <v>2531</v>
      </c>
      <c r="C530" s="632" t="s">
        <v>529</v>
      </c>
      <c r="D530" s="632" t="s">
        <v>783</v>
      </c>
      <c r="E530" s="632" t="s">
        <v>2499</v>
      </c>
      <c r="F530" s="632" t="s">
        <v>2545</v>
      </c>
      <c r="G530" s="632" t="s">
        <v>716</v>
      </c>
      <c r="H530" s="649"/>
      <c r="I530" s="649"/>
      <c r="J530" s="632"/>
      <c r="K530" s="632"/>
      <c r="L530" s="649">
        <v>0.05</v>
      </c>
      <c r="M530" s="649">
        <v>454.76</v>
      </c>
      <c r="N530" s="632">
        <v>1</v>
      </c>
      <c r="O530" s="632">
        <v>9095.1999999999989</v>
      </c>
      <c r="P530" s="649"/>
      <c r="Q530" s="649"/>
      <c r="R530" s="637"/>
      <c r="S530" s="650"/>
    </row>
    <row r="531" spans="1:19" ht="14.4" customHeight="1" x14ac:dyDescent="0.3">
      <c r="A531" s="631" t="s">
        <v>2497</v>
      </c>
      <c r="B531" s="632" t="s">
        <v>2531</v>
      </c>
      <c r="C531" s="632" t="s">
        <v>529</v>
      </c>
      <c r="D531" s="632" t="s">
        <v>783</v>
      </c>
      <c r="E531" s="632" t="s">
        <v>2499</v>
      </c>
      <c r="F531" s="632" t="s">
        <v>2546</v>
      </c>
      <c r="G531" s="632" t="s">
        <v>723</v>
      </c>
      <c r="H531" s="649"/>
      <c r="I531" s="649"/>
      <c r="J531" s="632"/>
      <c r="K531" s="632"/>
      <c r="L531" s="649">
        <v>0.2</v>
      </c>
      <c r="M531" s="649">
        <v>389.86</v>
      </c>
      <c r="N531" s="632">
        <v>1</v>
      </c>
      <c r="O531" s="632">
        <v>1949.3</v>
      </c>
      <c r="P531" s="649"/>
      <c r="Q531" s="649"/>
      <c r="R531" s="637"/>
      <c r="S531" s="650"/>
    </row>
    <row r="532" spans="1:19" ht="14.4" customHeight="1" x14ac:dyDescent="0.3">
      <c r="A532" s="631" t="s">
        <v>2497</v>
      </c>
      <c r="B532" s="632" t="s">
        <v>2531</v>
      </c>
      <c r="C532" s="632" t="s">
        <v>529</v>
      </c>
      <c r="D532" s="632" t="s">
        <v>783</v>
      </c>
      <c r="E532" s="632" t="s">
        <v>2499</v>
      </c>
      <c r="F532" s="632" t="s">
        <v>2547</v>
      </c>
      <c r="G532" s="632" t="s">
        <v>716</v>
      </c>
      <c r="H532" s="649">
        <v>0.6</v>
      </c>
      <c r="I532" s="649">
        <v>1067.3</v>
      </c>
      <c r="J532" s="632">
        <v>0.16763970891978958</v>
      </c>
      <c r="K532" s="632">
        <v>1778.8333333333333</v>
      </c>
      <c r="L532" s="649">
        <v>3.5</v>
      </c>
      <c r="M532" s="649">
        <v>6366.63</v>
      </c>
      <c r="N532" s="632">
        <v>1</v>
      </c>
      <c r="O532" s="632">
        <v>1819.037142857143</v>
      </c>
      <c r="P532" s="649">
        <v>2.7</v>
      </c>
      <c r="Q532" s="649">
        <v>4271.47</v>
      </c>
      <c r="R532" s="637">
        <v>0.67091538223518565</v>
      </c>
      <c r="S532" s="650">
        <v>1582.025925925926</v>
      </c>
    </row>
    <row r="533" spans="1:19" ht="14.4" customHeight="1" x14ac:dyDescent="0.3">
      <c r="A533" s="631" t="s">
        <v>2497</v>
      </c>
      <c r="B533" s="632" t="s">
        <v>2531</v>
      </c>
      <c r="C533" s="632" t="s">
        <v>529</v>
      </c>
      <c r="D533" s="632" t="s">
        <v>783</v>
      </c>
      <c r="E533" s="632" t="s">
        <v>2499</v>
      </c>
      <c r="F533" s="632" t="s">
        <v>2548</v>
      </c>
      <c r="G533" s="632" t="s">
        <v>625</v>
      </c>
      <c r="H533" s="649">
        <v>1.7499999999999998</v>
      </c>
      <c r="I533" s="649">
        <v>905.8</v>
      </c>
      <c r="J533" s="632">
        <v>11.666666666666666</v>
      </c>
      <c r="K533" s="632">
        <v>517.6</v>
      </c>
      <c r="L533" s="649">
        <v>0.15</v>
      </c>
      <c r="M533" s="649">
        <v>77.64</v>
      </c>
      <c r="N533" s="632">
        <v>1</v>
      </c>
      <c r="O533" s="632">
        <v>517.6</v>
      </c>
      <c r="P533" s="649">
        <v>0.66</v>
      </c>
      <c r="Q533" s="649">
        <v>295.83999999999997</v>
      </c>
      <c r="R533" s="637">
        <v>3.8104070066975781</v>
      </c>
      <c r="S533" s="650">
        <v>448.24242424242419</v>
      </c>
    </row>
    <row r="534" spans="1:19" ht="14.4" customHeight="1" x14ac:dyDescent="0.3">
      <c r="A534" s="631" t="s">
        <v>2497</v>
      </c>
      <c r="B534" s="632" t="s">
        <v>2531</v>
      </c>
      <c r="C534" s="632" t="s">
        <v>529</v>
      </c>
      <c r="D534" s="632" t="s">
        <v>783</v>
      </c>
      <c r="E534" s="632" t="s">
        <v>2499</v>
      </c>
      <c r="F534" s="632" t="s">
        <v>2549</v>
      </c>
      <c r="G534" s="632" t="s">
        <v>627</v>
      </c>
      <c r="H534" s="649"/>
      <c r="I534" s="649"/>
      <c r="J534" s="632"/>
      <c r="K534" s="632"/>
      <c r="L534" s="649">
        <v>0.03</v>
      </c>
      <c r="M534" s="649">
        <v>27.11</v>
      </c>
      <c r="N534" s="632">
        <v>1</v>
      </c>
      <c r="O534" s="632">
        <v>903.66666666666663</v>
      </c>
      <c r="P534" s="649"/>
      <c r="Q534" s="649"/>
      <c r="R534" s="637"/>
      <c r="S534" s="650"/>
    </row>
    <row r="535" spans="1:19" ht="14.4" customHeight="1" x14ac:dyDescent="0.3">
      <c r="A535" s="631" t="s">
        <v>2497</v>
      </c>
      <c r="B535" s="632" t="s">
        <v>2531</v>
      </c>
      <c r="C535" s="632" t="s">
        <v>529</v>
      </c>
      <c r="D535" s="632" t="s">
        <v>783</v>
      </c>
      <c r="E535" s="632" t="s">
        <v>2499</v>
      </c>
      <c r="F535" s="632" t="s">
        <v>2550</v>
      </c>
      <c r="G535" s="632" t="s">
        <v>716</v>
      </c>
      <c r="H535" s="649"/>
      <c r="I535" s="649"/>
      <c r="J535" s="632"/>
      <c r="K535" s="632"/>
      <c r="L535" s="649">
        <v>0.37999999999999995</v>
      </c>
      <c r="M535" s="649">
        <v>13970.179999999998</v>
      </c>
      <c r="N535" s="632">
        <v>1</v>
      </c>
      <c r="O535" s="632">
        <v>36763.631578947367</v>
      </c>
      <c r="P535" s="649">
        <v>0.15</v>
      </c>
      <c r="Q535" s="649">
        <v>5252.2999999999993</v>
      </c>
      <c r="R535" s="637">
        <v>0.37596509135888012</v>
      </c>
      <c r="S535" s="650">
        <v>35015.333333333328</v>
      </c>
    </row>
    <row r="536" spans="1:19" ht="14.4" customHeight="1" x14ac:dyDescent="0.3">
      <c r="A536" s="631" t="s">
        <v>2497</v>
      </c>
      <c r="B536" s="632" t="s">
        <v>2531</v>
      </c>
      <c r="C536" s="632" t="s">
        <v>529</v>
      </c>
      <c r="D536" s="632" t="s">
        <v>783</v>
      </c>
      <c r="E536" s="632" t="s">
        <v>2499</v>
      </c>
      <c r="F536" s="632" t="s">
        <v>2551</v>
      </c>
      <c r="G536" s="632" t="s">
        <v>716</v>
      </c>
      <c r="H536" s="649"/>
      <c r="I536" s="649"/>
      <c r="J536" s="632"/>
      <c r="K536" s="632"/>
      <c r="L536" s="649"/>
      <c r="M536" s="649"/>
      <c r="N536" s="632"/>
      <c r="O536" s="632"/>
      <c r="P536" s="649">
        <v>1.4500000000000002</v>
      </c>
      <c r="Q536" s="649">
        <v>950.5</v>
      </c>
      <c r="R536" s="637"/>
      <c r="S536" s="650">
        <v>655.51724137931024</v>
      </c>
    </row>
    <row r="537" spans="1:19" ht="14.4" customHeight="1" x14ac:dyDescent="0.3">
      <c r="A537" s="631" t="s">
        <v>2497</v>
      </c>
      <c r="B537" s="632" t="s">
        <v>2531</v>
      </c>
      <c r="C537" s="632" t="s">
        <v>529</v>
      </c>
      <c r="D537" s="632" t="s">
        <v>783</v>
      </c>
      <c r="E537" s="632" t="s">
        <v>2499</v>
      </c>
      <c r="F537" s="632" t="s">
        <v>2552</v>
      </c>
      <c r="G537" s="632" t="s">
        <v>716</v>
      </c>
      <c r="H537" s="649"/>
      <c r="I537" s="649"/>
      <c r="J537" s="632"/>
      <c r="K537" s="632"/>
      <c r="L537" s="649"/>
      <c r="M537" s="649"/>
      <c r="N537" s="632"/>
      <c r="O537" s="632"/>
      <c r="P537" s="649">
        <v>0.06</v>
      </c>
      <c r="Q537" s="649">
        <v>812.92</v>
      </c>
      <c r="R537" s="637"/>
      <c r="S537" s="650">
        <v>13548.666666666666</v>
      </c>
    </row>
    <row r="538" spans="1:19" ht="14.4" customHeight="1" x14ac:dyDescent="0.3">
      <c r="A538" s="631" t="s">
        <v>2497</v>
      </c>
      <c r="B538" s="632" t="s">
        <v>2531</v>
      </c>
      <c r="C538" s="632" t="s">
        <v>529</v>
      </c>
      <c r="D538" s="632" t="s">
        <v>783</v>
      </c>
      <c r="E538" s="632" t="s">
        <v>2501</v>
      </c>
      <c r="F538" s="632" t="s">
        <v>2504</v>
      </c>
      <c r="G538" s="632" t="s">
        <v>2505</v>
      </c>
      <c r="H538" s="649"/>
      <c r="I538" s="649"/>
      <c r="J538" s="632"/>
      <c r="K538" s="632"/>
      <c r="L538" s="649">
        <v>1</v>
      </c>
      <c r="M538" s="649">
        <v>893.9</v>
      </c>
      <c r="N538" s="632">
        <v>1</v>
      </c>
      <c r="O538" s="632">
        <v>893.9</v>
      </c>
      <c r="P538" s="649"/>
      <c r="Q538" s="649"/>
      <c r="R538" s="637"/>
      <c r="S538" s="650"/>
    </row>
    <row r="539" spans="1:19" ht="14.4" customHeight="1" x14ac:dyDescent="0.3">
      <c r="A539" s="631" t="s">
        <v>2497</v>
      </c>
      <c r="B539" s="632" t="s">
        <v>2531</v>
      </c>
      <c r="C539" s="632" t="s">
        <v>529</v>
      </c>
      <c r="D539" s="632" t="s">
        <v>783</v>
      </c>
      <c r="E539" s="632" t="s">
        <v>634</v>
      </c>
      <c r="F539" s="632" t="s">
        <v>2587</v>
      </c>
      <c r="G539" s="632" t="s">
        <v>2588</v>
      </c>
      <c r="H539" s="649">
        <v>17</v>
      </c>
      <c r="I539" s="649">
        <v>3621</v>
      </c>
      <c r="J539" s="632">
        <v>1.4166666666666667</v>
      </c>
      <c r="K539" s="632">
        <v>213</v>
      </c>
      <c r="L539" s="649">
        <v>12</v>
      </c>
      <c r="M539" s="649">
        <v>2556</v>
      </c>
      <c r="N539" s="632">
        <v>1</v>
      </c>
      <c r="O539" s="632">
        <v>213</v>
      </c>
      <c r="P539" s="649">
        <v>13</v>
      </c>
      <c r="Q539" s="649">
        <v>2782</v>
      </c>
      <c r="R539" s="637">
        <v>1.0884194053208138</v>
      </c>
      <c r="S539" s="650">
        <v>214</v>
      </c>
    </row>
    <row r="540" spans="1:19" ht="14.4" customHeight="1" x14ac:dyDescent="0.3">
      <c r="A540" s="631" t="s">
        <v>2497</v>
      </c>
      <c r="B540" s="632" t="s">
        <v>2531</v>
      </c>
      <c r="C540" s="632" t="s">
        <v>529</v>
      </c>
      <c r="D540" s="632" t="s">
        <v>783</v>
      </c>
      <c r="E540" s="632" t="s">
        <v>634</v>
      </c>
      <c r="F540" s="632" t="s">
        <v>2587</v>
      </c>
      <c r="G540" s="632" t="s">
        <v>2589</v>
      </c>
      <c r="H540" s="649">
        <v>35</v>
      </c>
      <c r="I540" s="649">
        <v>7455</v>
      </c>
      <c r="J540" s="632">
        <v>1.2068965517241379</v>
      </c>
      <c r="K540" s="632">
        <v>213</v>
      </c>
      <c r="L540" s="649">
        <v>29</v>
      </c>
      <c r="M540" s="649">
        <v>6177</v>
      </c>
      <c r="N540" s="632">
        <v>1</v>
      </c>
      <c r="O540" s="632">
        <v>213</v>
      </c>
      <c r="P540" s="649">
        <v>30</v>
      </c>
      <c r="Q540" s="649">
        <v>6420</v>
      </c>
      <c r="R540" s="637">
        <v>1.0393394851869839</v>
      </c>
      <c r="S540" s="650">
        <v>214</v>
      </c>
    </row>
    <row r="541" spans="1:19" ht="14.4" customHeight="1" x14ac:dyDescent="0.3">
      <c r="A541" s="631" t="s">
        <v>2497</v>
      </c>
      <c r="B541" s="632" t="s">
        <v>2531</v>
      </c>
      <c r="C541" s="632" t="s">
        <v>529</v>
      </c>
      <c r="D541" s="632" t="s">
        <v>783</v>
      </c>
      <c r="E541" s="632" t="s">
        <v>634</v>
      </c>
      <c r="F541" s="632" t="s">
        <v>2590</v>
      </c>
      <c r="G541" s="632" t="s">
        <v>2591</v>
      </c>
      <c r="H541" s="649">
        <v>20</v>
      </c>
      <c r="I541" s="649">
        <v>3100</v>
      </c>
      <c r="J541" s="632">
        <v>1.5384615384615385</v>
      </c>
      <c r="K541" s="632">
        <v>155</v>
      </c>
      <c r="L541" s="649">
        <v>13</v>
      </c>
      <c r="M541" s="649">
        <v>2015</v>
      </c>
      <c r="N541" s="632">
        <v>1</v>
      </c>
      <c r="O541" s="632">
        <v>155</v>
      </c>
      <c r="P541" s="649">
        <v>7</v>
      </c>
      <c r="Q541" s="649">
        <v>1085</v>
      </c>
      <c r="R541" s="637">
        <v>0.53846153846153844</v>
      </c>
      <c r="S541" s="650">
        <v>155</v>
      </c>
    </row>
    <row r="542" spans="1:19" ht="14.4" customHeight="1" x14ac:dyDescent="0.3">
      <c r="A542" s="631" t="s">
        <v>2497</v>
      </c>
      <c r="B542" s="632" t="s">
        <v>2531</v>
      </c>
      <c r="C542" s="632" t="s">
        <v>529</v>
      </c>
      <c r="D542" s="632" t="s">
        <v>783</v>
      </c>
      <c r="E542" s="632" t="s">
        <v>634</v>
      </c>
      <c r="F542" s="632" t="s">
        <v>2590</v>
      </c>
      <c r="G542" s="632" t="s">
        <v>2592</v>
      </c>
      <c r="H542" s="649">
        <v>97</v>
      </c>
      <c r="I542" s="649">
        <v>15035</v>
      </c>
      <c r="J542" s="632">
        <v>0.8660714285714286</v>
      </c>
      <c r="K542" s="632">
        <v>155</v>
      </c>
      <c r="L542" s="649">
        <v>112</v>
      </c>
      <c r="M542" s="649">
        <v>17360</v>
      </c>
      <c r="N542" s="632">
        <v>1</v>
      </c>
      <c r="O542" s="632">
        <v>155</v>
      </c>
      <c r="P542" s="649">
        <v>73</v>
      </c>
      <c r="Q542" s="649">
        <v>11315</v>
      </c>
      <c r="R542" s="637">
        <v>0.6517857142857143</v>
      </c>
      <c r="S542" s="650">
        <v>155</v>
      </c>
    </row>
    <row r="543" spans="1:19" ht="14.4" customHeight="1" x14ac:dyDescent="0.3">
      <c r="A543" s="631" t="s">
        <v>2497</v>
      </c>
      <c r="B543" s="632" t="s">
        <v>2531</v>
      </c>
      <c r="C543" s="632" t="s">
        <v>529</v>
      </c>
      <c r="D543" s="632" t="s">
        <v>783</v>
      </c>
      <c r="E543" s="632" t="s">
        <v>634</v>
      </c>
      <c r="F543" s="632" t="s">
        <v>2593</v>
      </c>
      <c r="G543" s="632" t="s">
        <v>2594</v>
      </c>
      <c r="H543" s="649">
        <v>8</v>
      </c>
      <c r="I543" s="649">
        <v>1496</v>
      </c>
      <c r="J543" s="632">
        <v>0.66666666666666663</v>
      </c>
      <c r="K543" s="632">
        <v>187</v>
      </c>
      <c r="L543" s="649">
        <v>12</v>
      </c>
      <c r="M543" s="649">
        <v>2244</v>
      </c>
      <c r="N543" s="632">
        <v>1</v>
      </c>
      <c r="O543" s="632">
        <v>187</v>
      </c>
      <c r="P543" s="649">
        <v>7</v>
      </c>
      <c r="Q543" s="649">
        <v>1309</v>
      </c>
      <c r="R543" s="637">
        <v>0.58333333333333337</v>
      </c>
      <c r="S543" s="650">
        <v>187</v>
      </c>
    </row>
    <row r="544" spans="1:19" ht="14.4" customHeight="1" x14ac:dyDescent="0.3">
      <c r="A544" s="631" t="s">
        <v>2497</v>
      </c>
      <c r="B544" s="632" t="s">
        <v>2531</v>
      </c>
      <c r="C544" s="632" t="s">
        <v>529</v>
      </c>
      <c r="D544" s="632" t="s">
        <v>783</v>
      </c>
      <c r="E544" s="632" t="s">
        <v>634</v>
      </c>
      <c r="F544" s="632" t="s">
        <v>2593</v>
      </c>
      <c r="G544" s="632" t="s">
        <v>2595</v>
      </c>
      <c r="H544" s="649">
        <v>97</v>
      </c>
      <c r="I544" s="649">
        <v>18139</v>
      </c>
      <c r="J544" s="632">
        <v>1.0659340659340659</v>
      </c>
      <c r="K544" s="632">
        <v>187</v>
      </c>
      <c r="L544" s="649">
        <v>91</v>
      </c>
      <c r="M544" s="649">
        <v>17017</v>
      </c>
      <c r="N544" s="632">
        <v>1</v>
      </c>
      <c r="O544" s="632">
        <v>187</v>
      </c>
      <c r="P544" s="649">
        <v>63</v>
      </c>
      <c r="Q544" s="649">
        <v>11781</v>
      </c>
      <c r="R544" s="637">
        <v>0.69230769230769229</v>
      </c>
      <c r="S544" s="650">
        <v>187</v>
      </c>
    </row>
    <row r="545" spans="1:19" ht="14.4" customHeight="1" x14ac:dyDescent="0.3">
      <c r="A545" s="631" t="s">
        <v>2497</v>
      </c>
      <c r="B545" s="632" t="s">
        <v>2531</v>
      </c>
      <c r="C545" s="632" t="s">
        <v>529</v>
      </c>
      <c r="D545" s="632" t="s">
        <v>783</v>
      </c>
      <c r="E545" s="632" t="s">
        <v>634</v>
      </c>
      <c r="F545" s="632" t="s">
        <v>2596</v>
      </c>
      <c r="G545" s="632" t="s">
        <v>2597</v>
      </c>
      <c r="H545" s="649">
        <v>49</v>
      </c>
      <c r="I545" s="649">
        <v>6272</v>
      </c>
      <c r="J545" s="632">
        <v>1.2894736842105263</v>
      </c>
      <c r="K545" s="632">
        <v>128</v>
      </c>
      <c r="L545" s="649">
        <v>38</v>
      </c>
      <c r="M545" s="649">
        <v>4864</v>
      </c>
      <c r="N545" s="632">
        <v>1</v>
      </c>
      <c r="O545" s="632">
        <v>128</v>
      </c>
      <c r="P545" s="649">
        <v>25</v>
      </c>
      <c r="Q545" s="649">
        <v>3200</v>
      </c>
      <c r="R545" s="637">
        <v>0.65789473684210531</v>
      </c>
      <c r="S545" s="650">
        <v>128</v>
      </c>
    </row>
    <row r="546" spans="1:19" ht="14.4" customHeight="1" x14ac:dyDescent="0.3">
      <c r="A546" s="631" t="s">
        <v>2497</v>
      </c>
      <c r="B546" s="632" t="s">
        <v>2531</v>
      </c>
      <c r="C546" s="632" t="s">
        <v>529</v>
      </c>
      <c r="D546" s="632" t="s">
        <v>783</v>
      </c>
      <c r="E546" s="632" t="s">
        <v>634</v>
      </c>
      <c r="F546" s="632" t="s">
        <v>2596</v>
      </c>
      <c r="G546" s="632" t="s">
        <v>2598</v>
      </c>
      <c r="H546" s="649">
        <v>15</v>
      </c>
      <c r="I546" s="649">
        <v>1920</v>
      </c>
      <c r="J546" s="632">
        <v>0.75</v>
      </c>
      <c r="K546" s="632">
        <v>128</v>
      </c>
      <c r="L546" s="649">
        <v>20</v>
      </c>
      <c r="M546" s="649">
        <v>2560</v>
      </c>
      <c r="N546" s="632">
        <v>1</v>
      </c>
      <c r="O546" s="632">
        <v>128</v>
      </c>
      <c r="P546" s="649">
        <v>8</v>
      </c>
      <c r="Q546" s="649">
        <v>1024</v>
      </c>
      <c r="R546" s="637">
        <v>0.4</v>
      </c>
      <c r="S546" s="650">
        <v>128</v>
      </c>
    </row>
    <row r="547" spans="1:19" ht="14.4" customHeight="1" x14ac:dyDescent="0.3">
      <c r="A547" s="631" t="s">
        <v>2497</v>
      </c>
      <c r="B547" s="632" t="s">
        <v>2531</v>
      </c>
      <c r="C547" s="632" t="s">
        <v>529</v>
      </c>
      <c r="D547" s="632" t="s">
        <v>783</v>
      </c>
      <c r="E547" s="632" t="s">
        <v>634</v>
      </c>
      <c r="F547" s="632" t="s">
        <v>2599</v>
      </c>
      <c r="G547" s="632" t="s">
        <v>2600</v>
      </c>
      <c r="H547" s="649">
        <v>469</v>
      </c>
      <c r="I547" s="649">
        <v>104587</v>
      </c>
      <c r="J547" s="632">
        <v>4.6435643564356432</v>
      </c>
      <c r="K547" s="632">
        <v>223</v>
      </c>
      <c r="L547" s="649">
        <v>101</v>
      </c>
      <c r="M547" s="649">
        <v>22523</v>
      </c>
      <c r="N547" s="632">
        <v>1</v>
      </c>
      <c r="O547" s="632">
        <v>223</v>
      </c>
      <c r="P547" s="649">
        <v>38</v>
      </c>
      <c r="Q547" s="649">
        <v>8512</v>
      </c>
      <c r="R547" s="637">
        <v>0.37792478799449453</v>
      </c>
      <c r="S547" s="650">
        <v>224</v>
      </c>
    </row>
    <row r="548" spans="1:19" ht="14.4" customHeight="1" x14ac:dyDescent="0.3">
      <c r="A548" s="631" t="s">
        <v>2497</v>
      </c>
      <c r="B548" s="632" t="s">
        <v>2531</v>
      </c>
      <c r="C548" s="632" t="s">
        <v>529</v>
      </c>
      <c r="D548" s="632" t="s">
        <v>783</v>
      </c>
      <c r="E548" s="632" t="s">
        <v>634</v>
      </c>
      <c r="F548" s="632" t="s">
        <v>2599</v>
      </c>
      <c r="G548" s="632" t="s">
        <v>2601</v>
      </c>
      <c r="H548" s="649">
        <v>19</v>
      </c>
      <c r="I548" s="649">
        <v>4237</v>
      </c>
      <c r="J548" s="632">
        <v>0.90476190476190477</v>
      </c>
      <c r="K548" s="632">
        <v>223</v>
      </c>
      <c r="L548" s="649">
        <v>21</v>
      </c>
      <c r="M548" s="649">
        <v>4683</v>
      </c>
      <c r="N548" s="632">
        <v>1</v>
      </c>
      <c r="O548" s="632">
        <v>223</v>
      </c>
      <c r="P548" s="649">
        <v>22</v>
      </c>
      <c r="Q548" s="649">
        <v>4928</v>
      </c>
      <c r="R548" s="637">
        <v>1.0523168908819134</v>
      </c>
      <c r="S548" s="650">
        <v>224</v>
      </c>
    </row>
    <row r="549" spans="1:19" ht="14.4" customHeight="1" x14ac:dyDescent="0.3">
      <c r="A549" s="631" t="s">
        <v>2497</v>
      </c>
      <c r="B549" s="632" t="s">
        <v>2531</v>
      </c>
      <c r="C549" s="632" t="s">
        <v>529</v>
      </c>
      <c r="D549" s="632" t="s">
        <v>783</v>
      </c>
      <c r="E549" s="632" t="s">
        <v>634</v>
      </c>
      <c r="F549" s="632" t="s">
        <v>2602</v>
      </c>
      <c r="G549" s="632" t="s">
        <v>2603</v>
      </c>
      <c r="H549" s="649">
        <v>3</v>
      </c>
      <c r="I549" s="649">
        <v>669</v>
      </c>
      <c r="J549" s="632">
        <v>0.21428571428571427</v>
      </c>
      <c r="K549" s="632">
        <v>223</v>
      </c>
      <c r="L549" s="649">
        <v>14</v>
      </c>
      <c r="M549" s="649">
        <v>3122</v>
      </c>
      <c r="N549" s="632">
        <v>1</v>
      </c>
      <c r="O549" s="632">
        <v>223</v>
      </c>
      <c r="P549" s="649"/>
      <c r="Q549" s="649"/>
      <c r="R549" s="637"/>
      <c r="S549" s="650"/>
    </row>
    <row r="550" spans="1:19" ht="14.4" customHeight="1" x14ac:dyDescent="0.3">
      <c r="A550" s="631" t="s">
        <v>2497</v>
      </c>
      <c r="B550" s="632" t="s">
        <v>2531</v>
      </c>
      <c r="C550" s="632" t="s">
        <v>529</v>
      </c>
      <c r="D550" s="632" t="s">
        <v>783</v>
      </c>
      <c r="E550" s="632" t="s">
        <v>634</v>
      </c>
      <c r="F550" s="632" t="s">
        <v>2602</v>
      </c>
      <c r="G550" s="632" t="s">
        <v>2604</v>
      </c>
      <c r="H550" s="649">
        <v>32</v>
      </c>
      <c r="I550" s="649">
        <v>7136</v>
      </c>
      <c r="J550" s="632">
        <v>2.4615384615384617</v>
      </c>
      <c r="K550" s="632">
        <v>223</v>
      </c>
      <c r="L550" s="649">
        <v>13</v>
      </c>
      <c r="M550" s="649">
        <v>2899</v>
      </c>
      <c r="N550" s="632">
        <v>1</v>
      </c>
      <c r="O550" s="632">
        <v>223</v>
      </c>
      <c r="P550" s="649">
        <v>28</v>
      </c>
      <c r="Q550" s="649">
        <v>6272</v>
      </c>
      <c r="R550" s="637">
        <v>2.1635046567781995</v>
      </c>
      <c r="S550" s="650">
        <v>224</v>
      </c>
    </row>
    <row r="551" spans="1:19" ht="14.4" customHeight="1" x14ac:dyDescent="0.3">
      <c r="A551" s="631" t="s">
        <v>2497</v>
      </c>
      <c r="B551" s="632" t="s">
        <v>2531</v>
      </c>
      <c r="C551" s="632" t="s">
        <v>529</v>
      </c>
      <c r="D551" s="632" t="s">
        <v>783</v>
      </c>
      <c r="E551" s="632" t="s">
        <v>634</v>
      </c>
      <c r="F551" s="632" t="s">
        <v>2608</v>
      </c>
      <c r="G551" s="632" t="s">
        <v>2609</v>
      </c>
      <c r="H551" s="649">
        <v>11</v>
      </c>
      <c r="I551" s="649">
        <v>2475</v>
      </c>
      <c r="J551" s="632">
        <v>0.45833333333333331</v>
      </c>
      <c r="K551" s="632">
        <v>225</v>
      </c>
      <c r="L551" s="649">
        <v>24</v>
      </c>
      <c r="M551" s="649">
        <v>5400</v>
      </c>
      <c r="N551" s="632">
        <v>1</v>
      </c>
      <c r="O551" s="632">
        <v>225</v>
      </c>
      <c r="P551" s="649">
        <v>18</v>
      </c>
      <c r="Q551" s="649">
        <v>4068</v>
      </c>
      <c r="R551" s="637">
        <v>0.7533333333333333</v>
      </c>
      <c r="S551" s="650">
        <v>226</v>
      </c>
    </row>
    <row r="552" spans="1:19" ht="14.4" customHeight="1" x14ac:dyDescent="0.3">
      <c r="A552" s="631" t="s">
        <v>2497</v>
      </c>
      <c r="B552" s="632" t="s">
        <v>2531</v>
      </c>
      <c r="C552" s="632" t="s">
        <v>529</v>
      </c>
      <c r="D552" s="632" t="s">
        <v>783</v>
      </c>
      <c r="E552" s="632" t="s">
        <v>634</v>
      </c>
      <c r="F552" s="632" t="s">
        <v>2608</v>
      </c>
      <c r="G552" s="632" t="s">
        <v>2610</v>
      </c>
      <c r="H552" s="649">
        <v>107</v>
      </c>
      <c r="I552" s="649">
        <v>24075</v>
      </c>
      <c r="J552" s="632">
        <v>0.60451977401129942</v>
      </c>
      <c r="K552" s="632">
        <v>225</v>
      </c>
      <c r="L552" s="649">
        <v>177</v>
      </c>
      <c r="M552" s="649">
        <v>39825</v>
      </c>
      <c r="N552" s="632">
        <v>1</v>
      </c>
      <c r="O552" s="632">
        <v>225</v>
      </c>
      <c r="P552" s="649">
        <v>161</v>
      </c>
      <c r="Q552" s="649">
        <v>36386</v>
      </c>
      <c r="R552" s="637">
        <v>0.91364720652856246</v>
      </c>
      <c r="S552" s="650">
        <v>226</v>
      </c>
    </row>
    <row r="553" spans="1:19" ht="14.4" customHeight="1" x14ac:dyDescent="0.3">
      <c r="A553" s="631" t="s">
        <v>2497</v>
      </c>
      <c r="B553" s="632" t="s">
        <v>2531</v>
      </c>
      <c r="C553" s="632" t="s">
        <v>529</v>
      </c>
      <c r="D553" s="632" t="s">
        <v>783</v>
      </c>
      <c r="E553" s="632" t="s">
        <v>634</v>
      </c>
      <c r="F553" s="632" t="s">
        <v>2611</v>
      </c>
      <c r="G553" s="632" t="s">
        <v>2612</v>
      </c>
      <c r="H553" s="649"/>
      <c r="I553" s="649"/>
      <c r="J553" s="632"/>
      <c r="K553" s="632"/>
      <c r="L553" s="649">
        <v>1</v>
      </c>
      <c r="M553" s="649">
        <v>626</v>
      </c>
      <c r="N553" s="632">
        <v>1</v>
      </c>
      <c r="O553" s="632">
        <v>626</v>
      </c>
      <c r="P553" s="649">
        <v>2</v>
      </c>
      <c r="Q553" s="649">
        <v>1252</v>
      </c>
      <c r="R553" s="637">
        <v>2</v>
      </c>
      <c r="S553" s="650">
        <v>626</v>
      </c>
    </row>
    <row r="554" spans="1:19" ht="14.4" customHeight="1" x14ac:dyDescent="0.3">
      <c r="A554" s="631" t="s">
        <v>2497</v>
      </c>
      <c r="B554" s="632" t="s">
        <v>2531</v>
      </c>
      <c r="C554" s="632" t="s">
        <v>529</v>
      </c>
      <c r="D554" s="632" t="s">
        <v>783</v>
      </c>
      <c r="E554" s="632" t="s">
        <v>634</v>
      </c>
      <c r="F554" s="632" t="s">
        <v>2611</v>
      </c>
      <c r="G554" s="632" t="s">
        <v>2613</v>
      </c>
      <c r="H554" s="649">
        <v>1</v>
      </c>
      <c r="I554" s="649">
        <v>625</v>
      </c>
      <c r="J554" s="632"/>
      <c r="K554" s="632">
        <v>625</v>
      </c>
      <c r="L554" s="649"/>
      <c r="M554" s="649"/>
      <c r="N554" s="632"/>
      <c r="O554" s="632"/>
      <c r="P554" s="649">
        <v>1</v>
      </c>
      <c r="Q554" s="649">
        <v>626</v>
      </c>
      <c r="R554" s="637"/>
      <c r="S554" s="650">
        <v>626</v>
      </c>
    </row>
    <row r="555" spans="1:19" ht="14.4" customHeight="1" x14ac:dyDescent="0.3">
      <c r="A555" s="631" t="s">
        <v>2497</v>
      </c>
      <c r="B555" s="632" t="s">
        <v>2531</v>
      </c>
      <c r="C555" s="632" t="s">
        <v>529</v>
      </c>
      <c r="D555" s="632" t="s">
        <v>783</v>
      </c>
      <c r="E555" s="632" t="s">
        <v>634</v>
      </c>
      <c r="F555" s="632" t="s">
        <v>2624</v>
      </c>
      <c r="G555" s="632" t="s">
        <v>2625</v>
      </c>
      <c r="H555" s="649">
        <v>1</v>
      </c>
      <c r="I555" s="649">
        <v>484</v>
      </c>
      <c r="J555" s="632"/>
      <c r="K555" s="632">
        <v>484</v>
      </c>
      <c r="L555" s="649"/>
      <c r="M555" s="649"/>
      <c r="N555" s="632"/>
      <c r="O555" s="632"/>
      <c r="P555" s="649"/>
      <c r="Q555" s="649"/>
      <c r="R555" s="637"/>
      <c r="S555" s="650"/>
    </row>
    <row r="556" spans="1:19" ht="14.4" customHeight="1" x14ac:dyDescent="0.3">
      <c r="A556" s="631" t="s">
        <v>2497</v>
      </c>
      <c r="B556" s="632" t="s">
        <v>2531</v>
      </c>
      <c r="C556" s="632" t="s">
        <v>529</v>
      </c>
      <c r="D556" s="632" t="s">
        <v>783</v>
      </c>
      <c r="E556" s="632" t="s">
        <v>634</v>
      </c>
      <c r="F556" s="632" t="s">
        <v>2627</v>
      </c>
      <c r="G556" s="632" t="s">
        <v>2628</v>
      </c>
      <c r="H556" s="649">
        <v>1</v>
      </c>
      <c r="I556" s="649">
        <v>265</v>
      </c>
      <c r="J556" s="632"/>
      <c r="K556" s="632">
        <v>265</v>
      </c>
      <c r="L556" s="649"/>
      <c r="M556" s="649"/>
      <c r="N556" s="632"/>
      <c r="O556" s="632"/>
      <c r="P556" s="649"/>
      <c r="Q556" s="649"/>
      <c r="R556" s="637"/>
      <c r="S556" s="650"/>
    </row>
    <row r="557" spans="1:19" ht="14.4" customHeight="1" x14ac:dyDescent="0.3">
      <c r="A557" s="631" t="s">
        <v>2497</v>
      </c>
      <c r="B557" s="632" t="s">
        <v>2531</v>
      </c>
      <c r="C557" s="632" t="s">
        <v>529</v>
      </c>
      <c r="D557" s="632" t="s">
        <v>783</v>
      </c>
      <c r="E557" s="632" t="s">
        <v>634</v>
      </c>
      <c r="F557" s="632" t="s">
        <v>2627</v>
      </c>
      <c r="G557" s="632" t="s">
        <v>2629</v>
      </c>
      <c r="H557" s="649"/>
      <c r="I557" s="649"/>
      <c r="J557" s="632"/>
      <c r="K557" s="632"/>
      <c r="L557" s="649"/>
      <c r="M557" s="649"/>
      <c r="N557" s="632"/>
      <c r="O557" s="632"/>
      <c r="P557" s="649">
        <v>1</v>
      </c>
      <c r="Q557" s="649">
        <v>266</v>
      </c>
      <c r="R557" s="637"/>
      <c r="S557" s="650">
        <v>266</v>
      </c>
    </row>
    <row r="558" spans="1:19" ht="14.4" customHeight="1" x14ac:dyDescent="0.3">
      <c r="A558" s="631" t="s">
        <v>2497</v>
      </c>
      <c r="B558" s="632" t="s">
        <v>2531</v>
      </c>
      <c r="C558" s="632" t="s">
        <v>529</v>
      </c>
      <c r="D558" s="632" t="s">
        <v>783</v>
      </c>
      <c r="E558" s="632" t="s">
        <v>634</v>
      </c>
      <c r="F558" s="632" t="s">
        <v>2630</v>
      </c>
      <c r="G558" s="632" t="s">
        <v>2631</v>
      </c>
      <c r="H558" s="649"/>
      <c r="I558" s="649"/>
      <c r="J558" s="632"/>
      <c r="K558" s="632"/>
      <c r="L558" s="649">
        <v>1</v>
      </c>
      <c r="M558" s="649">
        <v>350</v>
      </c>
      <c r="N558" s="632">
        <v>1</v>
      </c>
      <c r="O558" s="632">
        <v>350</v>
      </c>
      <c r="P558" s="649"/>
      <c r="Q558" s="649"/>
      <c r="R558" s="637"/>
      <c r="S558" s="650"/>
    </row>
    <row r="559" spans="1:19" ht="14.4" customHeight="1" x14ac:dyDescent="0.3">
      <c r="A559" s="631" t="s">
        <v>2497</v>
      </c>
      <c r="B559" s="632" t="s">
        <v>2531</v>
      </c>
      <c r="C559" s="632" t="s">
        <v>529</v>
      </c>
      <c r="D559" s="632" t="s">
        <v>783</v>
      </c>
      <c r="E559" s="632" t="s">
        <v>634</v>
      </c>
      <c r="F559" s="632" t="s">
        <v>2632</v>
      </c>
      <c r="G559" s="632" t="s">
        <v>2634</v>
      </c>
      <c r="H559" s="649"/>
      <c r="I559" s="649"/>
      <c r="J559" s="632"/>
      <c r="K559" s="632"/>
      <c r="L559" s="649">
        <v>1</v>
      </c>
      <c r="M559" s="649">
        <v>254</v>
      </c>
      <c r="N559" s="632">
        <v>1</v>
      </c>
      <c r="O559" s="632">
        <v>254</v>
      </c>
      <c r="P559" s="649"/>
      <c r="Q559" s="649"/>
      <c r="R559" s="637"/>
      <c r="S559" s="650"/>
    </row>
    <row r="560" spans="1:19" ht="14.4" customHeight="1" x14ac:dyDescent="0.3">
      <c r="A560" s="631" t="s">
        <v>2497</v>
      </c>
      <c r="B560" s="632" t="s">
        <v>2531</v>
      </c>
      <c r="C560" s="632" t="s">
        <v>529</v>
      </c>
      <c r="D560" s="632" t="s">
        <v>783</v>
      </c>
      <c r="E560" s="632" t="s">
        <v>634</v>
      </c>
      <c r="F560" s="632" t="s">
        <v>2635</v>
      </c>
      <c r="G560" s="632" t="s">
        <v>2636</v>
      </c>
      <c r="H560" s="649">
        <v>3</v>
      </c>
      <c r="I560" s="649">
        <v>1035</v>
      </c>
      <c r="J560" s="632">
        <v>0.17647058823529413</v>
      </c>
      <c r="K560" s="632">
        <v>345</v>
      </c>
      <c r="L560" s="649">
        <v>17</v>
      </c>
      <c r="M560" s="649">
        <v>5865</v>
      </c>
      <c r="N560" s="632">
        <v>1</v>
      </c>
      <c r="O560" s="632">
        <v>345</v>
      </c>
      <c r="P560" s="649">
        <v>10</v>
      </c>
      <c r="Q560" s="649">
        <v>3460</v>
      </c>
      <c r="R560" s="637">
        <v>0.5899403239556692</v>
      </c>
      <c r="S560" s="650">
        <v>346</v>
      </c>
    </row>
    <row r="561" spans="1:19" ht="14.4" customHeight="1" x14ac:dyDescent="0.3">
      <c r="A561" s="631" t="s">
        <v>2497</v>
      </c>
      <c r="B561" s="632" t="s">
        <v>2531</v>
      </c>
      <c r="C561" s="632" t="s">
        <v>529</v>
      </c>
      <c r="D561" s="632" t="s">
        <v>783</v>
      </c>
      <c r="E561" s="632" t="s">
        <v>634</v>
      </c>
      <c r="F561" s="632" t="s">
        <v>2635</v>
      </c>
      <c r="G561" s="632" t="s">
        <v>2637</v>
      </c>
      <c r="H561" s="649">
        <v>3</v>
      </c>
      <c r="I561" s="649">
        <v>1035</v>
      </c>
      <c r="J561" s="632">
        <v>2.4193548387096774E-2</v>
      </c>
      <c r="K561" s="632">
        <v>345</v>
      </c>
      <c r="L561" s="649">
        <v>124</v>
      </c>
      <c r="M561" s="649">
        <v>42780</v>
      </c>
      <c r="N561" s="632">
        <v>1</v>
      </c>
      <c r="O561" s="632">
        <v>345</v>
      </c>
      <c r="P561" s="649">
        <v>125</v>
      </c>
      <c r="Q561" s="649">
        <v>43250</v>
      </c>
      <c r="R561" s="637">
        <v>1.0109864422627397</v>
      </c>
      <c r="S561" s="650">
        <v>346</v>
      </c>
    </row>
    <row r="562" spans="1:19" ht="14.4" customHeight="1" x14ac:dyDescent="0.3">
      <c r="A562" s="631" t="s">
        <v>2497</v>
      </c>
      <c r="B562" s="632" t="s">
        <v>2531</v>
      </c>
      <c r="C562" s="632" t="s">
        <v>529</v>
      </c>
      <c r="D562" s="632" t="s">
        <v>783</v>
      </c>
      <c r="E562" s="632" t="s">
        <v>634</v>
      </c>
      <c r="F562" s="632" t="s">
        <v>2638</v>
      </c>
      <c r="G562" s="632" t="s">
        <v>2639</v>
      </c>
      <c r="H562" s="649"/>
      <c r="I562" s="649"/>
      <c r="J562" s="632"/>
      <c r="K562" s="632"/>
      <c r="L562" s="649">
        <v>18</v>
      </c>
      <c r="M562" s="649">
        <v>15714</v>
      </c>
      <c r="N562" s="632">
        <v>1</v>
      </c>
      <c r="O562" s="632">
        <v>873</v>
      </c>
      <c r="P562" s="649">
        <v>16</v>
      </c>
      <c r="Q562" s="649">
        <v>13984</v>
      </c>
      <c r="R562" s="637">
        <v>0.88990708921980399</v>
      </c>
      <c r="S562" s="650">
        <v>874</v>
      </c>
    </row>
    <row r="563" spans="1:19" ht="14.4" customHeight="1" x14ac:dyDescent="0.3">
      <c r="A563" s="631" t="s">
        <v>2497</v>
      </c>
      <c r="B563" s="632" t="s">
        <v>2531</v>
      </c>
      <c r="C563" s="632" t="s">
        <v>529</v>
      </c>
      <c r="D563" s="632" t="s">
        <v>783</v>
      </c>
      <c r="E563" s="632" t="s">
        <v>634</v>
      </c>
      <c r="F563" s="632" t="s">
        <v>2642</v>
      </c>
      <c r="G563" s="632" t="s">
        <v>2643</v>
      </c>
      <c r="H563" s="649"/>
      <c r="I563" s="649"/>
      <c r="J563" s="632"/>
      <c r="K563" s="632"/>
      <c r="L563" s="649">
        <v>4</v>
      </c>
      <c r="M563" s="649">
        <v>5176</v>
      </c>
      <c r="N563" s="632">
        <v>1</v>
      </c>
      <c r="O563" s="632">
        <v>1294</v>
      </c>
      <c r="P563" s="649">
        <v>3</v>
      </c>
      <c r="Q563" s="649">
        <v>3882</v>
      </c>
      <c r="R563" s="637">
        <v>0.75</v>
      </c>
      <c r="S563" s="650">
        <v>1294</v>
      </c>
    </row>
    <row r="564" spans="1:19" ht="14.4" customHeight="1" x14ac:dyDescent="0.3">
      <c r="A564" s="631" t="s">
        <v>2497</v>
      </c>
      <c r="B564" s="632" t="s">
        <v>2531</v>
      </c>
      <c r="C564" s="632" t="s">
        <v>529</v>
      </c>
      <c r="D564" s="632" t="s">
        <v>783</v>
      </c>
      <c r="E564" s="632" t="s">
        <v>634</v>
      </c>
      <c r="F564" s="632" t="s">
        <v>2644</v>
      </c>
      <c r="G564" s="632" t="s">
        <v>2645</v>
      </c>
      <c r="H564" s="649"/>
      <c r="I564" s="649"/>
      <c r="J564" s="632"/>
      <c r="K564" s="632"/>
      <c r="L564" s="649">
        <v>4</v>
      </c>
      <c r="M564" s="649">
        <v>4712</v>
      </c>
      <c r="N564" s="632">
        <v>1</v>
      </c>
      <c r="O564" s="632">
        <v>1178</v>
      </c>
      <c r="P564" s="649">
        <v>3</v>
      </c>
      <c r="Q564" s="649">
        <v>3534</v>
      </c>
      <c r="R564" s="637">
        <v>0.75</v>
      </c>
      <c r="S564" s="650">
        <v>1178</v>
      </c>
    </row>
    <row r="565" spans="1:19" ht="14.4" customHeight="1" x14ac:dyDescent="0.3">
      <c r="A565" s="631" t="s">
        <v>2497</v>
      </c>
      <c r="B565" s="632" t="s">
        <v>2531</v>
      </c>
      <c r="C565" s="632" t="s">
        <v>529</v>
      </c>
      <c r="D565" s="632" t="s">
        <v>783</v>
      </c>
      <c r="E565" s="632" t="s">
        <v>634</v>
      </c>
      <c r="F565" s="632" t="s">
        <v>2646</v>
      </c>
      <c r="G565" s="632" t="s">
        <v>2647</v>
      </c>
      <c r="H565" s="649"/>
      <c r="I565" s="649"/>
      <c r="J565" s="632"/>
      <c r="K565" s="632"/>
      <c r="L565" s="649">
        <v>157</v>
      </c>
      <c r="M565" s="649">
        <v>809649</v>
      </c>
      <c r="N565" s="632">
        <v>1</v>
      </c>
      <c r="O565" s="632">
        <v>5157</v>
      </c>
      <c r="P565" s="649">
        <v>151</v>
      </c>
      <c r="Q565" s="649">
        <v>778805</v>
      </c>
      <c r="R565" s="637">
        <v>0.96190447959547898</v>
      </c>
      <c r="S565" s="650">
        <v>5157.6490066225169</v>
      </c>
    </row>
    <row r="566" spans="1:19" ht="14.4" customHeight="1" x14ac:dyDescent="0.3">
      <c r="A566" s="631" t="s">
        <v>2497</v>
      </c>
      <c r="B566" s="632" t="s">
        <v>2531</v>
      </c>
      <c r="C566" s="632" t="s">
        <v>529</v>
      </c>
      <c r="D566" s="632" t="s">
        <v>783</v>
      </c>
      <c r="E566" s="632" t="s">
        <v>634</v>
      </c>
      <c r="F566" s="632" t="s">
        <v>2651</v>
      </c>
      <c r="G566" s="632" t="s">
        <v>2652</v>
      </c>
      <c r="H566" s="649"/>
      <c r="I566" s="649"/>
      <c r="J566" s="632"/>
      <c r="K566" s="632"/>
      <c r="L566" s="649">
        <v>2</v>
      </c>
      <c r="M566" s="649">
        <v>11240</v>
      </c>
      <c r="N566" s="632">
        <v>1</v>
      </c>
      <c r="O566" s="632">
        <v>5620</v>
      </c>
      <c r="P566" s="649">
        <v>2</v>
      </c>
      <c r="Q566" s="649">
        <v>11242</v>
      </c>
      <c r="R566" s="637">
        <v>1.0001779359430605</v>
      </c>
      <c r="S566" s="650">
        <v>5621</v>
      </c>
    </row>
    <row r="567" spans="1:19" ht="14.4" customHeight="1" x14ac:dyDescent="0.3">
      <c r="A567" s="631" t="s">
        <v>2497</v>
      </c>
      <c r="B567" s="632" t="s">
        <v>2531</v>
      </c>
      <c r="C567" s="632" t="s">
        <v>529</v>
      </c>
      <c r="D567" s="632" t="s">
        <v>783</v>
      </c>
      <c r="E567" s="632" t="s">
        <v>634</v>
      </c>
      <c r="F567" s="632" t="s">
        <v>2651</v>
      </c>
      <c r="G567" s="632" t="s">
        <v>2653</v>
      </c>
      <c r="H567" s="649"/>
      <c r="I567" s="649"/>
      <c r="J567" s="632"/>
      <c r="K567" s="632"/>
      <c r="L567" s="649">
        <v>3</v>
      </c>
      <c r="M567" s="649">
        <v>16860</v>
      </c>
      <c r="N567" s="632">
        <v>1</v>
      </c>
      <c r="O567" s="632">
        <v>5620</v>
      </c>
      <c r="P567" s="649">
        <v>1</v>
      </c>
      <c r="Q567" s="649">
        <v>5621</v>
      </c>
      <c r="R567" s="637">
        <v>0.33339264531435348</v>
      </c>
      <c r="S567" s="650">
        <v>5621</v>
      </c>
    </row>
    <row r="568" spans="1:19" ht="14.4" customHeight="1" x14ac:dyDescent="0.3">
      <c r="A568" s="631" t="s">
        <v>2497</v>
      </c>
      <c r="B568" s="632" t="s">
        <v>2531</v>
      </c>
      <c r="C568" s="632" t="s">
        <v>529</v>
      </c>
      <c r="D568" s="632" t="s">
        <v>783</v>
      </c>
      <c r="E568" s="632" t="s">
        <v>634</v>
      </c>
      <c r="F568" s="632" t="s">
        <v>2654</v>
      </c>
      <c r="G568" s="632" t="s">
        <v>2655</v>
      </c>
      <c r="H568" s="649"/>
      <c r="I568" s="649"/>
      <c r="J568" s="632"/>
      <c r="K568" s="632"/>
      <c r="L568" s="649"/>
      <c r="M568" s="649"/>
      <c r="N568" s="632"/>
      <c r="O568" s="632"/>
      <c r="P568" s="649">
        <v>1</v>
      </c>
      <c r="Q568" s="649">
        <v>112</v>
      </c>
      <c r="R568" s="637"/>
      <c r="S568" s="650">
        <v>112</v>
      </c>
    </row>
    <row r="569" spans="1:19" ht="14.4" customHeight="1" x14ac:dyDescent="0.3">
      <c r="A569" s="631" t="s">
        <v>2497</v>
      </c>
      <c r="B569" s="632" t="s">
        <v>2531</v>
      </c>
      <c r="C569" s="632" t="s">
        <v>529</v>
      </c>
      <c r="D569" s="632" t="s">
        <v>783</v>
      </c>
      <c r="E569" s="632" t="s">
        <v>634</v>
      </c>
      <c r="F569" s="632" t="s">
        <v>2659</v>
      </c>
      <c r="G569" s="632" t="s">
        <v>2660</v>
      </c>
      <c r="H569" s="649">
        <v>295</v>
      </c>
      <c r="I569" s="649">
        <v>52215</v>
      </c>
      <c r="J569" s="632">
        <v>0.79514824797843664</v>
      </c>
      <c r="K569" s="632">
        <v>177</v>
      </c>
      <c r="L569" s="649">
        <v>371</v>
      </c>
      <c r="M569" s="649">
        <v>65667</v>
      </c>
      <c r="N569" s="632">
        <v>1</v>
      </c>
      <c r="O569" s="632">
        <v>177</v>
      </c>
      <c r="P569" s="649">
        <v>379</v>
      </c>
      <c r="Q569" s="649">
        <v>67462</v>
      </c>
      <c r="R569" s="637">
        <v>1.027334886624941</v>
      </c>
      <c r="S569" s="650">
        <v>178</v>
      </c>
    </row>
    <row r="570" spans="1:19" ht="14.4" customHeight="1" x14ac:dyDescent="0.3">
      <c r="A570" s="631" t="s">
        <v>2497</v>
      </c>
      <c r="B570" s="632" t="s">
        <v>2531</v>
      </c>
      <c r="C570" s="632" t="s">
        <v>529</v>
      </c>
      <c r="D570" s="632" t="s">
        <v>783</v>
      </c>
      <c r="E570" s="632" t="s">
        <v>634</v>
      </c>
      <c r="F570" s="632" t="s">
        <v>2659</v>
      </c>
      <c r="G570" s="632" t="s">
        <v>2661</v>
      </c>
      <c r="H570" s="649">
        <v>18</v>
      </c>
      <c r="I570" s="649">
        <v>3186</v>
      </c>
      <c r="J570" s="632">
        <v>1</v>
      </c>
      <c r="K570" s="632">
        <v>177</v>
      </c>
      <c r="L570" s="649">
        <v>18</v>
      </c>
      <c r="M570" s="649">
        <v>3186</v>
      </c>
      <c r="N570" s="632">
        <v>1</v>
      </c>
      <c r="O570" s="632">
        <v>177</v>
      </c>
      <c r="P570" s="649">
        <v>12</v>
      </c>
      <c r="Q570" s="649">
        <v>2136</v>
      </c>
      <c r="R570" s="637">
        <v>0.6704331450094162</v>
      </c>
      <c r="S570" s="650">
        <v>178</v>
      </c>
    </row>
    <row r="571" spans="1:19" ht="14.4" customHeight="1" x14ac:dyDescent="0.3">
      <c r="A571" s="631" t="s">
        <v>2497</v>
      </c>
      <c r="B571" s="632" t="s">
        <v>2531</v>
      </c>
      <c r="C571" s="632" t="s">
        <v>529</v>
      </c>
      <c r="D571" s="632" t="s">
        <v>783</v>
      </c>
      <c r="E571" s="632" t="s">
        <v>634</v>
      </c>
      <c r="F571" s="632" t="s">
        <v>2662</v>
      </c>
      <c r="G571" s="632" t="s">
        <v>2663</v>
      </c>
      <c r="H571" s="649"/>
      <c r="I571" s="649"/>
      <c r="J571" s="632"/>
      <c r="K571" s="632"/>
      <c r="L571" s="649">
        <v>147</v>
      </c>
      <c r="M571" s="649">
        <v>301203</v>
      </c>
      <c r="N571" s="632">
        <v>1</v>
      </c>
      <c r="O571" s="632">
        <v>2049</v>
      </c>
      <c r="P571" s="649">
        <v>124</v>
      </c>
      <c r="Q571" s="649">
        <v>254200</v>
      </c>
      <c r="R571" s="637">
        <v>0.84394909745254865</v>
      </c>
      <c r="S571" s="650">
        <v>2050</v>
      </c>
    </row>
    <row r="572" spans="1:19" ht="14.4" customHeight="1" x14ac:dyDescent="0.3">
      <c r="A572" s="631" t="s">
        <v>2497</v>
      </c>
      <c r="B572" s="632" t="s">
        <v>2531</v>
      </c>
      <c r="C572" s="632" t="s">
        <v>529</v>
      </c>
      <c r="D572" s="632" t="s">
        <v>783</v>
      </c>
      <c r="E572" s="632" t="s">
        <v>634</v>
      </c>
      <c r="F572" s="632" t="s">
        <v>2664</v>
      </c>
      <c r="G572" s="632" t="s">
        <v>2665</v>
      </c>
      <c r="H572" s="649">
        <v>2</v>
      </c>
      <c r="I572" s="649">
        <v>690</v>
      </c>
      <c r="J572" s="632">
        <v>1.7543859649122806E-2</v>
      </c>
      <c r="K572" s="632">
        <v>345</v>
      </c>
      <c r="L572" s="649">
        <v>114</v>
      </c>
      <c r="M572" s="649">
        <v>39330</v>
      </c>
      <c r="N572" s="632">
        <v>1</v>
      </c>
      <c r="O572" s="632">
        <v>345</v>
      </c>
      <c r="P572" s="649">
        <v>124</v>
      </c>
      <c r="Q572" s="649">
        <v>42904</v>
      </c>
      <c r="R572" s="637">
        <v>1.0908721078057462</v>
      </c>
      <c r="S572" s="650">
        <v>346</v>
      </c>
    </row>
    <row r="573" spans="1:19" ht="14.4" customHeight="1" x14ac:dyDescent="0.3">
      <c r="A573" s="631" t="s">
        <v>2497</v>
      </c>
      <c r="B573" s="632" t="s">
        <v>2531</v>
      </c>
      <c r="C573" s="632" t="s">
        <v>529</v>
      </c>
      <c r="D573" s="632" t="s">
        <v>783</v>
      </c>
      <c r="E573" s="632" t="s">
        <v>634</v>
      </c>
      <c r="F573" s="632" t="s">
        <v>2664</v>
      </c>
      <c r="G573" s="632" t="s">
        <v>2666</v>
      </c>
      <c r="H573" s="649">
        <v>3</v>
      </c>
      <c r="I573" s="649">
        <v>1035</v>
      </c>
      <c r="J573" s="632">
        <v>0.14285714285714285</v>
      </c>
      <c r="K573" s="632">
        <v>345</v>
      </c>
      <c r="L573" s="649">
        <v>21</v>
      </c>
      <c r="M573" s="649">
        <v>7245</v>
      </c>
      <c r="N573" s="632">
        <v>1</v>
      </c>
      <c r="O573" s="632">
        <v>345</v>
      </c>
      <c r="P573" s="649">
        <v>10</v>
      </c>
      <c r="Q573" s="649">
        <v>3460</v>
      </c>
      <c r="R573" s="637">
        <v>0.47757073844030368</v>
      </c>
      <c r="S573" s="650">
        <v>346</v>
      </c>
    </row>
    <row r="574" spans="1:19" ht="14.4" customHeight="1" x14ac:dyDescent="0.3">
      <c r="A574" s="631" t="s">
        <v>2497</v>
      </c>
      <c r="B574" s="632" t="s">
        <v>2531</v>
      </c>
      <c r="C574" s="632" t="s">
        <v>529</v>
      </c>
      <c r="D574" s="632" t="s">
        <v>783</v>
      </c>
      <c r="E574" s="632" t="s">
        <v>634</v>
      </c>
      <c r="F574" s="632" t="s">
        <v>2667</v>
      </c>
      <c r="G574" s="632" t="s">
        <v>2668</v>
      </c>
      <c r="H574" s="649">
        <v>1</v>
      </c>
      <c r="I574" s="649">
        <v>307</v>
      </c>
      <c r="J574" s="632">
        <v>0.99675324675324672</v>
      </c>
      <c r="K574" s="632">
        <v>307</v>
      </c>
      <c r="L574" s="649">
        <v>1</v>
      </c>
      <c r="M574" s="649">
        <v>308</v>
      </c>
      <c r="N574" s="632">
        <v>1</v>
      </c>
      <c r="O574" s="632">
        <v>308</v>
      </c>
      <c r="P574" s="649">
        <v>1</v>
      </c>
      <c r="Q574" s="649">
        <v>308</v>
      </c>
      <c r="R574" s="637">
        <v>1</v>
      </c>
      <c r="S574" s="650">
        <v>308</v>
      </c>
    </row>
    <row r="575" spans="1:19" ht="14.4" customHeight="1" x14ac:dyDescent="0.3">
      <c r="A575" s="631" t="s">
        <v>2497</v>
      </c>
      <c r="B575" s="632" t="s">
        <v>2531</v>
      </c>
      <c r="C575" s="632" t="s">
        <v>529</v>
      </c>
      <c r="D575" s="632" t="s">
        <v>783</v>
      </c>
      <c r="E575" s="632" t="s">
        <v>634</v>
      </c>
      <c r="F575" s="632" t="s">
        <v>2669</v>
      </c>
      <c r="G575" s="632" t="s">
        <v>2670</v>
      </c>
      <c r="H575" s="649"/>
      <c r="I575" s="649"/>
      <c r="J575" s="632"/>
      <c r="K575" s="632"/>
      <c r="L575" s="649">
        <v>4</v>
      </c>
      <c r="M575" s="649">
        <v>10948</v>
      </c>
      <c r="N575" s="632">
        <v>1</v>
      </c>
      <c r="O575" s="632">
        <v>2737</v>
      </c>
      <c r="P575" s="649">
        <v>3</v>
      </c>
      <c r="Q575" s="649">
        <v>8211</v>
      </c>
      <c r="R575" s="637">
        <v>0.75</v>
      </c>
      <c r="S575" s="650">
        <v>2737</v>
      </c>
    </row>
    <row r="576" spans="1:19" ht="14.4" customHeight="1" x14ac:dyDescent="0.3">
      <c r="A576" s="631" t="s">
        <v>2497</v>
      </c>
      <c r="B576" s="632" t="s">
        <v>2531</v>
      </c>
      <c r="C576" s="632" t="s">
        <v>529</v>
      </c>
      <c r="D576" s="632" t="s">
        <v>783</v>
      </c>
      <c r="E576" s="632" t="s">
        <v>634</v>
      </c>
      <c r="F576" s="632" t="s">
        <v>2669</v>
      </c>
      <c r="G576" s="632" t="s">
        <v>2671</v>
      </c>
      <c r="H576" s="649"/>
      <c r="I576" s="649"/>
      <c r="J576" s="632"/>
      <c r="K576" s="632"/>
      <c r="L576" s="649">
        <v>1</v>
      </c>
      <c r="M576" s="649">
        <v>2737</v>
      </c>
      <c r="N576" s="632">
        <v>1</v>
      </c>
      <c r="O576" s="632">
        <v>2737</v>
      </c>
      <c r="P576" s="649">
        <v>5</v>
      </c>
      <c r="Q576" s="649">
        <v>13685</v>
      </c>
      <c r="R576" s="637">
        <v>5</v>
      </c>
      <c r="S576" s="650">
        <v>2737</v>
      </c>
    </row>
    <row r="577" spans="1:19" ht="14.4" customHeight="1" x14ac:dyDescent="0.3">
      <c r="A577" s="631" t="s">
        <v>2497</v>
      </c>
      <c r="B577" s="632" t="s">
        <v>2531</v>
      </c>
      <c r="C577" s="632" t="s">
        <v>529</v>
      </c>
      <c r="D577" s="632" t="s">
        <v>783</v>
      </c>
      <c r="E577" s="632" t="s">
        <v>634</v>
      </c>
      <c r="F577" s="632" t="s">
        <v>2674</v>
      </c>
      <c r="G577" s="632" t="s">
        <v>2675</v>
      </c>
      <c r="H577" s="649"/>
      <c r="I577" s="649"/>
      <c r="J577" s="632"/>
      <c r="K577" s="632"/>
      <c r="L577" s="649">
        <v>12</v>
      </c>
      <c r="M577" s="649">
        <v>1848</v>
      </c>
      <c r="N577" s="632">
        <v>1</v>
      </c>
      <c r="O577" s="632">
        <v>154</v>
      </c>
      <c r="P577" s="649">
        <v>6</v>
      </c>
      <c r="Q577" s="649">
        <v>930</v>
      </c>
      <c r="R577" s="637">
        <v>0.50324675324675328</v>
      </c>
      <c r="S577" s="650">
        <v>155</v>
      </c>
    </row>
    <row r="578" spans="1:19" ht="14.4" customHeight="1" x14ac:dyDescent="0.3">
      <c r="A578" s="631" t="s">
        <v>2497</v>
      </c>
      <c r="B578" s="632" t="s">
        <v>2531</v>
      </c>
      <c r="C578" s="632" t="s">
        <v>529</v>
      </c>
      <c r="D578" s="632" t="s">
        <v>783</v>
      </c>
      <c r="E578" s="632" t="s">
        <v>634</v>
      </c>
      <c r="F578" s="632" t="s">
        <v>2678</v>
      </c>
      <c r="G578" s="632" t="s">
        <v>2680</v>
      </c>
      <c r="H578" s="649">
        <v>3</v>
      </c>
      <c r="I578" s="649">
        <v>2022</v>
      </c>
      <c r="J578" s="632"/>
      <c r="K578" s="632">
        <v>674</v>
      </c>
      <c r="L578" s="649"/>
      <c r="M578" s="649"/>
      <c r="N578" s="632"/>
      <c r="O578" s="632"/>
      <c r="P578" s="649"/>
      <c r="Q578" s="649"/>
      <c r="R578" s="637"/>
      <c r="S578" s="650"/>
    </row>
    <row r="579" spans="1:19" ht="14.4" customHeight="1" x14ac:dyDescent="0.3">
      <c r="A579" s="631" t="s">
        <v>2497</v>
      </c>
      <c r="B579" s="632" t="s">
        <v>2531</v>
      </c>
      <c r="C579" s="632" t="s">
        <v>529</v>
      </c>
      <c r="D579" s="632" t="s">
        <v>783</v>
      </c>
      <c r="E579" s="632" t="s">
        <v>634</v>
      </c>
      <c r="F579" s="632" t="s">
        <v>2685</v>
      </c>
      <c r="G579" s="632" t="s">
        <v>2686</v>
      </c>
      <c r="H579" s="649">
        <v>18</v>
      </c>
      <c r="I579" s="649">
        <v>2790</v>
      </c>
      <c r="J579" s="632">
        <v>1.6363636363636365</v>
      </c>
      <c r="K579" s="632">
        <v>155</v>
      </c>
      <c r="L579" s="649">
        <v>11</v>
      </c>
      <c r="M579" s="649">
        <v>1705</v>
      </c>
      <c r="N579" s="632">
        <v>1</v>
      </c>
      <c r="O579" s="632">
        <v>155</v>
      </c>
      <c r="P579" s="649">
        <v>7</v>
      </c>
      <c r="Q579" s="649">
        <v>1085</v>
      </c>
      <c r="R579" s="637">
        <v>0.63636363636363635</v>
      </c>
      <c r="S579" s="650">
        <v>155</v>
      </c>
    </row>
    <row r="580" spans="1:19" ht="14.4" customHeight="1" x14ac:dyDescent="0.3">
      <c r="A580" s="631" t="s">
        <v>2497</v>
      </c>
      <c r="B580" s="632" t="s">
        <v>2531</v>
      </c>
      <c r="C580" s="632" t="s">
        <v>529</v>
      </c>
      <c r="D580" s="632" t="s">
        <v>783</v>
      </c>
      <c r="E580" s="632" t="s">
        <v>634</v>
      </c>
      <c r="F580" s="632" t="s">
        <v>2685</v>
      </c>
      <c r="G580" s="632" t="s">
        <v>2687</v>
      </c>
      <c r="H580" s="649">
        <v>259</v>
      </c>
      <c r="I580" s="649">
        <v>40145</v>
      </c>
      <c r="J580" s="632">
        <v>11.260869565217391</v>
      </c>
      <c r="K580" s="632">
        <v>155</v>
      </c>
      <c r="L580" s="649">
        <v>23</v>
      </c>
      <c r="M580" s="649">
        <v>3565</v>
      </c>
      <c r="N580" s="632">
        <v>1</v>
      </c>
      <c r="O580" s="632">
        <v>155</v>
      </c>
      <c r="P580" s="649">
        <v>9</v>
      </c>
      <c r="Q580" s="649">
        <v>1395</v>
      </c>
      <c r="R580" s="637">
        <v>0.39130434782608697</v>
      </c>
      <c r="S580" s="650">
        <v>155</v>
      </c>
    </row>
    <row r="581" spans="1:19" ht="14.4" customHeight="1" x14ac:dyDescent="0.3">
      <c r="A581" s="631" t="s">
        <v>2497</v>
      </c>
      <c r="B581" s="632" t="s">
        <v>2531</v>
      </c>
      <c r="C581" s="632" t="s">
        <v>529</v>
      </c>
      <c r="D581" s="632" t="s">
        <v>783</v>
      </c>
      <c r="E581" s="632" t="s">
        <v>634</v>
      </c>
      <c r="F581" s="632" t="s">
        <v>2688</v>
      </c>
      <c r="G581" s="632" t="s">
        <v>2689</v>
      </c>
      <c r="H581" s="649">
        <v>70</v>
      </c>
      <c r="I581" s="649">
        <v>13930</v>
      </c>
      <c r="J581" s="632">
        <v>4.117647058823529</v>
      </c>
      <c r="K581" s="632">
        <v>199</v>
      </c>
      <c r="L581" s="649">
        <v>17</v>
      </c>
      <c r="M581" s="649">
        <v>3383</v>
      </c>
      <c r="N581" s="632">
        <v>1</v>
      </c>
      <c r="O581" s="632">
        <v>199</v>
      </c>
      <c r="P581" s="649">
        <v>16</v>
      </c>
      <c r="Q581" s="649">
        <v>3200</v>
      </c>
      <c r="R581" s="637">
        <v>0.94590600059119123</v>
      </c>
      <c r="S581" s="650">
        <v>200</v>
      </c>
    </row>
    <row r="582" spans="1:19" ht="14.4" customHeight="1" x14ac:dyDescent="0.3">
      <c r="A582" s="631" t="s">
        <v>2497</v>
      </c>
      <c r="B582" s="632" t="s">
        <v>2531</v>
      </c>
      <c r="C582" s="632" t="s">
        <v>529</v>
      </c>
      <c r="D582" s="632" t="s">
        <v>783</v>
      </c>
      <c r="E582" s="632" t="s">
        <v>634</v>
      </c>
      <c r="F582" s="632" t="s">
        <v>2688</v>
      </c>
      <c r="G582" s="632" t="s">
        <v>2690</v>
      </c>
      <c r="H582" s="649">
        <v>9</v>
      </c>
      <c r="I582" s="649">
        <v>1791</v>
      </c>
      <c r="J582" s="632">
        <v>0.9</v>
      </c>
      <c r="K582" s="632">
        <v>199</v>
      </c>
      <c r="L582" s="649">
        <v>10</v>
      </c>
      <c r="M582" s="649">
        <v>1990</v>
      </c>
      <c r="N582" s="632">
        <v>1</v>
      </c>
      <c r="O582" s="632">
        <v>199</v>
      </c>
      <c r="P582" s="649">
        <v>1</v>
      </c>
      <c r="Q582" s="649">
        <v>200</v>
      </c>
      <c r="R582" s="637">
        <v>0.10050251256281408</v>
      </c>
      <c r="S582" s="650">
        <v>200</v>
      </c>
    </row>
    <row r="583" spans="1:19" ht="14.4" customHeight="1" x14ac:dyDescent="0.3">
      <c r="A583" s="631" t="s">
        <v>2497</v>
      </c>
      <c r="B583" s="632" t="s">
        <v>2531</v>
      </c>
      <c r="C583" s="632" t="s">
        <v>529</v>
      </c>
      <c r="D583" s="632" t="s">
        <v>783</v>
      </c>
      <c r="E583" s="632" t="s">
        <v>634</v>
      </c>
      <c r="F583" s="632" t="s">
        <v>2691</v>
      </c>
      <c r="G583" s="632" t="s">
        <v>2692</v>
      </c>
      <c r="H583" s="649">
        <v>1</v>
      </c>
      <c r="I583" s="649">
        <v>204</v>
      </c>
      <c r="J583" s="632">
        <v>0.14285714285714285</v>
      </c>
      <c r="K583" s="632">
        <v>204</v>
      </c>
      <c r="L583" s="649">
        <v>7</v>
      </c>
      <c r="M583" s="649">
        <v>1428</v>
      </c>
      <c r="N583" s="632">
        <v>1</v>
      </c>
      <c r="O583" s="632">
        <v>204</v>
      </c>
      <c r="P583" s="649">
        <v>6</v>
      </c>
      <c r="Q583" s="649">
        <v>1230</v>
      </c>
      <c r="R583" s="637">
        <v>0.8613445378151261</v>
      </c>
      <c r="S583" s="650">
        <v>205</v>
      </c>
    </row>
    <row r="584" spans="1:19" ht="14.4" customHeight="1" x14ac:dyDescent="0.3">
      <c r="A584" s="631" t="s">
        <v>2497</v>
      </c>
      <c r="B584" s="632" t="s">
        <v>2531</v>
      </c>
      <c r="C584" s="632" t="s">
        <v>529</v>
      </c>
      <c r="D584" s="632" t="s">
        <v>783</v>
      </c>
      <c r="E584" s="632" t="s">
        <v>634</v>
      </c>
      <c r="F584" s="632" t="s">
        <v>2693</v>
      </c>
      <c r="G584" s="632" t="s">
        <v>2694</v>
      </c>
      <c r="H584" s="649">
        <v>3</v>
      </c>
      <c r="I584" s="649">
        <v>1278</v>
      </c>
      <c r="J584" s="632">
        <v>1</v>
      </c>
      <c r="K584" s="632">
        <v>426</v>
      </c>
      <c r="L584" s="649">
        <v>3</v>
      </c>
      <c r="M584" s="649">
        <v>1278</v>
      </c>
      <c r="N584" s="632">
        <v>1</v>
      </c>
      <c r="O584" s="632">
        <v>426</v>
      </c>
      <c r="P584" s="649">
        <v>3</v>
      </c>
      <c r="Q584" s="649">
        <v>1281</v>
      </c>
      <c r="R584" s="637">
        <v>1.0023474178403755</v>
      </c>
      <c r="S584" s="650">
        <v>427</v>
      </c>
    </row>
    <row r="585" spans="1:19" ht="14.4" customHeight="1" x14ac:dyDescent="0.3">
      <c r="A585" s="631" t="s">
        <v>2497</v>
      </c>
      <c r="B585" s="632" t="s">
        <v>2531</v>
      </c>
      <c r="C585" s="632" t="s">
        <v>529</v>
      </c>
      <c r="D585" s="632" t="s">
        <v>783</v>
      </c>
      <c r="E585" s="632" t="s">
        <v>634</v>
      </c>
      <c r="F585" s="632" t="s">
        <v>2693</v>
      </c>
      <c r="G585" s="632" t="s">
        <v>2695</v>
      </c>
      <c r="H585" s="649">
        <v>4</v>
      </c>
      <c r="I585" s="649">
        <v>1704</v>
      </c>
      <c r="J585" s="632"/>
      <c r="K585" s="632">
        <v>426</v>
      </c>
      <c r="L585" s="649"/>
      <c r="M585" s="649"/>
      <c r="N585" s="632"/>
      <c r="O585" s="632"/>
      <c r="P585" s="649">
        <v>2</v>
      </c>
      <c r="Q585" s="649">
        <v>854</v>
      </c>
      <c r="R585" s="637"/>
      <c r="S585" s="650">
        <v>427</v>
      </c>
    </row>
    <row r="586" spans="1:19" ht="14.4" customHeight="1" x14ac:dyDescent="0.3">
      <c r="A586" s="631" t="s">
        <v>2497</v>
      </c>
      <c r="B586" s="632" t="s">
        <v>2531</v>
      </c>
      <c r="C586" s="632" t="s">
        <v>529</v>
      </c>
      <c r="D586" s="632" t="s">
        <v>783</v>
      </c>
      <c r="E586" s="632" t="s">
        <v>634</v>
      </c>
      <c r="F586" s="632" t="s">
        <v>2698</v>
      </c>
      <c r="G586" s="632" t="s">
        <v>2699</v>
      </c>
      <c r="H586" s="649">
        <v>6</v>
      </c>
      <c r="I586" s="649">
        <v>978</v>
      </c>
      <c r="J586" s="632">
        <v>6</v>
      </c>
      <c r="K586" s="632">
        <v>163</v>
      </c>
      <c r="L586" s="649">
        <v>1</v>
      </c>
      <c r="M586" s="649">
        <v>163</v>
      </c>
      <c r="N586" s="632">
        <v>1</v>
      </c>
      <c r="O586" s="632">
        <v>163</v>
      </c>
      <c r="P586" s="649">
        <v>3</v>
      </c>
      <c r="Q586" s="649">
        <v>489</v>
      </c>
      <c r="R586" s="637">
        <v>3</v>
      </c>
      <c r="S586" s="650">
        <v>163</v>
      </c>
    </row>
    <row r="587" spans="1:19" ht="14.4" customHeight="1" x14ac:dyDescent="0.3">
      <c r="A587" s="631" t="s">
        <v>2497</v>
      </c>
      <c r="B587" s="632" t="s">
        <v>2531</v>
      </c>
      <c r="C587" s="632" t="s">
        <v>529</v>
      </c>
      <c r="D587" s="632" t="s">
        <v>783</v>
      </c>
      <c r="E587" s="632" t="s">
        <v>634</v>
      </c>
      <c r="F587" s="632" t="s">
        <v>2698</v>
      </c>
      <c r="G587" s="632" t="s">
        <v>2700</v>
      </c>
      <c r="H587" s="649">
        <v>82</v>
      </c>
      <c r="I587" s="649">
        <v>13366</v>
      </c>
      <c r="J587" s="632">
        <v>0.73873873873873874</v>
      </c>
      <c r="K587" s="632">
        <v>163</v>
      </c>
      <c r="L587" s="649">
        <v>111</v>
      </c>
      <c r="M587" s="649">
        <v>18093</v>
      </c>
      <c r="N587" s="632">
        <v>1</v>
      </c>
      <c r="O587" s="632">
        <v>163</v>
      </c>
      <c r="P587" s="649">
        <v>78</v>
      </c>
      <c r="Q587" s="649">
        <v>12714</v>
      </c>
      <c r="R587" s="637">
        <v>0.70270270270270274</v>
      </c>
      <c r="S587" s="650">
        <v>163</v>
      </c>
    </row>
    <row r="588" spans="1:19" ht="14.4" customHeight="1" x14ac:dyDescent="0.3">
      <c r="A588" s="631" t="s">
        <v>2497</v>
      </c>
      <c r="B588" s="632" t="s">
        <v>2531</v>
      </c>
      <c r="C588" s="632" t="s">
        <v>529</v>
      </c>
      <c r="D588" s="632" t="s">
        <v>783</v>
      </c>
      <c r="E588" s="632" t="s">
        <v>634</v>
      </c>
      <c r="F588" s="632" t="s">
        <v>2701</v>
      </c>
      <c r="G588" s="632" t="s">
        <v>2702</v>
      </c>
      <c r="H588" s="649"/>
      <c r="I588" s="649"/>
      <c r="J588" s="632"/>
      <c r="K588" s="632"/>
      <c r="L588" s="649"/>
      <c r="M588" s="649"/>
      <c r="N588" s="632"/>
      <c r="O588" s="632"/>
      <c r="P588" s="649">
        <v>1</v>
      </c>
      <c r="Q588" s="649">
        <v>437</v>
      </c>
      <c r="R588" s="637"/>
      <c r="S588" s="650">
        <v>437</v>
      </c>
    </row>
    <row r="589" spans="1:19" ht="14.4" customHeight="1" x14ac:dyDescent="0.3">
      <c r="A589" s="631" t="s">
        <v>2497</v>
      </c>
      <c r="B589" s="632" t="s">
        <v>2531</v>
      </c>
      <c r="C589" s="632" t="s">
        <v>529</v>
      </c>
      <c r="D589" s="632" t="s">
        <v>783</v>
      </c>
      <c r="E589" s="632" t="s">
        <v>634</v>
      </c>
      <c r="F589" s="632" t="s">
        <v>2704</v>
      </c>
      <c r="G589" s="632" t="s">
        <v>2705</v>
      </c>
      <c r="H589" s="649"/>
      <c r="I589" s="649"/>
      <c r="J589" s="632"/>
      <c r="K589" s="632"/>
      <c r="L589" s="649">
        <v>33</v>
      </c>
      <c r="M589" s="649">
        <v>71115</v>
      </c>
      <c r="N589" s="632">
        <v>1</v>
      </c>
      <c r="O589" s="632">
        <v>2155</v>
      </c>
      <c r="P589" s="649">
        <v>12</v>
      </c>
      <c r="Q589" s="649">
        <v>25872</v>
      </c>
      <c r="R589" s="637">
        <v>0.36380510440835268</v>
      </c>
      <c r="S589" s="650">
        <v>2156</v>
      </c>
    </row>
    <row r="590" spans="1:19" ht="14.4" customHeight="1" x14ac:dyDescent="0.3">
      <c r="A590" s="631" t="s">
        <v>2497</v>
      </c>
      <c r="B590" s="632" t="s">
        <v>2531</v>
      </c>
      <c r="C590" s="632" t="s">
        <v>529</v>
      </c>
      <c r="D590" s="632" t="s">
        <v>783</v>
      </c>
      <c r="E590" s="632" t="s">
        <v>634</v>
      </c>
      <c r="F590" s="632" t="s">
        <v>2704</v>
      </c>
      <c r="G590" s="632" t="s">
        <v>2706</v>
      </c>
      <c r="H590" s="649"/>
      <c r="I590" s="649"/>
      <c r="J590" s="632"/>
      <c r="K590" s="632"/>
      <c r="L590" s="649">
        <v>45</v>
      </c>
      <c r="M590" s="649">
        <v>96975</v>
      </c>
      <c r="N590" s="632">
        <v>1</v>
      </c>
      <c r="O590" s="632">
        <v>2155</v>
      </c>
      <c r="P590" s="649">
        <v>37</v>
      </c>
      <c r="Q590" s="649">
        <v>79772</v>
      </c>
      <c r="R590" s="637">
        <v>0.82260376385666412</v>
      </c>
      <c r="S590" s="650">
        <v>2156</v>
      </c>
    </row>
    <row r="591" spans="1:19" ht="14.4" customHeight="1" x14ac:dyDescent="0.3">
      <c r="A591" s="631" t="s">
        <v>2497</v>
      </c>
      <c r="B591" s="632" t="s">
        <v>2531</v>
      </c>
      <c r="C591" s="632" t="s">
        <v>529</v>
      </c>
      <c r="D591" s="632" t="s">
        <v>783</v>
      </c>
      <c r="E591" s="632" t="s">
        <v>634</v>
      </c>
      <c r="F591" s="632" t="s">
        <v>2707</v>
      </c>
      <c r="G591" s="632" t="s">
        <v>2708</v>
      </c>
      <c r="H591" s="649">
        <v>8</v>
      </c>
      <c r="I591" s="649">
        <v>1304</v>
      </c>
      <c r="J591" s="632">
        <v>1</v>
      </c>
      <c r="K591" s="632">
        <v>163</v>
      </c>
      <c r="L591" s="649">
        <v>8</v>
      </c>
      <c r="M591" s="649">
        <v>1304</v>
      </c>
      <c r="N591" s="632">
        <v>1</v>
      </c>
      <c r="O591" s="632">
        <v>163</v>
      </c>
      <c r="P591" s="649">
        <v>4</v>
      </c>
      <c r="Q591" s="649">
        <v>652</v>
      </c>
      <c r="R591" s="637">
        <v>0.5</v>
      </c>
      <c r="S591" s="650">
        <v>163</v>
      </c>
    </row>
    <row r="592" spans="1:19" ht="14.4" customHeight="1" x14ac:dyDescent="0.3">
      <c r="A592" s="631" t="s">
        <v>2497</v>
      </c>
      <c r="B592" s="632" t="s">
        <v>2531</v>
      </c>
      <c r="C592" s="632" t="s">
        <v>529</v>
      </c>
      <c r="D592" s="632" t="s">
        <v>783</v>
      </c>
      <c r="E592" s="632" t="s">
        <v>634</v>
      </c>
      <c r="F592" s="632" t="s">
        <v>2707</v>
      </c>
      <c r="G592" s="632" t="s">
        <v>2709</v>
      </c>
      <c r="H592" s="649">
        <v>6</v>
      </c>
      <c r="I592" s="649">
        <v>978</v>
      </c>
      <c r="J592" s="632">
        <v>3</v>
      </c>
      <c r="K592" s="632">
        <v>163</v>
      </c>
      <c r="L592" s="649">
        <v>2</v>
      </c>
      <c r="M592" s="649">
        <v>326</v>
      </c>
      <c r="N592" s="632">
        <v>1</v>
      </c>
      <c r="O592" s="632">
        <v>163</v>
      </c>
      <c r="P592" s="649"/>
      <c r="Q592" s="649"/>
      <c r="R592" s="637"/>
      <c r="S592" s="650"/>
    </row>
    <row r="593" spans="1:19" ht="14.4" customHeight="1" x14ac:dyDescent="0.3">
      <c r="A593" s="631" t="s">
        <v>2497</v>
      </c>
      <c r="B593" s="632" t="s">
        <v>2531</v>
      </c>
      <c r="C593" s="632" t="s">
        <v>529</v>
      </c>
      <c r="D593" s="632" t="s">
        <v>783</v>
      </c>
      <c r="E593" s="632" t="s">
        <v>634</v>
      </c>
      <c r="F593" s="632" t="s">
        <v>2710</v>
      </c>
      <c r="G593" s="632" t="s">
        <v>2711</v>
      </c>
      <c r="H593" s="649">
        <v>5</v>
      </c>
      <c r="I593" s="649">
        <v>4665</v>
      </c>
      <c r="J593" s="632"/>
      <c r="K593" s="632">
        <v>933</v>
      </c>
      <c r="L593" s="649"/>
      <c r="M593" s="649"/>
      <c r="N593" s="632"/>
      <c r="O593" s="632"/>
      <c r="P593" s="649"/>
      <c r="Q593" s="649"/>
      <c r="R593" s="637"/>
      <c r="S593" s="650"/>
    </row>
    <row r="594" spans="1:19" ht="14.4" customHeight="1" x14ac:dyDescent="0.3">
      <c r="A594" s="631" t="s">
        <v>2497</v>
      </c>
      <c r="B594" s="632" t="s">
        <v>2531</v>
      </c>
      <c r="C594" s="632" t="s">
        <v>529</v>
      </c>
      <c r="D594" s="632" t="s">
        <v>783</v>
      </c>
      <c r="E594" s="632" t="s">
        <v>634</v>
      </c>
      <c r="F594" s="632" t="s">
        <v>2710</v>
      </c>
      <c r="G594" s="632" t="s">
        <v>2712</v>
      </c>
      <c r="H594" s="649">
        <v>2</v>
      </c>
      <c r="I594" s="649">
        <v>1866</v>
      </c>
      <c r="J594" s="632"/>
      <c r="K594" s="632">
        <v>933</v>
      </c>
      <c r="L594" s="649"/>
      <c r="M594" s="649"/>
      <c r="N594" s="632"/>
      <c r="O594" s="632"/>
      <c r="P594" s="649">
        <v>1</v>
      </c>
      <c r="Q594" s="649">
        <v>935</v>
      </c>
      <c r="R594" s="637"/>
      <c r="S594" s="650">
        <v>935</v>
      </c>
    </row>
    <row r="595" spans="1:19" ht="14.4" customHeight="1" x14ac:dyDescent="0.3">
      <c r="A595" s="631" t="s">
        <v>2497</v>
      </c>
      <c r="B595" s="632" t="s">
        <v>2531</v>
      </c>
      <c r="C595" s="632" t="s">
        <v>529</v>
      </c>
      <c r="D595" s="632" t="s">
        <v>783</v>
      </c>
      <c r="E595" s="632" t="s">
        <v>634</v>
      </c>
      <c r="F595" s="632" t="s">
        <v>2725</v>
      </c>
      <c r="G595" s="632" t="s">
        <v>2726</v>
      </c>
      <c r="H595" s="649">
        <v>1</v>
      </c>
      <c r="I595" s="649">
        <v>373</v>
      </c>
      <c r="J595" s="632"/>
      <c r="K595" s="632">
        <v>373</v>
      </c>
      <c r="L595" s="649"/>
      <c r="M595" s="649"/>
      <c r="N595" s="632"/>
      <c r="O595" s="632"/>
      <c r="P595" s="649"/>
      <c r="Q595" s="649"/>
      <c r="R595" s="637"/>
      <c r="S595" s="650"/>
    </row>
    <row r="596" spans="1:19" ht="14.4" customHeight="1" x14ac:dyDescent="0.3">
      <c r="A596" s="631" t="s">
        <v>2497</v>
      </c>
      <c r="B596" s="632" t="s">
        <v>2531</v>
      </c>
      <c r="C596" s="632" t="s">
        <v>529</v>
      </c>
      <c r="D596" s="632" t="s">
        <v>783</v>
      </c>
      <c r="E596" s="632" t="s">
        <v>634</v>
      </c>
      <c r="F596" s="632" t="s">
        <v>2734</v>
      </c>
      <c r="G596" s="632" t="s">
        <v>2735</v>
      </c>
      <c r="H596" s="649"/>
      <c r="I596" s="649"/>
      <c r="J596" s="632"/>
      <c r="K596" s="632"/>
      <c r="L596" s="649">
        <v>2</v>
      </c>
      <c r="M596" s="649">
        <v>704</v>
      </c>
      <c r="N596" s="632">
        <v>1</v>
      </c>
      <c r="O596" s="632">
        <v>352</v>
      </c>
      <c r="P596" s="649"/>
      <c r="Q596" s="649"/>
      <c r="R596" s="637"/>
      <c r="S596" s="650"/>
    </row>
    <row r="597" spans="1:19" ht="14.4" customHeight="1" x14ac:dyDescent="0.3">
      <c r="A597" s="631" t="s">
        <v>2497</v>
      </c>
      <c r="B597" s="632" t="s">
        <v>2531</v>
      </c>
      <c r="C597" s="632" t="s">
        <v>529</v>
      </c>
      <c r="D597" s="632" t="s">
        <v>2490</v>
      </c>
      <c r="E597" s="632" t="s">
        <v>2499</v>
      </c>
      <c r="F597" s="632" t="s">
        <v>2538</v>
      </c>
      <c r="G597" s="632" t="s">
        <v>754</v>
      </c>
      <c r="H597" s="649"/>
      <c r="I597" s="649"/>
      <c r="J597" s="632"/>
      <c r="K597" s="632"/>
      <c r="L597" s="649"/>
      <c r="M597" s="649"/>
      <c r="N597" s="632"/>
      <c r="O597" s="632"/>
      <c r="P597" s="649">
        <v>0.14000000000000001</v>
      </c>
      <c r="Q597" s="649">
        <v>1224.8900000000001</v>
      </c>
      <c r="R597" s="637"/>
      <c r="S597" s="650">
        <v>8749.2142857142862</v>
      </c>
    </row>
    <row r="598" spans="1:19" ht="14.4" customHeight="1" x14ac:dyDescent="0.3">
      <c r="A598" s="631" t="s">
        <v>2497</v>
      </c>
      <c r="B598" s="632" t="s">
        <v>2531</v>
      </c>
      <c r="C598" s="632" t="s">
        <v>529</v>
      </c>
      <c r="D598" s="632" t="s">
        <v>2490</v>
      </c>
      <c r="E598" s="632" t="s">
        <v>2499</v>
      </c>
      <c r="F598" s="632" t="s">
        <v>2544</v>
      </c>
      <c r="G598" s="632" t="s">
        <v>716</v>
      </c>
      <c r="H598" s="649">
        <v>0.52</v>
      </c>
      <c r="I598" s="649">
        <v>2364.7399999999998</v>
      </c>
      <c r="J598" s="632"/>
      <c r="K598" s="632">
        <v>4547.5769230769229</v>
      </c>
      <c r="L598" s="649"/>
      <c r="M598" s="649"/>
      <c r="N598" s="632"/>
      <c r="O598" s="632"/>
      <c r="P598" s="649">
        <v>0.58000000000000007</v>
      </c>
      <c r="Q598" s="649">
        <v>1823.32</v>
      </c>
      <c r="R598" s="637"/>
      <c r="S598" s="650">
        <v>3143.6551724137926</v>
      </c>
    </row>
    <row r="599" spans="1:19" ht="14.4" customHeight="1" x14ac:dyDescent="0.3">
      <c r="A599" s="631" t="s">
        <v>2497</v>
      </c>
      <c r="B599" s="632" t="s">
        <v>2531</v>
      </c>
      <c r="C599" s="632" t="s">
        <v>529</v>
      </c>
      <c r="D599" s="632" t="s">
        <v>2490</v>
      </c>
      <c r="E599" s="632" t="s">
        <v>2499</v>
      </c>
      <c r="F599" s="632" t="s">
        <v>2545</v>
      </c>
      <c r="G599" s="632" t="s">
        <v>716</v>
      </c>
      <c r="H599" s="649"/>
      <c r="I599" s="649"/>
      <c r="J599" s="632"/>
      <c r="K599" s="632"/>
      <c r="L599" s="649"/>
      <c r="M599" s="649"/>
      <c r="N599" s="632"/>
      <c r="O599" s="632"/>
      <c r="P599" s="649">
        <v>7.0000000000000007E-2</v>
      </c>
      <c r="Q599" s="649">
        <v>591.18000000000006</v>
      </c>
      <c r="R599" s="637"/>
      <c r="S599" s="650">
        <v>8445.4285714285706</v>
      </c>
    </row>
    <row r="600" spans="1:19" ht="14.4" customHeight="1" x14ac:dyDescent="0.3">
      <c r="A600" s="631" t="s">
        <v>2497</v>
      </c>
      <c r="B600" s="632" t="s">
        <v>2531</v>
      </c>
      <c r="C600" s="632" t="s">
        <v>529</v>
      </c>
      <c r="D600" s="632" t="s">
        <v>2490</v>
      </c>
      <c r="E600" s="632" t="s">
        <v>2499</v>
      </c>
      <c r="F600" s="632" t="s">
        <v>2546</v>
      </c>
      <c r="G600" s="632" t="s">
        <v>723</v>
      </c>
      <c r="H600" s="649">
        <v>0.1</v>
      </c>
      <c r="I600" s="649">
        <v>194.93</v>
      </c>
      <c r="J600" s="632"/>
      <c r="K600" s="632">
        <v>1949.3</v>
      </c>
      <c r="L600" s="649"/>
      <c r="M600" s="649"/>
      <c r="N600" s="632"/>
      <c r="O600" s="632"/>
      <c r="P600" s="649"/>
      <c r="Q600" s="649"/>
      <c r="R600" s="637"/>
      <c r="S600" s="650"/>
    </row>
    <row r="601" spans="1:19" ht="14.4" customHeight="1" x14ac:dyDescent="0.3">
      <c r="A601" s="631" t="s">
        <v>2497</v>
      </c>
      <c r="B601" s="632" t="s">
        <v>2531</v>
      </c>
      <c r="C601" s="632" t="s">
        <v>529</v>
      </c>
      <c r="D601" s="632" t="s">
        <v>2490</v>
      </c>
      <c r="E601" s="632" t="s">
        <v>2499</v>
      </c>
      <c r="F601" s="632" t="s">
        <v>2547</v>
      </c>
      <c r="G601" s="632" t="s">
        <v>716</v>
      </c>
      <c r="H601" s="649"/>
      <c r="I601" s="649"/>
      <c r="J601" s="632"/>
      <c r="K601" s="632"/>
      <c r="L601" s="649">
        <v>0.25</v>
      </c>
      <c r="M601" s="649">
        <v>454.76</v>
      </c>
      <c r="N601" s="632">
        <v>1</v>
      </c>
      <c r="O601" s="632">
        <v>1819.04</v>
      </c>
      <c r="P601" s="649">
        <v>4</v>
      </c>
      <c r="Q601" s="649">
        <v>5065.49</v>
      </c>
      <c r="R601" s="637">
        <v>11.138820476734981</v>
      </c>
      <c r="S601" s="650">
        <v>1266.3724999999999</v>
      </c>
    </row>
    <row r="602" spans="1:19" ht="14.4" customHeight="1" x14ac:dyDescent="0.3">
      <c r="A602" s="631" t="s">
        <v>2497</v>
      </c>
      <c r="B602" s="632" t="s">
        <v>2531</v>
      </c>
      <c r="C602" s="632" t="s">
        <v>529</v>
      </c>
      <c r="D602" s="632" t="s">
        <v>2490</v>
      </c>
      <c r="E602" s="632" t="s">
        <v>2499</v>
      </c>
      <c r="F602" s="632" t="s">
        <v>2548</v>
      </c>
      <c r="G602" s="632" t="s">
        <v>625</v>
      </c>
      <c r="H602" s="649">
        <v>8.8000000000000043</v>
      </c>
      <c r="I602" s="649">
        <v>4554.869999999999</v>
      </c>
      <c r="J602" s="632">
        <v>58.666537867078809</v>
      </c>
      <c r="K602" s="632">
        <v>517.59886363636326</v>
      </c>
      <c r="L602" s="649">
        <v>0.15</v>
      </c>
      <c r="M602" s="649">
        <v>77.64</v>
      </c>
      <c r="N602" s="632">
        <v>1</v>
      </c>
      <c r="O602" s="632">
        <v>517.6</v>
      </c>
      <c r="P602" s="649">
        <v>1.3499999999999999</v>
      </c>
      <c r="Q602" s="649">
        <v>534.5</v>
      </c>
      <c r="R602" s="637">
        <v>6.8843379701184952</v>
      </c>
      <c r="S602" s="650">
        <v>395.92592592592598</v>
      </c>
    </row>
    <row r="603" spans="1:19" ht="14.4" customHeight="1" x14ac:dyDescent="0.3">
      <c r="A603" s="631" t="s">
        <v>2497</v>
      </c>
      <c r="B603" s="632" t="s">
        <v>2531</v>
      </c>
      <c r="C603" s="632" t="s">
        <v>529</v>
      </c>
      <c r="D603" s="632" t="s">
        <v>2490</v>
      </c>
      <c r="E603" s="632" t="s">
        <v>2499</v>
      </c>
      <c r="F603" s="632" t="s">
        <v>2550</v>
      </c>
      <c r="G603" s="632" t="s">
        <v>716</v>
      </c>
      <c r="H603" s="649">
        <v>0.13</v>
      </c>
      <c r="I603" s="649">
        <v>4687.74</v>
      </c>
      <c r="J603" s="632">
        <v>4.9558515699333965</v>
      </c>
      <c r="K603" s="632">
        <v>36059.538461538461</v>
      </c>
      <c r="L603" s="649">
        <v>0.02</v>
      </c>
      <c r="M603" s="649">
        <v>945.9</v>
      </c>
      <c r="N603" s="632">
        <v>1</v>
      </c>
      <c r="O603" s="632">
        <v>47295</v>
      </c>
      <c r="P603" s="649">
        <v>0.05</v>
      </c>
      <c r="Q603" s="649">
        <v>1746.27</v>
      </c>
      <c r="R603" s="637">
        <v>1.8461465271170314</v>
      </c>
      <c r="S603" s="650">
        <v>34925.399999999994</v>
      </c>
    </row>
    <row r="604" spans="1:19" ht="14.4" customHeight="1" x14ac:dyDescent="0.3">
      <c r="A604" s="631" t="s">
        <v>2497</v>
      </c>
      <c r="B604" s="632" t="s">
        <v>2531</v>
      </c>
      <c r="C604" s="632" t="s">
        <v>529</v>
      </c>
      <c r="D604" s="632" t="s">
        <v>2490</v>
      </c>
      <c r="E604" s="632" t="s">
        <v>2499</v>
      </c>
      <c r="F604" s="632" t="s">
        <v>2551</v>
      </c>
      <c r="G604" s="632" t="s">
        <v>716</v>
      </c>
      <c r="H604" s="649"/>
      <c r="I604" s="649"/>
      <c r="J604" s="632"/>
      <c r="K604" s="632"/>
      <c r="L604" s="649"/>
      <c r="M604" s="649"/>
      <c r="N604" s="632"/>
      <c r="O604" s="632"/>
      <c r="P604" s="649">
        <v>1.1499999999999999</v>
      </c>
      <c r="Q604" s="649">
        <v>753.84000000000015</v>
      </c>
      <c r="R604" s="637"/>
      <c r="S604" s="650">
        <v>655.51304347826101</v>
      </c>
    </row>
    <row r="605" spans="1:19" ht="14.4" customHeight="1" x14ac:dyDescent="0.3">
      <c r="A605" s="631" t="s">
        <v>2497</v>
      </c>
      <c r="B605" s="632" t="s">
        <v>2531</v>
      </c>
      <c r="C605" s="632" t="s">
        <v>529</v>
      </c>
      <c r="D605" s="632" t="s">
        <v>2490</v>
      </c>
      <c r="E605" s="632" t="s">
        <v>2499</v>
      </c>
      <c r="F605" s="632" t="s">
        <v>2552</v>
      </c>
      <c r="G605" s="632" t="s">
        <v>716</v>
      </c>
      <c r="H605" s="649"/>
      <c r="I605" s="649"/>
      <c r="J605" s="632"/>
      <c r="K605" s="632"/>
      <c r="L605" s="649"/>
      <c r="M605" s="649"/>
      <c r="N605" s="632"/>
      <c r="O605" s="632"/>
      <c r="P605" s="649">
        <v>7.0000000000000007E-2</v>
      </c>
      <c r="Q605" s="649">
        <v>930.92000000000007</v>
      </c>
      <c r="R605" s="637"/>
      <c r="S605" s="650">
        <v>13298.857142857143</v>
      </c>
    </row>
    <row r="606" spans="1:19" ht="14.4" customHeight="1" x14ac:dyDescent="0.3">
      <c r="A606" s="631" t="s">
        <v>2497</v>
      </c>
      <c r="B606" s="632" t="s">
        <v>2531</v>
      </c>
      <c r="C606" s="632" t="s">
        <v>529</v>
      </c>
      <c r="D606" s="632" t="s">
        <v>2490</v>
      </c>
      <c r="E606" s="632" t="s">
        <v>634</v>
      </c>
      <c r="F606" s="632" t="s">
        <v>2581</v>
      </c>
      <c r="G606" s="632" t="s">
        <v>2582</v>
      </c>
      <c r="H606" s="649"/>
      <c r="I606" s="649"/>
      <c r="J606" s="632"/>
      <c r="K606" s="632"/>
      <c r="L606" s="649">
        <v>1</v>
      </c>
      <c r="M606" s="649">
        <v>205</v>
      </c>
      <c r="N606" s="632">
        <v>1</v>
      </c>
      <c r="O606" s="632">
        <v>205</v>
      </c>
      <c r="P606" s="649"/>
      <c r="Q606" s="649"/>
      <c r="R606" s="637"/>
      <c r="S606" s="650"/>
    </row>
    <row r="607" spans="1:19" ht="14.4" customHeight="1" x14ac:dyDescent="0.3">
      <c r="A607" s="631" t="s">
        <v>2497</v>
      </c>
      <c r="B607" s="632" t="s">
        <v>2531</v>
      </c>
      <c r="C607" s="632" t="s">
        <v>529</v>
      </c>
      <c r="D607" s="632" t="s">
        <v>2490</v>
      </c>
      <c r="E607" s="632" t="s">
        <v>634</v>
      </c>
      <c r="F607" s="632" t="s">
        <v>2587</v>
      </c>
      <c r="G607" s="632" t="s">
        <v>2588</v>
      </c>
      <c r="H607" s="649">
        <v>18</v>
      </c>
      <c r="I607" s="649">
        <v>3834</v>
      </c>
      <c r="J607" s="632">
        <v>0.94736842105263153</v>
      </c>
      <c r="K607" s="632">
        <v>213</v>
      </c>
      <c r="L607" s="649">
        <v>19</v>
      </c>
      <c r="M607" s="649">
        <v>4047</v>
      </c>
      <c r="N607" s="632">
        <v>1</v>
      </c>
      <c r="O607" s="632">
        <v>213</v>
      </c>
      <c r="P607" s="649">
        <v>17</v>
      </c>
      <c r="Q607" s="649">
        <v>3638</v>
      </c>
      <c r="R607" s="637">
        <v>0.89893748455646161</v>
      </c>
      <c r="S607" s="650">
        <v>214</v>
      </c>
    </row>
    <row r="608" spans="1:19" ht="14.4" customHeight="1" x14ac:dyDescent="0.3">
      <c r="A608" s="631" t="s">
        <v>2497</v>
      </c>
      <c r="B608" s="632" t="s">
        <v>2531</v>
      </c>
      <c r="C608" s="632" t="s">
        <v>529</v>
      </c>
      <c r="D608" s="632" t="s">
        <v>2490</v>
      </c>
      <c r="E608" s="632" t="s">
        <v>634</v>
      </c>
      <c r="F608" s="632" t="s">
        <v>2587</v>
      </c>
      <c r="G608" s="632" t="s">
        <v>2589</v>
      </c>
      <c r="H608" s="649"/>
      <c r="I608" s="649"/>
      <c r="J608" s="632"/>
      <c r="K608" s="632"/>
      <c r="L608" s="649">
        <v>27</v>
      </c>
      <c r="M608" s="649">
        <v>5751</v>
      </c>
      <c r="N608" s="632">
        <v>1</v>
      </c>
      <c r="O608" s="632">
        <v>213</v>
      </c>
      <c r="P608" s="649">
        <v>36</v>
      </c>
      <c r="Q608" s="649">
        <v>7704</v>
      </c>
      <c r="R608" s="637">
        <v>1.3395931142410016</v>
      </c>
      <c r="S608" s="650">
        <v>214</v>
      </c>
    </row>
    <row r="609" spans="1:19" ht="14.4" customHeight="1" x14ac:dyDescent="0.3">
      <c r="A609" s="631" t="s">
        <v>2497</v>
      </c>
      <c r="B609" s="632" t="s">
        <v>2531</v>
      </c>
      <c r="C609" s="632" t="s">
        <v>529</v>
      </c>
      <c r="D609" s="632" t="s">
        <v>2490</v>
      </c>
      <c r="E609" s="632" t="s">
        <v>634</v>
      </c>
      <c r="F609" s="632" t="s">
        <v>2590</v>
      </c>
      <c r="G609" s="632" t="s">
        <v>2591</v>
      </c>
      <c r="H609" s="649">
        <v>43</v>
      </c>
      <c r="I609" s="649">
        <v>6665</v>
      </c>
      <c r="J609" s="632">
        <v>3.5833333333333335</v>
      </c>
      <c r="K609" s="632">
        <v>155</v>
      </c>
      <c r="L609" s="649">
        <v>12</v>
      </c>
      <c r="M609" s="649">
        <v>1860</v>
      </c>
      <c r="N609" s="632">
        <v>1</v>
      </c>
      <c r="O609" s="632">
        <v>155</v>
      </c>
      <c r="P609" s="649">
        <v>11</v>
      </c>
      <c r="Q609" s="649">
        <v>1705</v>
      </c>
      <c r="R609" s="637">
        <v>0.91666666666666663</v>
      </c>
      <c r="S609" s="650">
        <v>155</v>
      </c>
    </row>
    <row r="610" spans="1:19" ht="14.4" customHeight="1" x14ac:dyDescent="0.3">
      <c r="A610" s="631" t="s">
        <v>2497</v>
      </c>
      <c r="B610" s="632" t="s">
        <v>2531</v>
      </c>
      <c r="C610" s="632" t="s">
        <v>529</v>
      </c>
      <c r="D610" s="632" t="s">
        <v>2490</v>
      </c>
      <c r="E610" s="632" t="s">
        <v>634</v>
      </c>
      <c r="F610" s="632" t="s">
        <v>2590</v>
      </c>
      <c r="G610" s="632" t="s">
        <v>2592</v>
      </c>
      <c r="H610" s="649"/>
      <c r="I610" s="649"/>
      <c r="J610" s="632"/>
      <c r="K610" s="632"/>
      <c r="L610" s="649">
        <v>73</v>
      </c>
      <c r="M610" s="649">
        <v>11315</v>
      </c>
      <c r="N610" s="632">
        <v>1</v>
      </c>
      <c r="O610" s="632">
        <v>155</v>
      </c>
      <c r="P610" s="649">
        <v>81</v>
      </c>
      <c r="Q610" s="649">
        <v>12555</v>
      </c>
      <c r="R610" s="637">
        <v>1.1095890410958904</v>
      </c>
      <c r="S610" s="650">
        <v>155</v>
      </c>
    </row>
    <row r="611" spans="1:19" ht="14.4" customHeight="1" x14ac:dyDescent="0.3">
      <c r="A611" s="631" t="s">
        <v>2497</v>
      </c>
      <c r="B611" s="632" t="s">
        <v>2531</v>
      </c>
      <c r="C611" s="632" t="s">
        <v>529</v>
      </c>
      <c r="D611" s="632" t="s">
        <v>2490</v>
      </c>
      <c r="E611" s="632" t="s">
        <v>634</v>
      </c>
      <c r="F611" s="632" t="s">
        <v>2593</v>
      </c>
      <c r="G611" s="632" t="s">
        <v>2594</v>
      </c>
      <c r="H611" s="649">
        <v>33</v>
      </c>
      <c r="I611" s="649">
        <v>6171</v>
      </c>
      <c r="J611" s="632">
        <v>8.25</v>
      </c>
      <c r="K611" s="632">
        <v>187</v>
      </c>
      <c r="L611" s="649">
        <v>4</v>
      </c>
      <c r="M611" s="649">
        <v>748</v>
      </c>
      <c r="N611" s="632">
        <v>1</v>
      </c>
      <c r="O611" s="632">
        <v>187</v>
      </c>
      <c r="P611" s="649">
        <v>16</v>
      </c>
      <c r="Q611" s="649">
        <v>2992</v>
      </c>
      <c r="R611" s="637">
        <v>4</v>
      </c>
      <c r="S611" s="650">
        <v>187</v>
      </c>
    </row>
    <row r="612" spans="1:19" ht="14.4" customHeight="1" x14ac:dyDescent="0.3">
      <c r="A612" s="631" t="s">
        <v>2497</v>
      </c>
      <c r="B612" s="632" t="s">
        <v>2531</v>
      </c>
      <c r="C612" s="632" t="s">
        <v>529</v>
      </c>
      <c r="D612" s="632" t="s">
        <v>2490</v>
      </c>
      <c r="E612" s="632" t="s">
        <v>634</v>
      </c>
      <c r="F612" s="632" t="s">
        <v>2593</v>
      </c>
      <c r="G612" s="632" t="s">
        <v>2595</v>
      </c>
      <c r="H612" s="649"/>
      <c r="I612" s="649"/>
      <c r="J612" s="632"/>
      <c r="K612" s="632"/>
      <c r="L612" s="649">
        <v>97</v>
      </c>
      <c r="M612" s="649">
        <v>18139</v>
      </c>
      <c r="N612" s="632">
        <v>1</v>
      </c>
      <c r="O612" s="632">
        <v>187</v>
      </c>
      <c r="P612" s="649">
        <v>91</v>
      </c>
      <c r="Q612" s="649">
        <v>17017</v>
      </c>
      <c r="R612" s="637">
        <v>0.93814432989690721</v>
      </c>
      <c r="S612" s="650">
        <v>187</v>
      </c>
    </row>
    <row r="613" spans="1:19" ht="14.4" customHeight="1" x14ac:dyDescent="0.3">
      <c r="A613" s="631" t="s">
        <v>2497</v>
      </c>
      <c r="B613" s="632" t="s">
        <v>2531</v>
      </c>
      <c r="C613" s="632" t="s">
        <v>529</v>
      </c>
      <c r="D613" s="632" t="s">
        <v>2490</v>
      </c>
      <c r="E613" s="632" t="s">
        <v>634</v>
      </c>
      <c r="F613" s="632" t="s">
        <v>2596</v>
      </c>
      <c r="G613" s="632" t="s">
        <v>2597</v>
      </c>
      <c r="H613" s="649"/>
      <c r="I613" s="649"/>
      <c r="J613" s="632"/>
      <c r="K613" s="632"/>
      <c r="L613" s="649">
        <v>34</v>
      </c>
      <c r="M613" s="649">
        <v>4352</v>
      </c>
      <c r="N613" s="632">
        <v>1</v>
      </c>
      <c r="O613" s="632">
        <v>128</v>
      </c>
      <c r="P613" s="649">
        <v>31</v>
      </c>
      <c r="Q613" s="649">
        <v>3968</v>
      </c>
      <c r="R613" s="637">
        <v>0.91176470588235292</v>
      </c>
      <c r="S613" s="650">
        <v>128</v>
      </c>
    </row>
    <row r="614" spans="1:19" ht="14.4" customHeight="1" x14ac:dyDescent="0.3">
      <c r="A614" s="631" t="s">
        <v>2497</v>
      </c>
      <c r="B614" s="632" t="s">
        <v>2531</v>
      </c>
      <c r="C614" s="632" t="s">
        <v>529</v>
      </c>
      <c r="D614" s="632" t="s">
        <v>2490</v>
      </c>
      <c r="E614" s="632" t="s">
        <v>634</v>
      </c>
      <c r="F614" s="632" t="s">
        <v>2596</v>
      </c>
      <c r="G614" s="632" t="s">
        <v>2598</v>
      </c>
      <c r="H614" s="649">
        <v>31</v>
      </c>
      <c r="I614" s="649">
        <v>3968</v>
      </c>
      <c r="J614" s="632">
        <v>1.8235294117647058</v>
      </c>
      <c r="K614" s="632">
        <v>128</v>
      </c>
      <c r="L614" s="649">
        <v>17</v>
      </c>
      <c r="M614" s="649">
        <v>2176</v>
      </c>
      <c r="N614" s="632">
        <v>1</v>
      </c>
      <c r="O614" s="632">
        <v>128</v>
      </c>
      <c r="P614" s="649">
        <v>16</v>
      </c>
      <c r="Q614" s="649">
        <v>2048</v>
      </c>
      <c r="R614" s="637">
        <v>0.94117647058823528</v>
      </c>
      <c r="S614" s="650">
        <v>128</v>
      </c>
    </row>
    <row r="615" spans="1:19" ht="14.4" customHeight="1" x14ac:dyDescent="0.3">
      <c r="A615" s="631" t="s">
        <v>2497</v>
      </c>
      <c r="B615" s="632" t="s">
        <v>2531</v>
      </c>
      <c r="C615" s="632" t="s">
        <v>529</v>
      </c>
      <c r="D615" s="632" t="s">
        <v>2490</v>
      </c>
      <c r="E615" s="632" t="s">
        <v>634</v>
      </c>
      <c r="F615" s="632" t="s">
        <v>2599</v>
      </c>
      <c r="G615" s="632" t="s">
        <v>2600</v>
      </c>
      <c r="H615" s="649"/>
      <c r="I615" s="649"/>
      <c r="J615" s="632"/>
      <c r="K615" s="632"/>
      <c r="L615" s="649">
        <v>39</v>
      </c>
      <c r="M615" s="649">
        <v>8697</v>
      </c>
      <c r="N615" s="632">
        <v>1</v>
      </c>
      <c r="O615" s="632">
        <v>223</v>
      </c>
      <c r="P615" s="649">
        <v>54</v>
      </c>
      <c r="Q615" s="649">
        <v>12096</v>
      </c>
      <c r="R615" s="637">
        <v>1.3908244222145567</v>
      </c>
      <c r="S615" s="650">
        <v>224</v>
      </c>
    </row>
    <row r="616" spans="1:19" ht="14.4" customHeight="1" x14ac:dyDescent="0.3">
      <c r="A616" s="631" t="s">
        <v>2497</v>
      </c>
      <c r="B616" s="632" t="s">
        <v>2531</v>
      </c>
      <c r="C616" s="632" t="s">
        <v>529</v>
      </c>
      <c r="D616" s="632" t="s">
        <v>2490</v>
      </c>
      <c r="E616" s="632" t="s">
        <v>634</v>
      </c>
      <c r="F616" s="632" t="s">
        <v>2599</v>
      </c>
      <c r="G616" s="632" t="s">
        <v>2601</v>
      </c>
      <c r="H616" s="649">
        <v>170</v>
      </c>
      <c r="I616" s="649">
        <v>37910</v>
      </c>
      <c r="J616" s="632">
        <v>6.8</v>
      </c>
      <c r="K616" s="632">
        <v>223</v>
      </c>
      <c r="L616" s="649">
        <v>25</v>
      </c>
      <c r="M616" s="649">
        <v>5575</v>
      </c>
      <c r="N616" s="632">
        <v>1</v>
      </c>
      <c r="O616" s="632">
        <v>223</v>
      </c>
      <c r="P616" s="649">
        <v>38</v>
      </c>
      <c r="Q616" s="649">
        <v>8512</v>
      </c>
      <c r="R616" s="637">
        <v>1.5268161434977578</v>
      </c>
      <c r="S616" s="650">
        <v>224</v>
      </c>
    </row>
    <row r="617" spans="1:19" ht="14.4" customHeight="1" x14ac:dyDescent="0.3">
      <c r="A617" s="631" t="s">
        <v>2497</v>
      </c>
      <c r="B617" s="632" t="s">
        <v>2531</v>
      </c>
      <c r="C617" s="632" t="s">
        <v>529</v>
      </c>
      <c r="D617" s="632" t="s">
        <v>2490</v>
      </c>
      <c r="E617" s="632" t="s">
        <v>634</v>
      </c>
      <c r="F617" s="632" t="s">
        <v>2602</v>
      </c>
      <c r="G617" s="632" t="s">
        <v>2603</v>
      </c>
      <c r="H617" s="649">
        <v>11</v>
      </c>
      <c r="I617" s="649">
        <v>2453</v>
      </c>
      <c r="J617" s="632">
        <v>11</v>
      </c>
      <c r="K617" s="632">
        <v>223</v>
      </c>
      <c r="L617" s="649">
        <v>1</v>
      </c>
      <c r="M617" s="649">
        <v>223</v>
      </c>
      <c r="N617" s="632">
        <v>1</v>
      </c>
      <c r="O617" s="632">
        <v>223</v>
      </c>
      <c r="P617" s="649">
        <v>11</v>
      </c>
      <c r="Q617" s="649">
        <v>2464</v>
      </c>
      <c r="R617" s="637">
        <v>11.04932735426009</v>
      </c>
      <c r="S617" s="650">
        <v>224</v>
      </c>
    </row>
    <row r="618" spans="1:19" ht="14.4" customHeight="1" x14ac:dyDescent="0.3">
      <c r="A618" s="631" t="s">
        <v>2497</v>
      </c>
      <c r="B618" s="632" t="s">
        <v>2531</v>
      </c>
      <c r="C618" s="632" t="s">
        <v>529</v>
      </c>
      <c r="D618" s="632" t="s">
        <v>2490</v>
      </c>
      <c r="E618" s="632" t="s">
        <v>634</v>
      </c>
      <c r="F618" s="632" t="s">
        <v>2602</v>
      </c>
      <c r="G618" s="632" t="s">
        <v>2604</v>
      </c>
      <c r="H618" s="649"/>
      <c r="I618" s="649"/>
      <c r="J618" s="632"/>
      <c r="K618" s="632"/>
      <c r="L618" s="649">
        <v>27</v>
      </c>
      <c r="M618" s="649">
        <v>6021</v>
      </c>
      <c r="N618" s="632">
        <v>1</v>
      </c>
      <c r="O618" s="632">
        <v>223</v>
      </c>
      <c r="P618" s="649">
        <v>19</v>
      </c>
      <c r="Q618" s="649">
        <v>4256</v>
      </c>
      <c r="R618" s="637">
        <v>0.70685932569340637</v>
      </c>
      <c r="S618" s="650">
        <v>224</v>
      </c>
    </row>
    <row r="619" spans="1:19" ht="14.4" customHeight="1" x14ac:dyDescent="0.3">
      <c r="A619" s="631" t="s">
        <v>2497</v>
      </c>
      <c r="B619" s="632" t="s">
        <v>2531</v>
      </c>
      <c r="C619" s="632" t="s">
        <v>529</v>
      </c>
      <c r="D619" s="632" t="s">
        <v>2490</v>
      </c>
      <c r="E619" s="632" t="s">
        <v>634</v>
      </c>
      <c r="F619" s="632" t="s">
        <v>2608</v>
      </c>
      <c r="G619" s="632" t="s">
        <v>2609</v>
      </c>
      <c r="H619" s="649">
        <v>44</v>
      </c>
      <c r="I619" s="649">
        <v>9900</v>
      </c>
      <c r="J619" s="632">
        <v>2.9333333333333331</v>
      </c>
      <c r="K619" s="632">
        <v>225</v>
      </c>
      <c r="L619" s="649">
        <v>15</v>
      </c>
      <c r="M619" s="649">
        <v>3375</v>
      </c>
      <c r="N619" s="632">
        <v>1</v>
      </c>
      <c r="O619" s="632">
        <v>225</v>
      </c>
      <c r="P619" s="649">
        <v>17</v>
      </c>
      <c r="Q619" s="649">
        <v>3842</v>
      </c>
      <c r="R619" s="637">
        <v>1.1383703703703705</v>
      </c>
      <c r="S619" s="650">
        <v>226</v>
      </c>
    </row>
    <row r="620" spans="1:19" ht="14.4" customHeight="1" x14ac:dyDescent="0.3">
      <c r="A620" s="631" t="s">
        <v>2497</v>
      </c>
      <c r="B620" s="632" t="s">
        <v>2531</v>
      </c>
      <c r="C620" s="632" t="s">
        <v>529</v>
      </c>
      <c r="D620" s="632" t="s">
        <v>2490</v>
      </c>
      <c r="E620" s="632" t="s">
        <v>634</v>
      </c>
      <c r="F620" s="632" t="s">
        <v>2608</v>
      </c>
      <c r="G620" s="632" t="s">
        <v>2610</v>
      </c>
      <c r="H620" s="649"/>
      <c r="I620" s="649"/>
      <c r="J620" s="632"/>
      <c r="K620" s="632"/>
      <c r="L620" s="649">
        <v>97</v>
      </c>
      <c r="M620" s="649">
        <v>21825</v>
      </c>
      <c r="N620" s="632">
        <v>1</v>
      </c>
      <c r="O620" s="632">
        <v>225</v>
      </c>
      <c r="P620" s="649">
        <v>192</v>
      </c>
      <c r="Q620" s="649">
        <v>43392</v>
      </c>
      <c r="R620" s="637">
        <v>1.9881786941580757</v>
      </c>
      <c r="S620" s="650">
        <v>226</v>
      </c>
    </row>
    <row r="621" spans="1:19" ht="14.4" customHeight="1" x14ac:dyDescent="0.3">
      <c r="A621" s="631" t="s">
        <v>2497</v>
      </c>
      <c r="B621" s="632" t="s">
        <v>2531</v>
      </c>
      <c r="C621" s="632" t="s">
        <v>529</v>
      </c>
      <c r="D621" s="632" t="s">
        <v>2490</v>
      </c>
      <c r="E621" s="632" t="s">
        <v>634</v>
      </c>
      <c r="F621" s="632" t="s">
        <v>2611</v>
      </c>
      <c r="G621" s="632" t="s">
        <v>2612</v>
      </c>
      <c r="H621" s="649">
        <v>1</v>
      </c>
      <c r="I621" s="649">
        <v>625</v>
      </c>
      <c r="J621" s="632"/>
      <c r="K621" s="632">
        <v>625</v>
      </c>
      <c r="L621" s="649"/>
      <c r="M621" s="649"/>
      <c r="N621" s="632"/>
      <c r="O621" s="632"/>
      <c r="P621" s="649">
        <v>2</v>
      </c>
      <c r="Q621" s="649">
        <v>1252</v>
      </c>
      <c r="R621" s="637"/>
      <c r="S621" s="650">
        <v>626</v>
      </c>
    </row>
    <row r="622" spans="1:19" ht="14.4" customHeight="1" x14ac:dyDescent="0.3">
      <c r="A622" s="631" t="s">
        <v>2497</v>
      </c>
      <c r="B622" s="632" t="s">
        <v>2531</v>
      </c>
      <c r="C622" s="632" t="s">
        <v>529</v>
      </c>
      <c r="D622" s="632" t="s">
        <v>2490</v>
      </c>
      <c r="E622" s="632" t="s">
        <v>634</v>
      </c>
      <c r="F622" s="632" t="s">
        <v>2611</v>
      </c>
      <c r="G622" s="632" t="s">
        <v>2613</v>
      </c>
      <c r="H622" s="649">
        <v>14</v>
      </c>
      <c r="I622" s="649">
        <v>8750</v>
      </c>
      <c r="J622" s="632"/>
      <c r="K622" s="632">
        <v>625</v>
      </c>
      <c r="L622" s="649"/>
      <c r="M622" s="649"/>
      <c r="N622" s="632"/>
      <c r="O622" s="632"/>
      <c r="P622" s="649"/>
      <c r="Q622" s="649"/>
      <c r="R622" s="637"/>
      <c r="S622" s="650"/>
    </row>
    <row r="623" spans="1:19" ht="14.4" customHeight="1" x14ac:dyDescent="0.3">
      <c r="A623" s="631" t="s">
        <v>2497</v>
      </c>
      <c r="B623" s="632" t="s">
        <v>2531</v>
      </c>
      <c r="C623" s="632" t="s">
        <v>529</v>
      </c>
      <c r="D623" s="632" t="s">
        <v>2490</v>
      </c>
      <c r="E623" s="632" t="s">
        <v>634</v>
      </c>
      <c r="F623" s="632" t="s">
        <v>2616</v>
      </c>
      <c r="G623" s="632" t="s">
        <v>2617</v>
      </c>
      <c r="H623" s="649">
        <v>1</v>
      </c>
      <c r="I623" s="649">
        <v>1039</v>
      </c>
      <c r="J623" s="632"/>
      <c r="K623" s="632">
        <v>1039</v>
      </c>
      <c r="L623" s="649"/>
      <c r="M623" s="649"/>
      <c r="N623" s="632"/>
      <c r="O623" s="632"/>
      <c r="P623" s="649"/>
      <c r="Q623" s="649"/>
      <c r="R623" s="637"/>
      <c r="S623" s="650"/>
    </row>
    <row r="624" spans="1:19" ht="14.4" customHeight="1" x14ac:dyDescent="0.3">
      <c r="A624" s="631" t="s">
        <v>2497</v>
      </c>
      <c r="B624" s="632" t="s">
        <v>2531</v>
      </c>
      <c r="C624" s="632" t="s">
        <v>529</v>
      </c>
      <c r="D624" s="632" t="s">
        <v>2490</v>
      </c>
      <c r="E624" s="632" t="s">
        <v>634</v>
      </c>
      <c r="F624" s="632" t="s">
        <v>2621</v>
      </c>
      <c r="G624" s="632" t="s">
        <v>2623</v>
      </c>
      <c r="H624" s="649">
        <v>1</v>
      </c>
      <c r="I624" s="649">
        <v>1136</v>
      </c>
      <c r="J624" s="632"/>
      <c r="K624" s="632">
        <v>1136</v>
      </c>
      <c r="L624" s="649"/>
      <c r="M624" s="649"/>
      <c r="N624" s="632"/>
      <c r="O624" s="632"/>
      <c r="P624" s="649"/>
      <c r="Q624" s="649"/>
      <c r="R624" s="637"/>
      <c r="S624" s="650"/>
    </row>
    <row r="625" spans="1:19" ht="14.4" customHeight="1" x14ac:dyDescent="0.3">
      <c r="A625" s="631" t="s">
        <v>2497</v>
      </c>
      <c r="B625" s="632" t="s">
        <v>2531</v>
      </c>
      <c r="C625" s="632" t="s">
        <v>529</v>
      </c>
      <c r="D625" s="632" t="s">
        <v>2490</v>
      </c>
      <c r="E625" s="632" t="s">
        <v>634</v>
      </c>
      <c r="F625" s="632" t="s">
        <v>2624</v>
      </c>
      <c r="G625" s="632" t="s">
        <v>2625</v>
      </c>
      <c r="H625" s="649">
        <v>1</v>
      </c>
      <c r="I625" s="649">
        <v>484</v>
      </c>
      <c r="J625" s="632"/>
      <c r="K625" s="632">
        <v>484</v>
      </c>
      <c r="L625" s="649"/>
      <c r="M625" s="649"/>
      <c r="N625" s="632"/>
      <c r="O625" s="632"/>
      <c r="P625" s="649"/>
      <c r="Q625" s="649"/>
      <c r="R625" s="637"/>
      <c r="S625" s="650"/>
    </row>
    <row r="626" spans="1:19" ht="14.4" customHeight="1" x14ac:dyDescent="0.3">
      <c r="A626" s="631" t="s">
        <v>2497</v>
      </c>
      <c r="B626" s="632" t="s">
        <v>2531</v>
      </c>
      <c r="C626" s="632" t="s">
        <v>529</v>
      </c>
      <c r="D626" s="632" t="s">
        <v>2490</v>
      </c>
      <c r="E626" s="632" t="s">
        <v>634</v>
      </c>
      <c r="F626" s="632" t="s">
        <v>2624</v>
      </c>
      <c r="G626" s="632" t="s">
        <v>2626</v>
      </c>
      <c r="H626" s="649">
        <v>1</v>
      </c>
      <c r="I626" s="649">
        <v>484</v>
      </c>
      <c r="J626" s="632"/>
      <c r="K626" s="632">
        <v>484</v>
      </c>
      <c r="L626" s="649"/>
      <c r="M626" s="649"/>
      <c r="N626" s="632"/>
      <c r="O626" s="632"/>
      <c r="P626" s="649"/>
      <c r="Q626" s="649"/>
      <c r="R626" s="637"/>
      <c r="S626" s="650"/>
    </row>
    <row r="627" spans="1:19" ht="14.4" customHeight="1" x14ac:dyDescent="0.3">
      <c r="A627" s="631" t="s">
        <v>2497</v>
      </c>
      <c r="B627" s="632" t="s">
        <v>2531</v>
      </c>
      <c r="C627" s="632" t="s">
        <v>529</v>
      </c>
      <c r="D627" s="632" t="s">
        <v>2490</v>
      </c>
      <c r="E627" s="632" t="s">
        <v>634</v>
      </c>
      <c r="F627" s="632" t="s">
        <v>2630</v>
      </c>
      <c r="G627" s="632" t="s">
        <v>2631</v>
      </c>
      <c r="H627" s="649"/>
      <c r="I627" s="649"/>
      <c r="J627" s="632"/>
      <c r="K627" s="632"/>
      <c r="L627" s="649">
        <v>1</v>
      </c>
      <c r="M627" s="649">
        <v>350</v>
      </c>
      <c r="N627" s="632">
        <v>1</v>
      </c>
      <c r="O627" s="632">
        <v>350</v>
      </c>
      <c r="P627" s="649"/>
      <c r="Q627" s="649"/>
      <c r="R627" s="637"/>
      <c r="S627" s="650"/>
    </row>
    <row r="628" spans="1:19" ht="14.4" customHeight="1" x14ac:dyDescent="0.3">
      <c r="A628" s="631" t="s">
        <v>2497</v>
      </c>
      <c r="B628" s="632" t="s">
        <v>2531</v>
      </c>
      <c r="C628" s="632" t="s">
        <v>529</v>
      </c>
      <c r="D628" s="632" t="s">
        <v>2490</v>
      </c>
      <c r="E628" s="632" t="s">
        <v>634</v>
      </c>
      <c r="F628" s="632" t="s">
        <v>2635</v>
      </c>
      <c r="G628" s="632" t="s">
        <v>2636</v>
      </c>
      <c r="H628" s="649"/>
      <c r="I628" s="649"/>
      <c r="J628" s="632"/>
      <c r="K628" s="632"/>
      <c r="L628" s="649">
        <v>31</v>
      </c>
      <c r="M628" s="649">
        <v>10695</v>
      </c>
      <c r="N628" s="632">
        <v>1</v>
      </c>
      <c r="O628" s="632">
        <v>345</v>
      </c>
      <c r="P628" s="649">
        <v>26</v>
      </c>
      <c r="Q628" s="649">
        <v>8996</v>
      </c>
      <c r="R628" s="637">
        <v>0.84114071996259931</v>
      </c>
      <c r="S628" s="650">
        <v>346</v>
      </c>
    </row>
    <row r="629" spans="1:19" ht="14.4" customHeight="1" x14ac:dyDescent="0.3">
      <c r="A629" s="631" t="s">
        <v>2497</v>
      </c>
      <c r="B629" s="632" t="s">
        <v>2531</v>
      </c>
      <c r="C629" s="632" t="s">
        <v>529</v>
      </c>
      <c r="D629" s="632" t="s">
        <v>2490</v>
      </c>
      <c r="E629" s="632" t="s">
        <v>634</v>
      </c>
      <c r="F629" s="632" t="s">
        <v>2635</v>
      </c>
      <c r="G629" s="632" t="s">
        <v>2637</v>
      </c>
      <c r="H629" s="649"/>
      <c r="I629" s="649"/>
      <c r="J629" s="632"/>
      <c r="K629" s="632"/>
      <c r="L629" s="649">
        <v>71</v>
      </c>
      <c r="M629" s="649">
        <v>24495</v>
      </c>
      <c r="N629" s="632">
        <v>1</v>
      </c>
      <c r="O629" s="632">
        <v>345</v>
      </c>
      <c r="P629" s="649">
        <v>155</v>
      </c>
      <c r="Q629" s="649">
        <v>53630</v>
      </c>
      <c r="R629" s="637">
        <v>2.1894264135537864</v>
      </c>
      <c r="S629" s="650">
        <v>346</v>
      </c>
    </row>
    <row r="630" spans="1:19" ht="14.4" customHeight="1" x14ac:dyDescent="0.3">
      <c r="A630" s="631" t="s">
        <v>2497</v>
      </c>
      <c r="B630" s="632" t="s">
        <v>2531</v>
      </c>
      <c r="C630" s="632" t="s">
        <v>529</v>
      </c>
      <c r="D630" s="632" t="s">
        <v>2490</v>
      </c>
      <c r="E630" s="632" t="s">
        <v>634</v>
      </c>
      <c r="F630" s="632" t="s">
        <v>2638</v>
      </c>
      <c r="G630" s="632" t="s">
        <v>2639</v>
      </c>
      <c r="H630" s="649"/>
      <c r="I630" s="649"/>
      <c r="J630" s="632"/>
      <c r="K630" s="632"/>
      <c r="L630" s="649">
        <v>15</v>
      </c>
      <c r="M630" s="649">
        <v>13095</v>
      </c>
      <c r="N630" s="632">
        <v>1</v>
      </c>
      <c r="O630" s="632">
        <v>873</v>
      </c>
      <c r="P630" s="649">
        <v>21</v>
      </c>
      <c r="Q630" s="649">
        <v>18354</v>
      </c>
      <c r="R630" s="637">
        <v>1.4016036655211912</v>
      </c>
      <c r="S630" s="650">
        <v>874</v>
      </c>
    </row>
    <row r="631" spans="1:19" ht="14.4" customHeight="1" x14ac:dyDescent="0.3">
      <c r="A631" s="631" t="s">
        <v>2497</v>
      </c>
      <c r="B631" s="632" t="s">
        <v>2531</v>
      </c>
      <c r="C631" s="632" t="s">
        <v>529</v>
      </c>
      <c r="D631" s="632" t="s">
        <v>2490</v>
      </c>
      <c r="E631" s="632" t="s">
        <v>634</v>
      </c>
      <c r="F631" s="632" t="s">
        <v>2642</v>
      </c>
      <c r="G631" s="632" t="s">
        <v>2643</v>
      </c>
      <c r="H631" s="649"/>
      <c r="I631" s="649"/>
      <c r="J631" s="632"/>
      <c r="K631" s="632"/>
      <c r="L631" s="649"/>
      <c r="M631" s="649"/>
      <c r="N631" s="632"/>
      <c r="O631" s="632"/>
      <c r="P631" s="649">
        <v>1</v>
      </c>
      <c r="Q631" s="649">
        <v>1294</v>
      </c>
      <c r="R631" s="637"/>
      <c r="S631" s="650">
        <v>1294</v>
      </c>
    </row>
    <row r="632" spans="1:19" ht="14.4" customHeight="1" x14ac:dyDescent="0.3">
      <c r="A632" s="631" t="s">
        <v>2497</v>
      </c>
      <c r="B632" s="632" t="s">
        <v>2531</v>
      </c>
      <c r="C632" s="632" t="s">
        <v>529</v>
      </c>
      <c r="D632" s="632" t="s">
        <v>2490</v>
      </c>
      <c r="E632" s="632" t="s">
        <v>634</v>
      </c>
      <c r="F632" s="632" t="s">
        <v>2644</v>
      </c>
      <c r="G632" s="632" t="s">
        <v>2645</v>
      </c>
      <c r="H632" s="649"/>
      <c r="I632" s="649"/>
      <c r="J632" s="632"/>
      <c r="K632" s="632"/>
      <c r="L632" s="649"/>
      <c r="M632" s="649"/>
      <c r="N632" s="632"/>
      <c r="O632" s="632"/>
      <c r="P632" s="649">
        <v>1</v>
      </c>
      <c r="Q632" s="649">
        <v>1178</v>
      </c>
      <c r="R632" s="637"/>
      <c r="S632" s="650">
        <v>1178</v>
      </c>
    </row>
    <row r="633" spans="1:19" ht="14.4" customHeight="1" x14ac:dyDescent="0.3">
      <c r="A633" s="631" t="s">
        <v>2497</v>
      </c>
      <c r="B633" s="632" t="s">
        <v>2531</v>
      </c>
      <c r="C633" s="632" t="s">
        <v>529</v>
      </c>
      <c r="D633" s="632" t="s">
        <v>2490</v>
      </c>
      <c r="E633" s="632" t="s">
        <v>634</v>
      </c>
      <c r="F633" s="632" t="s">
        <v>2646</v>
      </c>
      <c r="G633" s="632" t="s">
        <v>2647</v>
      </c>
      <c r="H633" s="649"/>
      <c r="I633" s="649"/>
      <c r="J633" s="632"/>
      <c r="K633" s="632"/>
      <c r="L633" s="649"/>
      <c r="M633" s="649"/>
      <c r="N633" s="632"/>
      <c r="O633" s="632"/>
      <c r="P633" s="649">
        <v>3</v>
      </c>
      <c r="Q633" s="649">
        <v>15472</v>
      </c>
      <c r="R633" s="637"/>
      <c r="S633" s="650">
        <v>5157.333333333333</v>
      </c>
    </row>
    <row r="634" spans="1:19" ht="14.4" customHeight="1" x14ac:dyDescent="0.3">
      <c r="A634" s="631" t="s">
        <v>2497</v>
      </c>
      <c r="B634" s="632" t="s">
        <v>2531</v>
      </c>
      <c r="C634" s="632" t="s">
        <v>529</v>
      </c>
      <c r="D634" s="632" t="s">
        <v>2490</v>
      </c>
      <c r="E634" s="632" t="s">
        <v>634</v>
      </c>
      <c r="F634" s="632" t="s">
        <v>2659</v>
      </c>
      <c r="G634" s="632" t="s">
        <v>2660</v>
      </c>
      <c r="H634" s="649"/>
      <c r="I634" s="649"/>
      <c r="J634" s="632"/>
      <c r="K634" s="632"/>
      <c r="L634" s="649">
        <v>278</v>
      </c>
      <c r="M634" s="649">
        <v>49206</v>
      </c>
      <c r="N634" s="632">
        <v>1</v>
      </c>
      <c r="O634" s="632">
        <v>177</v>
      </c>
      <c r="P634" s="649">
        <v>413</v>
      </c>
      <c r="Q634" s="649">
        <v>73514</v>
      </c>
      <c r="R634" s="637">
        <v>1.4940047961630696</v>
      </c>
      <c r="S634" s="650">
        <v>178</v>
      </c>
    </row>
    <row r="635" spans="1:19" ht="14.4" customHeight="1" x14ac:dyDescent="0.3">
      <c r="A635" s="631" t="s">
        <v>2497</v>
      </c>
      <c r="B635" s="632" t="s">
        <v>2531</v>
      </c>
      <c r="C635" s="632" t="s">
        <v>529</v>
      </c>
      <c r="D635" s="632" t="s">
        <v>2490</v>
      </c>
      <c r="E635" s="632" t="s">
        <v>634</v>
      </c>
      <c r="F635" s="632" t="s">
        <v>2659</v>
      </c>
      <c r="G635" s="632" t="s">
        <v>2661</v>
      </c>
      <c r="H635" s="649">
        <v>104</v>
      </c>
      <c r="I635" s="649">
        <v>18408</v>
      </c>
      <c r="J635" s="632">
        <v>7.4285714285714288</v>
      </c>
      <c r="K635" s="632">
        <v>177</v>
      </c>
      <c r="L635" s="649">
        <v>14</v>
      </c>
      <c r="M635" s="649">
        <v>2478</v>
      </c>
      <c r="N635" s="632">
        <v>1</v>
      </c>
      <c r="O635" s="632">
        <v>177</v>
      </c>
      <c r="P635" s="649">
        <v>16</v>
      </c>
      <c r="Q635" s="649">
        <v>2848</v>
      </c>
      <c r="R635" s="637">
        <v>1.1493139628732849</v>
      </c>
      <c r="S635" s="650">
        <v>178</v>
      </c>
    </row>
    <row r="636" spans="1:19" ht="14.4" customHeight="1" x14ac:dyDescent="0.3">
      <c r="A636" s="631" t="s">
        <v>2497</v>
      </c>
      <c r="B636" s="632" t="s">
        <v>2531</v>
      </c>
      <c r="C636" s="632" t="s">
        <v>529</v>
      </c>
      <c r="D636" s="632" t="s">
        <v>2490</v>
      </c>
      <c r="E636" s="632" t="s">
        <v>634</v>
      </c>
      <c r="F636" s="632" t="s">
        <v>2662</v>
      </c>
      <c r="G636" s="632" t="s">
        <v>2663</v>
      </c>
      <c r="H636" s="649"/>
      <c r="I636" s="649"/>
      <c r="J636" s="632"/>
      <c r="K636" s="632"/>
      <c r="L636" s="649">
        <v>12</v>
      </c>
      <c r="M636" s="649">
        <v>24588</v>
      </c>
      <c r="N636" s="632">
        <v>1</v>
      </c>
      <c r="O636" s="632">
        <v>2049</v>
      </c>
      <c r="P636" s="649">
        <v>128</v>
      </c>
      <c r="Q636" s="649">
        <v>262400</v>
      </c>
      <c r="R636" s="637">
        <v>10.671872458109647</v>
      </c>
      <c r="S636" s="650">
        <v>2050</v>
      </c>
    </row>
    <row r="637" spans="1:19" ht="14.4" customHeight="1" x14ac:dyDescent="0.3">
      <c r="A637" s="631" t="s">
        <v>2497</v>
      </c>
      <c r="B637" s="632" t="s">
        <v>2531</v>
      </c>
      <c r="C637" s="632" t="s">
        <v>529</v>
      </c>
      <c r="D637" s="632" t="s">
        <v>2490</v>
      </c>
      <c r="E637" s="632" t="s">
        <v>634</v>
      </c>
      <c r="F637" s="632" t="s">
        <v>2664</v>
      </c>
      <c r="G637" s="632" t="s">
        <v>2665</v>
      </c>
      <c r="H637" s="649"/>
      <c r="I637" s="649"/>
      <c r="J637" s="632"/>
      <c r="K637" s="632"/>
      <c r="L637" s="649">
        <v>70</v>
      </c>
      <c r="M637" s="649">
        <v>24150</v>
      </c>
      <c r="N637" s="632">
        <v>1</v>
      </c>
      <c r="O637" s="632">
        <v>345</v>
      </c>
      <c r="P637" s="649">
        <v>154</v>
      </c>
      <c r="Q637" s="649">
        <v>53284</v>
      </c>
      <c r="R637" s="637">
        <v>2.2063768115942031</v>
      </c>
      <c r="S637" s="650">
        <v>346</v>
      </c>
    </row>
    <row r="638" spans="1:19" ht="14.4" customHeight="1" x14ac:dyDescent="0.3">
      <c r="A638" s="631" t="s">
        <v>2497</v>
      </c>
      <c r="B638" s="632" t="s">
        <v>2531</v>
      </c>
      <c r="C638" s="632" t="s">
        <v>529</v>
      </c>
      <c r="D638" s="632" t="s">
        <v>2490</v>
      </c>
      <c r="E638" s="632" t="s">
        <v>634</v>
      </c>
      <c r="F638" s="632" t="s">
        <v>2664</v>
      </c>
      <c r="G638" s="632" t="s">
        <v>2666</v>
      </c>
      <c r="H638" s="649"/>
      <c r="I638" s="649"/>
      <c r="J638" s="632"/>
      <c r="K638" s="632"/>
      <c r="L638" s="649">
        <v>30</v>
      </c>
      <c r="M638" s="649">
        <v>10350</v>
      </c>
      <c r="N638" s="632">
        <v>1</v>
      </c>
      <c r="O638" s="632">
        <v>345</v>
      </c>
      <c r="P638" s="649">
        <v>26</v>
      </c>
      <c r="Q638" s="649">
        <v>8996</v>
      </c>
      <c r="R638" s="637">
        <v>0.86917874396135264</v>
      </c>
      <c r="S638" s="650">
        <v>346</v>
      </c>
    </row>
    <row r="639" spans="1:19" ht="14.4" customHeight="1" x14ac:dyDescent="0.3">
      <c r="A639" s="631" t="s">
        <v>2497</v>
      </c>
      <c r="B639" s="632" t="s">
        <v>2531</v>
      </c>
      <c r="C639" s="632" t="s">
        <v>529</v>
      </c>
      <c r="D639" s="632" t="s">
        <v>2490</v>
      </c>
      <c r="E639" s="632" t="s">
        <v>634</v>
      </c>
      <c r="F639" s="632" t="s">
        <v>2667</v>
      </c>
      <c r="G639" s="632" t="s">
        <v>2668</v>
      </c>
      <c r="H639" s="649"/>
      <c r="I639" s="649"/>
      <c r="J639" s="632"/>
      <c r="K639" s="632"/>
      <c r="L639" s="649">
        <v>3</v>
      </c>
      <c r="M639" s="649">
        <v>924</v>
      </c>
      <c r="N639" s="632">
        <v>1</v>
      </c>
      <c r="O639" s="632">
        <v>308</v>
      </c>
      <c r="P639" s="649">
        <v>1</v>
      </c>
      <c r="Q639" s="649">
        <v>308</v>
      </c>
      <c r="R639" s="637">
        <v>0.33333333333333331</v>
      </c>
      <c r="S639" s="650">
        <v>308</v>
      </c>
    </row>
    <row r="640" spans="1:19" ht="14.4" customHeight="1" x14ac:dyDescent="0.3">
      <c r="A640" s="631" t="s">
        <v>2497</v>
      </c>
      <c r="B640" s="632" t="s">
        <v>2531</v>
      </c>
      <c r="C640" s="632" t="s">
        <v>529</v>
      </c>
      <c r="D640" s="632" t="s">
        <v>2490</v>
      </c>
      <c r="E640" s="632" t="s">
        <v>634</v>
      </c>
      <c r="F640" s="632" t="s">
        <v>2674</v>
      </c>
      <c r="G640" s="632" t="s">
        <v>2675</v>
      </c>
      <c r="H640" s="649"/>
      <c r="I640" s="649"/>
      <c r="J640" s="632"/>
      <c r="K640" s="632"/>
      <c r="L640" s="649">
        <v>10</v>
      </c>
      <c r="M640" s="649">
        <v>1540</v>
      </c>
      <c r="N640" s="632">
        <v>1</v>
      </c>
      <c r="O640" s="632">
        <v>154</v>
      </c>
      <c r="P640" s="649">
        <v>9</v>
      </c>
      <c r="Q640" s="649">
        <v>1395</v>
      </c>
      <c r="R640" s="637">
        <v>0.9058441558441559</v>
      </c>
      <c r="S640" s="650">
        <v>155</v>
      </c>
    </row>
    <row r="641" spans="1:19" ht="14.4" customHeight="1" x14ac:dyDescent="0.3">
      <c r="A641" s="631" t="s">
        <v>2497</v>
      </c>
      <c r="B641" s="632" t="s">
        <v>2531</v>
      </c>
      <c r="C641" s="632" t="s">
        <v>529</v>
      </c>
      <c r="D641" s="632" t="s">
        <v>2490</v>
      </c>
      <c r="E641" s="632" t="s">
        <v>634</v>
      </c>
      <c r="F641" s="632" t="s">
        <v>2678</v>
      </c>
      <c r="G641" s="632" t="s">
        <v>2679</v>
      </c>
      <c r="H641" s="649"/>
      <c r="I641" s="649"/>
      <c r="J641" s="632"/>
      <c r="K641" s="632"/>
      <c r="L641" s="649"/>
      <c r="M641" s="649"/>
      <c r="N641" s="632"/>
      <c r="O641" s="632"/>
      <c r="P641" s="649">
        <v>1</v>
      </c>
      <c r="Q641" s="649">
        <v>675</v>
      </c>
      <c r="R641" s="637"/>
      <c r="S641" s="650">
        <v>675</v>
      </c>
    </row>
    <row r="642" spans="1:19" ht="14.4" customHeight="1" x14ac:dyDescent="0.3">
      <c r="A642" s="631" t="s">
        <v>2497</v>
      </c>
      <c r="B642" s="632" t="s">
        <v>2531</v>
      </c>
      <c r="C642" s="632" t="s">
        <v>529</v>
      </c>
      <c r="D642" s="632" t="s">
        <v>2490</v>
      </c>
      <c r="E642" s="632" t="s">
        <v>634</v>
      </c>
      <c r="F642" s="632" t="s">
        <v>2678</v>
      </c>
      <c r="G642" s="632" t="s">
        <v>2680</v>
      </c>
      <c r="H642" s="649">
        <v>8</v>
      </c>
      <c r="I642" s="649">
        <v>5392</v>
      </c>
      <c r="J642" s="632"/>
      <c r="K642" s="632">
        <v>674</v>
      </c>
      <c r="L642" s="649"/>
      <c r="M642" s="649"/>
      <c r="N642" s="632"/>
      <c r="O642" s="632"/>
      <c r="P642" s="649"/>
      <c r="Q642" s="649"/>
      <c r="R642" s="637"/>
      <c r="S642" s="650"/>
    </row>
    <row r="643" spans="1:19" ht="14.4" customHeight="1" x14ac:dyDescent="0.3">
      <c r="A643" s="631" t="s">
        <v>2497</v>
      </c>
      <c r="B643" s="632" t="s">
        <v>2531</v>
      </c>
      <c r="C643" s="632" t="s">
        <v>529</v>
      </c>
      <c r="D643" s="632" t="s">
        <v>2490</v>
      </c>
      <c r="E643" s="632" t="s">
        <v>634</v>
      </c>
      <c r="F643" s="632" t="s">
        <v>2685</v>
      </c>
      <c r="G643" s="632" t="s">
        <v>2686</v>
      </c>
      <c r="H643" s="649">
        <v>73</v>
      </c>
      <c r="I643" s="649">
        <v>11315</v>
      </c>
      <c r="J643" s="632">
        <v>9.125</v>
      </c>
      <c r="K643" s="632">
        <v>155</v>
      </c>
      <c r="L643" s="649">
        <v>8</v>
      </c>
      <c r="M643" s="649">
        <v>1240</v>
      </c>
      <c r="N643" s="632">
        <v>1</v>
      </c>
      <c r="O643" s="632">
        <v>155</v>
      </c>
      <c r="P643" s="649">
        <v>4</v>
      </c>
      <c r="Q643" s="649">
        <v>620</v>
      </c>
      <c r="R643" s="637">
        <v>0.5</v>
      </c>
      <c r="S643" s="650">
        <v>155</v>
      </c>
    </row>
    <row r="644" spans="1:19" ht="14.4" customHeight="1" x14ac:dyDescent="0.3">
      <c r="A644" s="631" t="s">
        <v>2497</v>
      </c>
      <c r="B644" s="632" t="s">
        <v>2531</v>
      </c>
      <c r="C644" s="632" t="s">
        <v>529</v>
      </c>
      <c r="D644" s="632" t="s">
        <v>2490</v>
      </c>
      <c r="E644" s="632" t="s">
        <v>634</v>
      </c>
      <c r="F644" s="632" t="s">
        <v>2685</v>
      </c>
      <c r="G644" s="632" t="s">
        <v>2687</v>
      </c>
      <c r="H644" s="649"/>
      <c r="I644" s="649"/>
      <c r="J644" s="632"/>
      <c r="K644" s="632"/>
      <c r="L644" s="649">
        <v>12</v>
      </c>
      <c r="M644" s="649">
        <v>1860</v>
      </c>
      <c r="N644" s="632">
        <v>1</v>
      </c>
      <c r="O644" s="632">
        <v>155</v>
      </c>
      <c r="P644" s="649">
        <v>19</v>
      </c>
      <c r="Q644" s="649">
        <v>2945</v>
      </c>
      <c r="R644" s="637">
        <v>1.5833333333333333</v>
      </c>
      <c r="S644" s="650">
        <v>155</v>
      </c>
    </row>
    <row r="645" spans="1:19" ht="14.4" customHeight="1" x14ac:dyDescent="0.3">
      <c r="A645" s="631" t="s">
        <v>2497</v>
      </c>
      <c r="B645" s="632" t="s">
        <v>2531</v>
      </c>
      <c r="C645" s="632" t="s">
        <v>529</v>
      </c>
      <c r="D645" s="632" t="s">
        <v>2490</v>
      </c>
      <c r="E645" s="632" t="s">
        <v>634</v>
      </c>
      <c r="F645" s="632" t="s">
        <v>2688</v>
      </c>
      <c r="G645" s="632" t="s">
        <v>2689</v>
      </c>
      <c r="H645" s="649"/>
      <c r="I645" s="649"/>
      <c r="J645" s="632"/>
      <c r="K645" s="632"/>
      <c r="L645" s="649">
        <v>11</v>
      </c>
      <c r="M645" s="649">
        <v>2189</v>
      </c>
      <c r="N645" s="632">
        <v>1</v>
      </c>
      <c r="O645" s="632">
        <v>199</v>
      </c>
      <c r="P645" s="649">
        <v>12</v>
      </c>
      <c r="Q645" s="649">
        <v>2400</v>
      </c>
      <c r="R645" s="637">
        <v>1.0963910461397899</v>
      </c>
      <c r="S645" s="650">
        <v>200</v>
      </c>
    </row>
    <row r="646" spans="1:19" ht="14.4" customHeight="1" x14ac:dyDescent="0.3">
      <c r="A646" s="631" t="s">
        <v>2497</v>
      </c>
      <c r="B646" s="632" t="s">
        <v>2531</v>
      </c>
      <c r="C646" s="632" t="s">
        <v>529</v>
      </c>
      <c r="D646" s="632" t="s">
        <v>2490</v>
      </c>
      <c r="E646" s="632" t="s">
        <v>634</v>
      </c>
      <c r="F646" s="632" t="s">
        <v>2688</v>
      </c>
      <c r="G646" s="632" t="s">
        <v>2690</v>
      </c>
      <c r="H646" s="649">
        <v>31</v>
      </c>
      <c r="I646" s="649">
        <v>6169</v>
      </c>
      <c r="J646" s="632">
        <v>5.166666666666667</v>
      </c>
      <c r="K646" s="632">
        <v>199</v>
      </c>
      <c r="L646" s="649">
        <v>6</v>
      </c>
      <c r="M646" s="649">
        <v>1194</v>
      </c>
      <c r="N646" s="632">
        <v>1</v>
      </c>
      <c r="O646" s="632">
        <v>199</v>
      </c>
      <c r="P646" s="649">
        <v>9</v>
      </c>
      <c r="Q646" s="649">
        <v>1800</v>
      </c>
      <c r="R646" s="637">
        <v>1.5075376884422111</v>
      </c>
      <c r="S646" s="650">
        <v>200</v>
      </c>
    </row>
    <row r="647" spans="1:19" ht="14.4" customHeight="1" x14ac:dyDescent="0.3">
      <c r="A647" s="631" t="s">
        <v>2497</v>
      </c>
      <c r="B647" s="632" t="s">
        <v>2531</v>
      </c>
      <c r="C647" s="632" t="s">
        <v>529</v>
      </c>
      <c r="D647" s="632" t="s">
        <v>2490</v>
      </c>
      <c r="E647" s="632" t="s">
        <v>634</v>
      </c>
      <c r="F647" s="632" t="s">
        <v>2691</v>
      </c>
      <c r="G647" s="632" t="s">
        <v>2692</v>
      </c>
      <c r="H647" s="649">
        <v>4</v>
      </c>
      <c r="I647" s="649">
        <v>816</v>
      </c>
      <c r="J647" s="632">
        <v>0.30769230769230771</v>
      </c>
      <c r="K647" s="632">
        <v>204</v>
      </c>
      <c r="L647" s="649">
        <v>13</v>
      </c>
      <c r="M647" s="649">
        <v>2652</v>
      </c>
      <c r="N647" s="632">
        <v>1</v>
      </c>
      <c r="O647" s="632">
        <v>204</v>
      </c>
      <c r="P647" s="649">
        <v>21</v>
      </c>
      <c r="Q647" s="649">
        <v>4308</v>
      </c>
      <c r="R647" s="637">
        <v>1.6244343891402715</v>
      </c>
      <c r="S647" s="650">
        <v>205.14285714285714</v>
      </c>
    </row>
    <row r="648" spans="1:19" ht="14.4" customHeight="1" x14ac:dyDescent="0.3">
      <c r="A648" s="631" t="s">
        <v>2497</v>
      </c>
      <c r="B648" s="632" t="s">
        <v>2531</v>
      </c>
      <c r="C648" s="632" t="s">
        <v>529</v>
      </c>
      <c r="D648" s="632" t="s">
        <v>2490</v>
      </c>
      <c r="E648" s="632" t="s">
        <v>634</v>
      </c>
      <c r="F648" s="632" t="s">
        <v>2693</v>
      </c>
      <c r="G648" s="632" t="s">
        <v>2694</v>
      </c>
      <c r="H648" s="649">
        <v>2</v>
      </c>
      <c r="I648" s="649">
        <v>852</v>
      </c>
      <c r="J648" s="632">
        <v>2</v>
      </c>
      <c r="K648" s="632">
        <v>426</v>
      </c>
      <c r="L648" s="649">
        <v>1</v>
      </c>
      <c r="M648" s="649">
        <v>426</v>
      </c>
      <c r="N648" s="632">
        <v>1</v>
      </c>
      <c r="O648" s="632">
        <v>426</v>
      </c>
      <c r="P648" s="649">
        <v>7</v>
      </c>
      <c r="Q648" s="649">
        <v>2989</v>
      </c>
      <c r="R648" s="637">
        <v>7.016431924882629</v>
      </c>
      <c r="S648" s="650">
        <v>427</v>
      </c>
    </row>
    <row r="649" spans="1:19" ht="14.4" customHeight="1" x14ac:dyDescent="0.3">
      <c r="A649" s="631" t="s">
        <v>2497</v>
      </c>
      <c r="B649" s="632" t="s">
        <v>2531</v>
      </c>
      <c r="C649" s="632" t="s">
        <v>529</v>
      </c>
      <c r="D649" s="632" t="s">
        <v>2490</v>
      </c>
      <c r="E649" s="632" t="s">
        <v>634</v>
      </c>
      <c r="F649" s="632" t="s">
        <v>2693</v>
      </c>
      <c r="G649" s="632" t="s">
        <v>2695</v>
      </c>
      <c r="H649" s="649">
        <v>30</v>
      </c>
      <c r="I649" s="649">
        <v>12780</v>
      </c>
      <c r="J649" s="632"/>
      <c r="K649" s="632">
        <v>426</v>
      </c>
      <c r="L649" s="649"/>
      <c r="M649" s="649"/>
      <c r="N649" s="632"/>
      <c r="O649" s="632"/>
      <c r="P649" s="649">
        <v>2</v>
      </c>
      <c r="Q649" s="649">
        <v>854</v>
      </c>
      <c r="R649" s="637"/>
      <c r="S649" s="650">
        <v>427</v>
      </c>
    </row>
    <row r="650" spans="1:19" ht="14.4" customHeight="1" x14ac:dyDescent="0.3">
      <c r="A650" s="631" t="s">
        <v>2497</v>
      </c>
      <c r="B650" s="632" t="s">
        <v>2531</v>
      </c>
      <c r="C650" s="632" t="s">
        <v>529</v>
      </c>
      <c r="D650" s="632" t="s">
        <v>2490</v>
      </c>
      <c r="E650" s="632" t="s">
        <v>634</v>
      </c>
      <c r="F650" s="632" t="s">
        <v>2696</v>
      </c>
      <c r="G650" s="632" t="s">
        <v>2697</v>
      </c>
      <c r="H650" s="649"/>
      <c r="I650" s="649"/>
      <c r="J650" s="632"/>
      <c r="K650" s="632"/>
      <c r="L650" s="649"/>
      <c r="M650" s="649"/>
      <c r="N650" s="632"/>
      <c r="O650" s="632"/>
      <c r="P650" s="649">
        <v>1</v>
      </c>
      <c r="Q650" s="649">
        <v>266</v>
      </c>
      <c r="R650" s="637"/>
      <c r="S650" s="650">
        <v>266</v>
      </c>
    </row>
    <row r="651" spans="1:19" ht="14.4" customHeight="1" x14ac:dyDescent="0.3">
      <c r="A651" s="631" t="s">
        <v>2497</v>
      </c>
      <c r="B651" s="632" t="s">
        <v>2531</v>
      </c>
      <c r="C651" s="632" t="s">
        <v>529</v>
      </c>
      <c r="D651" s="632" t="s">
        <v>2490</v>
      </c>
      <c r="E651" s="632" t="s">
        <v>634</v>
      </c>
      <c r="F651" s="632" t="s">
        <v>2698</v>
      </c>
      <c r="G651" s="632" t="s">
        <v>2699</v>
      </c>
      <c r="H651" s="649">
        <v>37</v>
      </c>
      <c r="I651" s="649">
        <v>6031</v>
      </c>
      <c r="J651" s="632">
        <v>18.5</v>
      </c>
      <c r="K651" s="632">
        <v>163</v>
      </c>
      <c r="L651" s="649">
        <v>2</v>
      </c>
      <c r="M651" s="649">
        <v>326</v>
      </c>
      <c r="N651" s="632">
        <v>1</v>
      </c>
      <c r="O651" s="632">
        <v>163</v>
      </c>
      <c r="P651" s="649">
        <v>5</v>
      </c>
      <c r="Q651" s="649">
        <v>815</v>
      </c>
      <c r="R651" s="637">
        <v>2.5</v>
      </c>
      <c r="S651" s="650">
        <v>163</v>
      </c>
    </row>
    <row r="652" spans="1:19" ht="14.4" customHeight="1" x14ac:dyDescent="0.3">
      <c r="A652" s="631" t="s">
        <v>2497</v>
      </c>
      <c r="B652" s="632" t="s">
        <v>2531</v>
      </c>
      <c r="C652" s="632" t="s">
        <v>529</v>
      </c>
      <c r="D652" s="632" t="s">
        <v>2490</v>
      </c>
      <c r="E652" s="632" t="s">
        <v>634</v>
      </c>
      <c r="F652" s="632" t="s">
        <v>2698</v>
      </c>
      <c r="G652" s="632" t="s">
        <v>2700</v>
      </c>
      <c r="H652" s="649"/>
      <c r="I652" s="649"/>
      <c r="J652" s="632"/>
      <c r="K652" s="632"/>
      <c r="L652" s="649">
        <v>78</v>
      </c>
      <c r="M652" s="649">
        <v>12714</v>
      </c>
      <c r="N652" s="632">
        <v>1</v>
      </c>
      <c r="O652" s="632">
        <v>163</v>
      </c>
      <c r="P652" s="649">
        <v>78</v>
      </c>
      <c r="Q652" s="649">
        <v>12714</v>
      </c>
      <c r="R652" s="637">
        <v>1</v>
      </c>
      <c r="S652" s="650">
        <v>163</v>
      </c>
    </row>
    <row r="653" spans="1:19" ht="14.4" customHeight="1" x14ac:dyDescent="0.3">
      <c r="A653" s="631" t="s">
        <v>2497</v>
      </c>
      <c r="B653" s="632" t="s">
        <v>2531</v>
      </c>
      <c r="C653" s="632" t="s">
        <v>529</v>
      </c>
      <c r="D653" s="632" t="s">
        <v>2490</v>
      </c>
      <c r="E653" s="632" t="s">
        <v>634</v>
      </c>
      <c r="F653" s="632" t="s">
        <v>2704</v>
      </c>
      <c r="G653" s="632" t="s">
        <v>2705</v>
      </c>
      <c r="H653" s="649"/>
      <c r="I653" s="649"/>
      <c r="J653" s="632"/>
      <c r="K653" s="632"/>
      <c r="L653" s="649">
        <v>6</v>
      </c>
      <c r="M653" s="649">
        <v>12930</v>
      </c>
      <c r="N653" s="632">
        <v>1</v>
      </c>
      <c r="O653" s="632">
        <v>2155</v>
      </c>
      <c r="P653" s="649">
        <v>22</v>
      </c>
      <c r="Q653" s="649">
        <v>47432</v>
      </c>
      <c r="R653" s="637">
        <v>3.668368136117556</v>
      </c>
      <c r="S653" s="650">
        <v>2156</v>
      </c>
    </row>
    <row r="654" spans="1:19" ht="14.4" customHeight="1" x14ac:dyDescent="0.3">
      <c r="A654" s="631" t="s">
        <v>2497</v>
      </c>
      <c r="B654" s="632" t="s">
        <v>2531</v>
      </c>
      <c r="C654" s="632" t="s">
        <v>529</v>
      </c>
      <c r="D654" s="632" t="s">
        <v>2490</v>
      </c>
      <c r="E654" s="632" t="s">
        <v>634</v>
      </c>
      <c r="F654" s="632" t="s">
        <v>2704</v>
      </c>
      <c r="G654" s="632" t="s">
        <v>2706</v>
      </c>
      <c r="H654" s="649"/>
      <c r="I654" s="649"/>
      <c r="J654" s="632"/>
      <c r="K654" s="632"/>
      <c r="L654" s="649"/>
      <c r="M654" s="649"/>
      <c r="N654" s="632"/>
      <c r="O654" s="632"/>
      <c r="P654" s="649">
        <v>24</v>
      </c>
      <c r="Q654" s="649">
        <v>51744</v>
      </c>
      <c r="R654" s="637"/>
      <c r="S654" s="650">
        <v>2156</v>
      </c>
    </row>
    <row r="655" spans="1:19" ht="14.4" customHeight="1" x14ac:dyDescent="0.3">
      <c r="A655" s="631" t="s">
        <v>2497</v>
      </c>
      <c r="B655" s="632" t="s">
        <v>2531</v>
      </c>
      <c r="C655" s="632" t="s">
        <v>529</v>
      </c>
      <c r="D655" s="632" t="s">
        <v>2490</v>
      </c>
      <c r="E655" s="632" t="s">
        <v>634</v>
      </c>
      <c r="F655" s="632" t="s">
        <v>2707</v>
      </c>
      <c r="G655" s="632" t="s">
        <v>2708</v>
      </c>
      <c r="H655" s="649"/>
      <c r="I655" s="649"/>
      <c r="J655" s="632"/>
      <c r="K655" s="632"/>
      <c r="L655" s="649">
        <v>8</v>
      </c>
      <c r="M655" s="649">
        <v>1304</v>
      </c>
      <c r="N655" s="632">
        <v>1</v>
      </c>
      <c r="O655" s="632">
        <v>163</v>
      </c>
      <c r="P655" s="649">
        <v>7</v>
      </c>
      <c r="Q655" s="649">
        <v>1141</v>
      </c>
      <c r="R655" s="637">
        <v>0.875</v>
      </c>
      <c r="S655" s="650">
        <v>163</v>
      </c>
    </row>
    <row r="656" spans="1:19" ht="14.4" customHeight="1" x14ac:dyDescent="0.3">
      <c r="A656" s="631" t="s">
        <v>2497</v>
      </c>
      <c r="B656" s="632" t="s">
        <v>2531</v>
      </c>
      <c r="C656" s="632" t="s">
        <v>529</v>
      </c>
      <c r="D656" s="632" t="s">
        <v>2490</v>
      </c>
      <c r="E656" s="632" t="s">
        <v>634</v>
      </c>
      <c r="F656" s="632" t="s">
        <v>2707</v>
      </c>
      <c r="G656" s="632" t="s">
        <v>2709</v>
      </c>
      <c r="H656" s="649">
        <v>5</v>
      </c>
      <c r="I656" s="649">
        <v>815</v>
      </c>
      <c r="J656" s="632">
        <v>0.625</v>
      </c>
      <c r="K656" s="632">
        <v>163</v>
      </c>
      <c r="L656" s="649">
        <v>8</v>
      </c>
      <c r="M656" s="649">
        <v>1304</v>
      </c>
      <c r="N656" s="632">
        <v>1</v>
      </c>
      <c r="O656" s="632">
        <v>163</v>
      </c>
      <c r="P656" s="649">
        <v>4</v>
      </c>
      <c r="Q656" s="649">
        <v>652</v>
      </c>
      <c r="R656" s="637">
        <v>0.5</v>
      </c>
      <c r="S656" s="650">
        <v>163</v>
      </c>
    </row>
    <row r="657" spans="1:19" ht="14.4" customHeight="1" x14ac:dyDescent="0.3">
      <c r="A657" s="631" t="s">
        <v>2497</v>
      </c>
      <c r="B657" s="632" t="s">
        <v>2531</v>
      </c>
      <c r="C657" s="632" t="s">
        <v>529</v>
      </c>
      <c r="D657" s="632" t="s">
        <v>2490</v>
      </c>
      <c r="E657" s="632" t="s">
        <v>634</v>
      </c>
      <c r="F657" s="632" t="s">
        <v>2710</v>
      </c>
      <c r="G657" s="632" t="s">
        <v>2711</v>
      </c>
      <c r="H657" s="649">
        <v>25</v>
      </c>
      <c r="I657" s="649">
        <v>23325</v>
      </c>
      <c r="J657" s="632"/>
      <c r="K657" s="632">
        <v>933</v>
      </c>
      <c r="L657" s="649"/>
      <c r="M657" s="649"/>
      <c r="N657" s="632"/>
      <c r="O657" s="632"/>
      <c r="P657" s="649"/>
      <c r="Q657" s="649"/>
      <c r="R657" s="637"/>
      <c r="S657" s="650"/>
    </row>
    <row r="658" spans="1:19" ht="14.4" customHeight="1" x14ac:dyDescent="0.3">
      <c r="A658" s="631" t="s">
        <v>2497</v>
      </c>
      <c r="B658" s="632" t="s">
        <v>2531</v>
      </c>
      <c r="C658" s="632" t="s">
        <v>529</v>
      </c>
      <c r="D658" s="632" t="s">
        <v>2490</v>
      </c>
      <c r="E658" s="632" t="s">
        <v>634</v>
      </c>
      <c r="F658" s="632" t="s">
        <v>2710</v>
      </c>
      <c r="G658" s="632" t="s">
        <v>2712</v>
      </c>
      <c r="H658" s="649">
        <v>1</v>
      </c>
      <c r="I658" s="649">
        <v>933</v>
      </c>
      <c r="J658" s="632"/>
      <c r="K658" s="632">
        <v>933</v>
      </c>
      <c r="L658" s="649"/>
      <c r="M658" s="649"/>
      <c r="N658" s="632"/>
      <c r="O658" s="632"/>
      <c r="P658" s="649">
        <v>4</v>
      </c>
      <c r="Q658" s="649">
        <v>3740</v>
      </c>
      <c r="R658" s="637"/>
      <c r="S658" s="650">
        <v>935</v>
      </c>
    </row>
    <row r="659" spans="1:19" ht="14.4" customHeight="1" x14ac:dyDescent="0.3">
      <c r="A659" s="631" t="s">
        <v>2497</v>
      </c>
      <c r="B659" s="632" t="s">
        <v>2531</v>
      </c>
      <c r="C659" s="632" t="s">
        <v>529</v>
      </c>
      <c r="D659" s="632" t="s">
        <v>2490</v>
      </c>
      <c r="E659" s="632" t="s">
        <v>634</v>
      </c>
      <c r="F659" s="632" t="s">
        <v>2725</v>
      </c>
      <c r="G659" s="632" t="s">
        <v>2726</v>
      </c>
      <c r="H659" s="649">
        <v>2</v>
      </c>
      <c r="I659" s="649">
        <v>746</v>
      </c>
      <c r="J659" s="632"/>
      <c r="K659" s="632">
        <v>373</v>
      </c>
      <c r="L659" s="649"/>
      <c r="M659" s="649"/>
      <c r="N659" s="632"/>
      <c r="O659" s="632"/>
      <c r="P659" s="649"/>
      <c r="Q659" s="649"/>
      <c r="R659" s="637"/>
      <c r="S659" s="650"/>
    </row>
    <row r="660" spans="1:19" ht="14.4" customHeight="1" x14ac:dyDescent="0.3">
      <c r="A660" s="631" t="s">
        <v>2497</v>
      </c>
      <c r="B660" s="632" t="s">
        <v>2531</v>
      </c>
      <c r="C660" s="632" t="s">
        <v>529</v>
      </c>
      <c r="D660" s="632" t="s">
        <v>2492</v>
      </c>
      <c r="E660" s="632" t="s">
        <v>2499</v>
      </c>
      <c r="F660" s="632" t="s">
        <v>2542</v>
      </c>
      <c r="G660" s="632" t="s">
        <v>616</v>
      </c>
      <c r="H660" s="649">
        <v>3</v>
      </c>
      <c r="I660" s="649">
        <v>2798.46</v>
      </c>
      <c r="J660" s="632"/>
      <c r="K660" s="632">
        <v>932.82</v>
      </c>
      <c r="L660" s="649"/>
      <c r="M660" s="649"/>
      <c r="N660" s="632"/>
      <c r="O660" s="632"/>
      <c r="P660" s="649"/>
      <c r="Q660" s="649"/>
      <c r="R660" s="637"/>
      <c r="S660" s="650"/>
    </row>
    <row r="661" spans="1:19" ht="14.4" customHeight="1" x14ac:dyDescent="0.3">
      <c r="A661" s="631" t="s">
        <v>2497</v>
      </c>
      <c r="B661" s="632" t="s">
        <v>2531</v>
      </c>
      <c r="C661" s="632" t="s">
        <v>529</v>
      </c>
      <c r="D661" s="632" t="s">
        <v>2492</v>
      </c>
      <c r="E661" s="632" t="s">
        <v>2499</v>
      </c>
      <c r="F661" s="632" t="s">
        <v>2544</v>
      </c>
      <c r="G661" s="632" t="s">
        <v>716</v>
      </c>
      <c r="H661" s="649">
        <v>0.02</v>
      </c>
      <c r="I661" s="649">
        <v>88.54</v>
      </c>
      <c r="J661" s="632"/>
      <c r="K661" s="632">
        <v>4427</v>
      </c>
      <c r="L661" s="649"/>
      <c r="M661" s="649"/>
      <c r="N661" s="632"/>
      <c r="O661" s="632"/>
      <c r="P661" s="649"/>
      <c r="Q661" s="649"/>
      <c r="R661" s="637"/>
      <c r="S661" s="650"/>
    </row>
    <row r="662" spans="1:19" ht="14.4" customHeight="1" x14ac:dyDescent="0.3">
      <c r="A662" s="631" t="s">
        <v>2497</v>
      </c>
      <c r="B662" s="632" t="s">
        <v>2531</v>
      </c>
      <c r="C662" s="632" t="s">
        <v>529</v>
      </c>
      <c r="D662" s="632" t="s">
        <v>2492</v>
      </c>
      <c r="E662" s="632" t="s">
        <v>2499</v>
      </c>
      <c r="F662" s="632" t="s">
        <v>2547</v>
      </c>
      <c r="G662" s="632" t="s">
        <v>716</v>
      </c>
      <c r="H662" s="649">
        <v>1.5</v>
      </c>
      <c r="I662" s="649">
        <v>2656.2</v>
      </c>
      <c r="J662" s="632"/>
      <c r="K662" s="632">
        <v>1770.8</v>
      </c>
      <c r="L662" s="649"/>
      <c r="M662" s="649"/>
      <c r="N662" s="632"/>
      <c r="O662" s="632"/>
      <c r="P662" s="649"/>
      <c r="Q662" s="649"/>
      <c r="R662" s="637"/>
      <c r="S662" s="650"/>
    </row>
    <row r="663" spans="1:19" ht="14.4" customHeight="1" x14ac:dyDescent="0.3">
      <c r="A663" s="631" t="s">
        <v>2497</v>
      </c>
      <c r="B663" s="632" t="s">
        <v>2531</v>
      </c>
      <c r="C663" s="632" t="s">
        <v>529</v>
      </c>
      <c r="D663" s="632" t="s">
        <v>2492</v>
      </c>
      <c r="E663" s="632" t="s">
        <v>2499</v>
      </c>
      <c r="F663" s="632" t="s">
        <v>2548</v>
      </c>
      <c r="G663" s="632" t="s">
        <v>625</v>
      </c>
      <c r="H663" s="649">
        <v>0.57999999999999996</v>
      </c>
      <c r="I663" s="649">
        <v>300.2</v>
      </c>
      <c r="J663" s="632"/>
      <c r="K663" s="632">
        <v>517.58620689655174</v>
      </c>
      <c r="L663" s="649"/>
      <c r="M663" s="649"/>
      <c r="N663" s="632"/>
      <c r="O663" s="632"/>
      <c r="P663" s="649"/>
      <c r="Q663" s="649"/>
      <c r="R663" s="637"/>
      <c r="S663" s="650"/>
    </row>
    <row r="664" spans="1:19" ht="14.4" customHeight="1" x14ac:dyDescent="0.3">
      <c r="A664" s="631" t="s">
        <v>2497</v>
      </c>
      <c r="B664" s="632" t="s">
        <v>2531</v>
      </c>
      <c r="C664" s="632" t="s">
        <v>529</v>
      </c>
      <c r="D664" s="632" t="s">
        <v>2492</v>
      </c>
      <c r="E664" s="632" t="s">
        <v>2499</v>
      </c>
      <c r="F664" s="632" t="s">
        <v>2549</v>
      </c>
      <c r="G664" s="632" t="s">
        <v>627</v>
      </c>
      <c r="H664" s="649">
        <v>0.44999999999999996</v>
      </c>
      <c r="I664" s="649">
        <v>406.77</v>
      </c>
      <c r="J664" s="632"/>
      <c r="K664" s="632">
        <v>903.93333333333339</v>
      </c>
      <c r="L664" s="649"/>
      <c r="M664" s="649"/>
      <c r="N664" s="632"/>
      <c r="O664" s="632"/>
      <c r="P664" s="649"/>
      <c r="Q664" s="649"/>
      <c r="R664" s="637"/>
      <c r="S664" s="650"/>
    </row>
    <row r="665" spans="1:19" ht="14.4" customHeight="1" x14ac:dyDescent="0.3">
      <c r="A665" s="631" t="s">
        <v>2497</v>
      </c>
      <c r="B665" s="632" t="s">
        <v>2531</v>
      </c>
      <c r="C665" s="632" t="s">
        <v>529</v>
      </c>
      <c r="D665" s="632" t="s">
        <v>2492</v>
      </c>
      <c r="E665" s="632" t="s">
        <v>2499</v>
      </c>
      <c r="F665" s="632" t="s">
        <v>2550</v>
      </c>
      <c r="G665" s="632" t="s">
        <v>716</v>
      </c>
      <c r="H665" s="649">
        <v>0.04</v>
      </c>
      <c r="I665" s="649">
        <v>1558.31</v>
      </c>
      <c r="J665" s="632"/>
      <c r="K665" s="632">
        <v>38957.75</v>
      </c>
      <c r="L665" s="649"/>
      <c r="M665" s="649"/>
      <c r="N665" s="632"/>
      <c r="O665" s="632"/>
      <c r="P665" s="649"/>
      <c r="Q665" s="649"/>
      <c r="R665" s="637"/>
      <c r="S665" s="650"/>
    </row>
    <row r="666" spans="1:19" ht="14.4" customHeight="1" x14ac:dyDescent="0.3">
      <c r="A666" s="631" t="s">
        <v>2497</v>
      </c>
      <c r="B666" s="632" t="s">
        <v>2531</v>
      </c>
      <c r="C666" s="632" t="s">
        <v>529</v>
      </c>
      <c r="D666" s="632" t="s">
        <v>2492</v>
      </c>
      <c r="E666" s="632" t="s">
        <v>634</v>
      </c>
      <c r="F666" s="632" t="s">
        <v>2581</v>
      </c>
      <c r="G666" s="632" t="s">
        <v>2583</v>
      </c>
      <c r="H666" s="649">
        <v>1</v>
      </c>
      <c r="I666" s="649">
        <v>205</v>
      </c>
      <c r="J666" s="632"/>
      <c r="K666" s="632">
        <v>205</v>
      </c>
      <c r="L666" s="649"/>
      <c r="M666" s="649"/>
      <c r="N666" s="632"/>
      <c r="O666" s="632"/>
      <c r="P666" s="649"/>
      <c r="Q666" s="649"/>
      <c r="R666" s="637"/>
      <c r="S666" s="650"/>
    </row>
    <row r="667" spans="1:19" ht="14.4" customHeight="1" x14ac:dyDescent="0.3">
      <c r="A667" s="631" t="s">
        <v>2497</v>
      </c>
      <c r="B667" s="632" t="s">
        <v>2531</v>
      </c>
      <c r="C667" s="632" t="s">
        <v>529</v>
      </c>
      <c r="D667" s="632" t="s">
        <v>2492</v>
      </c>
      <c r="E667" s="632" t="s">
        <v>634</v>
      </c>
      <c r="F667" s="632" t="s">
        <v>2587</v>
      </c>
      <c r="G667" s="632" t="s">
        <v>2589</v>
      </c>
      <c r="H667" s="649">
        <v>16</v>
      </c>
      <c r="I667" s="649">
        <v>3408</v>
      </c>
      <c r="J667" s="632"/>
      <c r="K667" s="632">
        <v>213</v>
      </c>
      <c r="L667" s="649"/>
      <c r="M667" s="649"/>
      <c r="N667" s="632"/>
      <c r="O667" s="632"/>
      <c r="P667" s="649"/>
      <c r="Q667" s="649"/>
      <c r="R667" s="637"/>
      <c r="S667" s="650"/>
    </row>
    <row r="668" spans="1:19" ht="14.4" customHeight="1" x14ac:dyDescent="0.3">
      <c r="A668" s="631" t="s">
        <v>2497</v>
      </c>
      <c r="B668" s="632" t="s">
        <v>2531</v>
      </c>
      <c r="C668" s="632" t="s">
        <v>529</v>
      </c>
      <c r="D668" s="632" t="s">
        <v>2492</v>
      </c>
      <c r="E668" s="632" t="s">
        <v>634</v>
      </c>
      <c r="F668" s="632" t="s">
        <v>2590</v>
      </c>
      <c r="G668" s="632" t="s">
        <v>2592</v>
      </c>
      <c r="H668" s="649">
        <v>30</v>
      </c>
      <c r="I668" s="649">
        <v>4650</v>
      </c>
      <c r="J668" s="632"/>
      <c r="K668" s="632">
        <v>155</v>
      </c>
      <c r="L668" s="649"/>
      <c r="M668" s="649"/>
      <c r="N668" s="632"/>
      <c r="O668" s="632"/>
      <c r="P668" s="649"/>
      <c r="Q668" s="649"/>
      <c r="R668" s="637"/>
      <c r="S668" s="650"/>
    </row>
    <row r="669" spans="1:19" ht="14.4" customHeight="1" x14ac:dyDescent="0.3">
      <c r="A669" s="631" t="s">
        <v>2497</v>
      </c>
      <c r="B669" s="632" t="s">
        <v>2531</v>
      </c>
      <c r="C669" s="632" t="s">
        <v>529</v>
      </c>
      <c r="D669" s="632" t="s">
        <v>2492</v>
      </c>
      <c r="E669" s="632" t="s">
        <v>634</v>
      </c>
      <c r="F669" s="632" t="s">
        <v>2593</v>
      </c>
      <c r="G669" s="632" t="s">
        <v>2595</v>
      </c>
      <c r="H669" s="649">
        <v>50</v>
      </c>
      <c r="I669" s="649">
        <v>9350</v>
      </c>
      <c r="J669" s="632"/>
      <c r="K669" s="632">
        <v>187</v>
      </c>
      <c r="L669" s="649"/>
      <c r="M669" s="649"/>
      <c r="N669" s="632"/>
      <c r="O669" s="632"/>
      <c r="P669" s="649"/>
      <c r="Q669" s="649"/>
      <c r="R669" s="637"/>
      <c r="S669" s="650"/>
    </row>
    <row r="670" spans="1:19" ht="14.4" customHeight="1" x14ac:dyDescent="0.3">
      <c r="A670" s="631" t="s">
        <v>2497</v>
      </c>
      <c r="B670" s="632" t="s">
        <v>2531</v>
      </c>
      <c r="C670" s="632" t="s">
        <v>529</v>
      </c>
      <c r="D670" s="632" t="s">
        <v>2492</v>
      </c>
      <c r="E670" s="632" t="s">
        <v>634</v>
      </c>
      <c r="F670" s="632" t="s">
        <v>2596</v>
      </c>
      <c r="G670" s="632" t="s">
        <v>2597</v>
      </c>
      <c r="H670" s="649">
        <v>32</v>
      </c>
      <c r="I670" s="649">
        <v>4096</v>
      </c>
      <c r="J670" s="632"/>
      <c r="K670" s="632">
        <v>128</v>
      </c>
      <c r="L670" s="649"/>
      <c r="M670" s="649"/>
      <c r="N670" s="632"/>
      <c r="O670" s="632"/>
      <c r="P670" s="649"/>
      <c r="Q670" s="649"/>
      <c r="R670" s="637"/>
      <c r="S670" s="650"/>
    </row>
    <row r="671" spans="1:19" ht="14.4" customHeight="1" x14ac:dyDescent="0.3">
      <c r="A671" s="631" t="s">
        <v>2497</v>
      </c>
      <c r="B671" s="632" t="s">
        <v>2531</v>
      </c>
      <c r="C671" s="632" t="s">
        <v>529</v>
      </c>
      <c r="D671" s="632" t="s">
        <v>2492</v>
      </c>
      <c r="E671" s="632" t="s">
        <v>634</v>
      </c>
      <c r="F671" s="632" t="s">
        <v>2599</v>
      </c>
      <c r="G671" s="632" t="s">
        <v>2600</v>
      </c>
      <c r="H671" s="649">
        <v>131</v>
      </c>
      <c r="I671" s="649">
        <v>29213</v>
      </c>
      <c r="J671" s="632"/>
      <c r="K671" s="632">
        <v>223</v>
      </c>
      <c r="L671" s="649"/>
      <c r="M671" s="649"/>
      <c r="N671" s="632"/>
      <c r="O671" s="632"/>
      <c r="P671" s="649"/>
      <c r="Q671" s="649"/>
      <c r="R671" s="637"/>
      <c r="S671" s="650"/>
    </row>
    <row r="672" spans="1:19" ht="14.4" customHeight="1" x14ac:dyDescent="0.3">
      <c r="A672" s="631" t="s">
        <v>2497</v>
      </c>
      <c r="B672" s="632" t="s">
        <v>2531</v>
      </c>
      <c r="C672" s="632" t="s">
        <v>529</v>
      </c>
      <c r="D672" s="632" t="s">
        <v>2492</v>
      </c>
      <c r="E672" s="632" t="s">
        <v>634</v>
      </c>
      <c r="F672" s="632" t="s">
        <v>2602</v>
      </c>
      <c r="G672" s="632" t="s">
        <v>2604</v>
      </c>
      <c r="H672" s="649">
        <v>11</v>
      </c>
      <c r="I672" s="649">
        <v>2453</v>
      </c>
      <c r="J672" s="632"/>
      <c r="K672" s="632">
        <v>223</v>
      </c>
      <c r="L672" s="649"/>
      <c r="M672" s="649"/>
      <c r="N672" s="632"/>
      <c r="O672" s="632"/>
      <c r="P672" s="649"/>
      <c r="Q672" s="649"/>
      <c r="R672" s="637"/>
      <c r="S672" s="650"/>
    </row>
    <row r="673" spans="1:19" ht="14.4" customHeight="1" x14ac:dyDescent="0.3">
      <c r="A673" s="631" t="s">
        <v>2497</v>
      </c>
      <c r="B673" s="632" t="s">
        <v>2531</v>
      </c>
      <c r="C673" s="632" t="s">
        <v>529</v>
      </c>
      <c r="D673" s="632" t="s">
        <v>2492</v>
      </c>
      <c r="E673" s="632" t="s">
        <v>634</v>
      </c>
      <c r="F673" s="632" t="s">
        <v>2608</v>
      </c>
      <c r="G673" s="632" t="s">
        <v>2610</v>
      </c>
      <c r="H673" s="649">
        <v>56</v>
      </c>
      <c r="I673" s="649">
        <v>12600</v>
      </c>
      <c r="J673" s="632"/>
      <c r="K673" s="632">
        <v>225</v>
      </c>
      <c r="L673" s="649"/>
      <c r="M673" s="649"/>
      <c r="N673" s="632"/>
      <c r="O673" s="632"/>
      <c r="P673" s="649"/>
      <c r="Q673" s="649"/>
      <c r="R673" s="637"/>
      <c r="S673" s="650"/>
    </row>
    <row r="674" spans="1:19" ht="14.4" customHeight="1" x14ac:dyDescent="0.3">
      <c r="A674" s="631" t="s">
        <v>2497</v>
      </c>
      <c r="B674" s="632" t="s">
        <v>2531</v>
      </c>
      <c r="C674" s="632" t="s">
        <v>529</v>
      </c>
      <c r="D674" s="632" t="s">
        <v>2492</v>
      </c>
      <c r="E674" s="632" t="s">
        <v>634</v>
      </c>
      <c r="F674" s="632" t="s">
        <v>2611</v>
      </c>
      <c r="G674" s="632" t="s">
        <v>2613</v>
      </c>
      <c r="H674" s="649">
        <v>2</v>
      </c>
      <c r="I674" s="649">
        <v>1250</v>
      </c>
      <c r="J674" s="632"/>
      <c r="K674" s="632">
        <v>625</v>
      </c>
      <c r="L674" s="649"/>
      <c r="M674" s="649"/>
      <c r="N674" s="632"/>
      <c r="O674" s="632"/>
      <c r="P674" s="649"/>
      <c r="Q674" s="649"/>
      <c r="R674" s="637"/>
      <c r="S674" s="650"/>
    </row>
    <row r="675" spans="1:19" ht="14.4" customHeight="1" x14ac:dyDescent="0.3">
      <c r="A675" s="631" t="s">
        <v>2497</v>
      </c>
      <c r="B675" s="632" t="s">
        <v>2531</v>
      </c>
      <c r="C675" s="632" t="s">
        <v>529</v>
      </c>
      <c r="D675" s="632" t="s">
        <v>2492</v>
      </c>
      <c r="E675" s="632" t="s">
        <v>634</v>
      </c>
      <c r="F675" s="632" t="s">
        <v>2635</v>
      </c>
      <c r="G675" s="632" t="s">
        <v>2637</v>
      </c>
      <c r="H675" s="649">
        <v>50</v>
      </c>
      <c r="I675" s="649">
        <v>17250</v>
      </c>
      <c r="J675" s="632"/>
      <c r="K675" s="632">
        <v>345</v>
      </c>
      <c r="L675" s="649"/>
      <c r="M675" s="649"/>
      <c r="N675" s="632"/>
      <c r="O675" s="632"/>
      <c r="P675" s="649"/>
      <c r="Q675" s="649"/>
      <c r="R675" s="637"/>
      <c r="S675" s="650"/>
    </row>
    <row r="676" spans="1:19" ht="14.4" customHeight="1" x14ac:dyDescent="0.3">
      <c r="A676" s="631" t="s">
        <v>2497</v>
      </c>
      <c r="B676" s="632" t="s">
        <v>2531</v>
      </c>
      <c r="C676" s="632" t="s">
        <v>529</v>
      </c>
      <c r="D676" s="632" t="s">
        <v>2492</v>
      </c>
      <c r="E676" s="632" t="s">
        <v>634</v>
      </c>
      <c r="F676" s="632" t="s">
        <v>2638</v>
      </c>
      <c r="G676" s="632" t="s">
        <v>2639</v>
      </c>
      <c r="H676" s="649">
        <v>4</v>
      </c>
      <c r="I676" s="649">
        <v>3488</v>
      </c>
      <c r="J676" s="632"/>
      <c r="K676" s="632">
        <v>872</v>
      </c>
      <c r="L676" s="649"/>
      <c r="M676" s="649"/>
      <c r="N676" s="632"/>
      <c r="O676" s="632"/>
      <c r="P676" s="649"/>
      <c r="Q676" s="649"/>
      <c r="R676" s="637"/>
      <c r="S676" s="650"/>
    </row>
    <row r="677" spans="1:19" ht="14.4" customHeight="1" x14ac:dyDescent="0.3">
      <c r="A677" s="631" t="s">
        <v>2497</v>
      </c>
      <c r="B677" s="632" t="s">
        <v>2531</v>
      </c>
      <c r="C677" s="632" t="s">
        <v>529</v>
      </c>
      <c r="D677" s="632" t="s">
        <v>2492</v>
      </c>
      <c r="E677" s="632" t="s">
        <v>634</v>
      </c>
      <c r="F677" s="632" t="s">
        <v>2646</v>
      </c>
      <c r="G677" s="632" t="s">
        <v>2647</v>
      </c>
      <c r="H677" s="649">
        <v>24</v>
      </c>
      <c r="I677" s="649">
        <v>123768</v>
      </c>
      <c r="J677" s="632"/>
      <c r="K677" s="632">
        <v>5157</v>
      </c>
      <c r="L677" s="649"/>
      <c r="M677" s="649"/>
      <c r="N677" s="632"/>
      <c r="O677" s="632"/>
      <c r="P677" s="649"/>
      <c r="Q677" s="649"/>
      <c r="R677" s="637"/>
      <c r="S677" s="650"/>
    </row>
    <row r="678" spans="1:19" ht="14.4" customHeight="1" x14ac:dyDescent="0.3">
      <c r="A678" s="631" t="s">
        <v>2497</v>
      </c>
      <c r="B678" s="632" t="s">
        <v>2531</v>
      </c>
      <c r="C678" s="632" t="s">
        <v>529</v>
      </c>
      <c r="D678" s="632" t="s">
        <v>2492</v>
      </c>
      <c r="E678" s="632" t="s">
        <v>634</v>
      </c>
      <c r="F678" s="632" t="s">
        <v>2651</v>
      </c>
      <c r="G678" s="632" t="s">
        <v>2653</v>
      </c>
      <c r="H678" s="649">
        <v>3</v>
      </c>
      <c r="I678" s="649">
        <v>16860</v>
      </c>
      <c r="J678" s="632"/>
      <c r="K678" s="632">
        <v>5620</v>
      </c>
      <c r="L678" s="649"/>
      <c r="M678" s="649"/>
      <c r="N678" s="632"/>
      <c r="O678" s="632"/>
      <c r="P678" s="649"/>
      <c r="Q678" s="649"/>
      <c r="R678" s="637"/>
      <c r="S678" s="650"/>
    </row>
    <row r="679" spans="1:19" ht="14.4" customHeight="1" x14ac:dyDescent="0.3">
      <c r="A679" s="631" t="s">
        <v>2497</v>
      </c>
      <c r="B679" s="632" t="s">
        <v>2531</v>
      </c>
      <c r="C679" s="632" t="s">
        <v>529</v>
      </c>
      <c r="D679" s="632" t="s">
        <v>2492</v>
      </c>
      <c r="E679" s="632" t="s">
        <v>634</v>
      </c>
      <c r="F679" s="632" t="s">
        <v>2659</v>
      </c>
      <c r="G679" s="632" t="s">
        <v>2660</v>
      </c>
      <c r="H679" s="649">
        <v>134</v>
      </c>
      <c r="I679" s="649">
        <v>23718</v>
      </c>
      <c r="J679" s="632"/>
      <c r="K679" s="632">
        <v>177</v>
      </c>
      <c r="L679" s="649"/>
      <c r="M679" s="649"/>
      <c r="N679" s="632"/>
      <c r="O679" s="632"/>
      <c r="P679" s="649"/>
      <c r="Q679" s="649"/>
      <c r="R679" s="637"/>
      <c r="S679" s="650"/>
    </row>
    <row r="680" spans="1:19" ht="14.4" customHeight="1" x14ac:dyDescent="0.3">
      <c r="A680" s="631" t="s">
        <v>2497</v>
      </c>
      <c r="B680" s="632" t="s">
        <v>2531</v>
      </c>
      <c r="C680" s="632" t="s">
        <v>529</v>
      </c>
      <c r="D680" s="632" t="s">
        <v>2492</v>
      </c>
      <c r="E680" s="632" t="s">
        <v>634</v>
      </c>
      <c r="F680" s="632" t="s">
        <v>2662</v>
      </c>
      <c r="G680" s="632" t="s">
        <v>2663</v>
      </c>
      <c r="H680" s="649">
        <v>32</v>
      </c>
      <c r="I680" s="649">
        <v>65536</v>
      </c>
      <c r="J680" s="632"/>
      <c r="K680" s="632">
        <v>2048</v>
      </c>
      <c r="L680" s="649"/>
      <c r="M680" s="649"/>
      <c r="N680" s="632"/>
      <c r="O680" s="632"/>
      <c r="P680" s="649"/>
      <c r="Q680" s="649"/>
      <c r="R680" s="637"/>
      <c r="S680" s="650"/>
    </row>
    <row r="681" spans="1:19" ht="14.4" customHeight="1" x14ac:dyDescent="0.3">
      <c r="A681" s="631" t="s">
        <v>2497</v>
      </c>
      <c r="B681" s="632" t="s">
        <v>2531</v>
      </c>
      <c r="C681" s="632" t="s">
        <v>529</v>
      </c>
      <c r="D681" s="632" t="s">
        <v>2492</v>
      </c>
      <c r="E681" s="632" t="s">
        <v>634</v>
      </c>
      <c r="F681" s="632" t="s">
        <v>2664</v>
      </c>
      <c r="G681" s="632" t="s">
        <v>2665</v>
      </c>
      <c r="H681" s="649">
        <v>49</v>
      </c>
      <c r="I681" s="649">
        <v>16905</v>
      </c>
      <c r="J681" s="632"/>
      <c r="K681" s="632">
        <v>345</v>
      </c>
      <c r="L681" s="649"/>
      <c r="M681" s="649"/>
      <c r="N681" s="632"/>
      <c r="O681" s="632"/>
      <c r="P681" s="649"/>
      <c r="Q681" s="649"/>
      <c r="R681" s="637"/>
      <c r="S681" s="650"/>
    </row>
    <row r="682" spans="1:19" ht="14.4" customHeight="1" x14ac:dyDescent="0.3">
      <c r="A682" s="631" t="s">
        <v>2497</v>
      </c>
      <c r="B682" s="632" t="s">
        <v>2531</v>
      </c>
      <c r="C682" s="632" t="s">
        <v>529</v>
      </c>
      <c r="D682" s="632" t="s">
        <v>2492</v>
      </c>
      <c r="E682" s="632" t="s">
        <v>634</v>
      </c>
      <c r="F682" s="632" t="s">
        <v>2667</v>
      </c>
      <c r="G682" s="632" t="s">
        <v>2668</v>
      </c>
      <c r="H682" s="649">
        <v>3</v>
      </c>
      <c r="I682" s="649">
        <v>921</v>
      </c>
      <c r="J682" s="632"/>
      <c r="K682" s="632">
        <v>307</v>
      </c>
      <c r="L682" s="649"/>
      <c r="M682" s="649"/>
      <c r="N682" s="632"/>
      <c r="O682" s="632"/>
      <c r="P682" s="649"/>
      <c r="Q682" s="649"/>
      <c r="R682" s="637"/>
      <c r="S682" s="650"/>
    </row>
    <row r="683" spans="1:19" ht="14.4" customHeight="1" x14ac:dyDescent="0.3">
      <c r="A683" s="631" t="s">
        <v>2497</v>
      </c>
      <c r="B683" s="632" t="s">
        <v>2531</v>
      </c>
      <c r="C683" s="632" t="s">
        <v>529</v>
      </c>
      <c r="D683" s="632" t="s">
        <v>2492</v>
      </c>
      <c r="E683" s="632" t="s">
        <v>634</v>
      </c>
      <c r="F683" s="632" t="s">
        <v>2669</v>
      </c>
      <c r="G683" s="632" t="s">
        <v>2671</v>
      </c>
      <c r="H683" s="649">
        <v>3</v>
      </c>
      <c r="I683" s="649">
        <v>8208</v>
      </c>
      <c r="J683" s="632"/>
      <c r="K683" s="632">
        <v>2736</v>
      </c>
      <c r="L683" s="649"/>
      <c r="M683" s="649"/>
      <c r="N683" s="632"/>
      <c r="O683" s="632"/>
      <c r="P683" s="649"/>
      <c r="Q683" s="649"/>
      <c r="R683" s="637"/>
      <c r="S683" s="650"/>
    </row>
    <row r="684" spans="1:19" ht="14.4" customHeight="1" x14ac:dyDescent="0.3">
      <c r="A684" s="631" t="s">
        <v>2497</v>
      </c>
      <c r="B684" s="632" t="s">
        <v>2531</v>
      </c>
      <c r="C684" s="632" t="s">
        <v>529</v>
      </c>
      <c r="D684" s="632" t="s">
        <v>2492</v>
      </c>
      <c r="E684" s="632" t="s">
        <v>634</v>
      </c>
      <c r="F684" s="632" t="s">
        <v>2674</v>
      </c>
      <c r="G684" s="632" t="s">
        <v>2675</v>
      </c>
      <c r="H684" s="649">
        <v>1</v>
      </c>
      <c r="I684" s="649">
        <v>154</v>
      </c>
      <c r="J684" s="632"/>
      <c r="K684" s="632">
        <v>154</v>
      </c>
      <c r="L684" s="649"/>
      <c r="M684" s="649"/>
      <c r="N684" s="632"/>
      <c r="O684" s="632"/>
      <c r="P684" s="649"/>
      <c r="Q684" s="649"/>
      <c r="R684" s="637"/>
      <c r="S684" s="650"/>
    </row>
    <row r="685" spans="1:19" ht="14.4" customHeight="1" x14ac:dyDescent="0.3">
      <c r="A685" s="631" t="s">
        <v>2497</v>
      </c>
      <c r="B685" s="632" t="s">
        <v>2531</v>
      </c>
      <c r="C685" s="632" t="s">
        <v>529</v>
      </c>
      <c r="D685" s="632" t="s">
        <v>2492</v>
      </c>
      <c r="E685" s="632" t="s">
        <v>634</v>
      </c>
      <c r="F685" s="632" t="s">
        <v>2685</v>
      </c>
      <c r="G685" s="632" t="s">
        <v>2687</v>
      </c>
      <c r="H685" s="649">
        <v>82</v>
      </c>
      <c r="I685" s="649">
        <v>12710</v>
      </c>
      <c r="J685" s="632"/>
      <c r="K685" s="632">
        <v>155</v>
      </c>
      <c r="L685" s="649"/>
      <c r="M685" s="649"/>
      <c r="N685" s="632"/>
      <c r="O685" s="632"/>
      <c r="P685" s="649"/>
      <c r="Q685" s="649"/>
      <c r="R685" s="637"/>
      <c r="S685" s="650"/>
    </row>
    <row r="686" spans="1:19" ht="14.4" customHeight="1" x14ac:dyDescent="0.3">
      <c r="A686" s="631" t="s">
        <v>2497</v>
      </c>
      <c r="B686" s="632" t="s">
        <v>2531</v>
      </c>
      <c r="C686" s="632" t="s">
        <v>529</v>
      </c>
      <c r="D686" s="632" t="s">
        <v>2492</v>
      </c>
      <c r="E686" s="632" t="s">
        <v>634</v>
      </c>
      <c r="F686" s="632" t="s">
        <v>2688</v>
      </c>
      <c r="G686" s="632" t="s">
        <v>2689</v>
      </c>
      <c r="H686" s="649">
        <v>22</v>
      </c>
      <c r="I686" s="649">
        <v>4378</v>
      </c>
      <c r="J686" s="632"/>
      <c r="K686" s="632">
        <v>199</v>
      </c>
      <c r="L686" s="649"/>
      <c r="M686" s="649"/>
      <c r="N686" s="632"/>
      <c r="O686" s="632"/>
      <c r="P686" s="649"/>
      <c r="Q686" s="649"/>
      <c r="R686" s="637"/>
      <c r="S686" s="650"/>
    </row>
    <row r="687" spans="1:19" ht="14.4" customHeight="1" x14ac:dyDescent="0.3">
      <c r="A687" s="631" t="s">
        <v>2497</v>
      </c>
      <c r="B687" s="632" t="s">
        <v>2531</v>
      </c>
      <c r="C687" s="632" t="s">
        <v>529</v>
      </c>
      <c r="D687" s="632" t="s">
        <v>2492</v>
      </c>
      <c r="E687" s="632" t="s">
        <v>634</v>
      </c>
      <c r="F687" s="632" t="s">
        <v>2693</v>
      </c>
      <c r="G687" s="632" t="s">
        <v>2695</v>
      </c>
      <c r="H687" s="649">
        <v>6</v>
      </c>
      <c r="I687" s="649">
        <v>2556</v>
      </c>
      <c r="J687" s="632"/>
      <c r="K687" s="632">
        <v>426</v>
      </c>
      <c r="L687" s="649"/>
      <c r="M687" s="649"/>
      <c r="N687" s="632"/>
      <c r="O687" s="632"/>
      <c r="P687" s="649"/>
      <c r="Q687" s="649"/>
      <c r="R687" s="637"/>
      <c r="S687" s="650"/>
    </row>
    <row r="688" spans="1:19" ht="14.4" customHeight="1" x14ac:dyDescent="0.3">
      <c r="A688" s="631" t="s">
        <v>2497</v>
      </c>
      <c r="B688" s="632" t="s">
        <v>2531</v>
      </c>
      <c r="C688" s="632" t="s">
        <v>529</v>
      </c>
      <c r="D688" s="632" t="s">
        <v>2492</v>
      </c>
      <c r="E688" s="632" t="s">
        <v>634</v>
      </c>
      <c r="F688" s="632" t="s">
        <v>2698</v>
      </c>
      <c r="G688" s="632" t="s">
        <v>2700</v>
      </c>
      <c r="H688" s="649">
        <v>26</v>
      </c>
      <c r="I688" s="649">
        <v>4238</v>
      </c>
      <c r="J688" s="632"/>
      <c r="K688" s="632">
        <v>163</v>
      </c>
      <c r="L688" s="649"/>
      <c r="M688" s="649"/>
      <c r="N688" s="632"/>
      <c r="O688" s="632"/>
      <c r="P688" s="649"/>
      <c r="Q688" s="649"/>
      <c r="R688" s="637"/>
      <c r="S688" s="650"/>
    </row>
    <row r="689" spans="1:19" ht="14.4" customHeight="1" x14ac:dyDescent="0.3">
      <c r="A689" s="631" t="s">
        <v>2497</v>
      </c>
      <c r="B689" s="632" t="s">
        <v>2531</v>
      </c>
      <c r="C689" s="632" t="s">
        <v>529</v>
      </c>
      <c r="D689" s="632" t="s">
        <v>2492</v>
      </c>
      <c r="E689" s="632" t="s">
        <v>634</v>
      </c>
      <c r="F689" s="632" t="s">
        <v>2704</v>
      </c>
      <c r="G689" s="632" t="s">
        <v>2706</v>
      </c>
      <c r="H689" s="649">
        <v>14</v>
      </c>
      <c r="I689" s="649">
        <v>30156</v>
      </c>
      <c r="J689" s="632"/>
      <c r="K689" s="632">
        <v>2154</v>
      </c>
      <c r="L689" s="649"/>
      <c r="M689" s="649"/>
      <c r="N689" s="632"/>
      <c r="O689" s="632"/>
      <c r="P689" s="649"/>
      <c r="Q689" s="649"/>
      <c r="R689" s="637"/>
      <c r="S689" s="650"/>
    </row>
    <row r="690" spans="1:19" ht="14.4" customHeight="1" x14ac:dyDescent="0.3">
      <c r="A690" s="631" t="s">
        <v>2497</v>
      </c>
      <c r="B690" s="632" t="s">
        <v>2531</v>
      </c>
      <c r="C690" s="632" t="s">
        <v>529</v>
      </c>
      <c r="D690" s="632" t="s">
        <v>2492</v>
      </c>
      <c r="E690" s="632" t="s">
        <v>634</v>
      </c>
      <c r="F690" s="632" t="s">
        <v>2707</v>
      </c>
      <c r="G690" s="632" t="s">
        <v>2708</v>
      </c>
      <c r="H690" s="649">
        <v>5</v>
      </c>
      <c r="I690" s="649">
        <v>815</v>
      </c>
      <c r="J690" s="632"/>
      <c r="K690" s="632">
        <v>163</v>
      </c>
      <c r="L690" s="649"/>
      <c r="M690" s="649"/>
      <c r="N690" s="632"/>
      <c r="O690" s="632"/>
      <c r="P690" s="649"/>
      <c r="Q690" s="649"/>
      <c r="R690" s="637"/>
      <c r="S690" s="650"/>
    </row>
    <row r="691" spans="1:19" ht="14.4" customHeight="1" x14ac:dyDescent="0.3">
      <c r="A691" s="631" t="s">
        <v>2497</v>
      </c>
      <c r="B691" s="632" t="s">
        <v>2531</v>
      </c>
      <c r="C691" s="632" t="s">
        <v>529</v>
      </c>
      <c r="D691" s="632" t="s">
        <v>2492</v>
      </c>
      <c r="E691" s="632" t="s">
        <v>634</v>
      </c>
      <c r="F691" s="632" t="s">
        <v>2710</v>
      </c>
      <c r="G691" s="632" t="s">
        <v>2711</v>
      </c>
      <c r="H691" s="649">
        <v>2</v>
      </c>
      <c r="I691" s="649">
        <v>1866</v>
      </c>
      <c r="J691" s="632"/>
      <c r="K691" s="632">
        <v>933</v>
      </c>
      <c r="L691" s="649"/>
      <c r="M691" s="649"/>
      <c r="N691" s="632"/>
      <c r="O691" s="632"/>
      <c r="P691" s="649"/>
      <c r="Q691" s="649"/>
      <c r="R691" s="637"/>
      <c r="S691" s="650"/>
    </row>
    <row r="692" spans="1:19" ht="14.4" customHeight="1" x14ac:dyDescent="0.3">
      <c r="A692" s="631" t="s">
        <v>2497</v>
      </c>
      <c r="B692" s="632" t="s">
        <v>2531</v>
      </c>
      <c r="C692" s="632" t="s">
        <v>529</v>
      </c>
      <c r="D692" s="632" t="s">
        <v>2492</v>
      </c>
      <c r="E692" s="632" t="s">
        <v>634</v>
      </c>
      <c r="F692" s="632" t="s">
        <v>2723</v>
      </c>
      <c r="G692" s="632" t="s">
        <v>2724</v>
      </c>
      <c r="H692" s="649">
        <v>1</v>
      </c>
      <c r="I692" s="649">
        <v>283</v>
      </c>
      <c r="J692" s="632"/>
      <c r="K692" s="632">
        <v>283</v>
      </c>
      <c r="L692" s="649"/>
      <c r="M692" s="649"/>
      <c r="N692" s="632"/>
      <c r="O692" s="632"/>
      <c r="P692" s="649"/>
      <c r="Q692" s="649"/>
      <c r="R692" s="637"/>
      <c r="S692" s="650"/>
    </row>
    <row r="693" spans="1:19" ht="14.4" customHeight="1" x14ac:dyDescent="0.3">
      <c r="A693" s="631" t="s">
        <v>2497</v>
      </c>
      <c r="B693" s="632" t="s">
        <v>2531</v>
      </c>
      <c r="C693" s="632" t="s">
        <v>529</v>
      </c>
      <c r="D693" s="632" t="s">
        <v>2492</v>
      </c>
      <c r="E693" s="632" t="s">
        <v>634</v>
      </c>
      <c r="F693" s="632" t="s">
        <v>2725</v>
      </c>
      <c r="G693" s="632" t="s">
        <v>2726</v>
      </c>
      <c r="H693" s="649">
        <v>1</v>
      </c>
      <c r="I693" s="649">
        <v>373</v>
      </c>
      <c r="J693" s="632"/>
      <c r="K693" s="632">
        <v>373</v>
      </c>
      <c r="L693" s="649"/>
      <c r="M693" s="649"/>
      <c r="N693" s="632"/>
      <c r="O693" s="632"/>
      <c r="P693" s="649"/>
      <c r="Q693" s="649"/>
      <c r="R693" s="637"/>
      <c r="S693" s="650"/>
    </row>
    <row r="694" spans="1:19" ht="14.4" customHeight="1" x14ac:dyDescent="0.3">
      <c r="A694" s="631" t="s">
        <v>2497</v>
      </c>
      <c r="B694" s="632" t="s">
        <v>2531</v>
      </c>
      <c r="C694" s="632" t="s">
        <v>529</v>
      </c>
      <c r="D694" s="632" t="s">
        <v>2493</v>
      </c>
      <c r="E694" s="632" t="s">
        <v>634</v>
      </c>
      <c r="F694" s="632" t="s">
        <v>2654</v>
      </c>
      <c r="G694" s="632" t="s">
        <v>2655</v>
      </c>
      <c r="H694" s="649">
        <v>2</v>
      </c>
      <c r="I694" s="649">
        <v>222</v>
      </c>
      <c r="J694" s="632"/>
      <c r="K694" s="632">
        <v>111</v>
      </c>
      <c r="L694" s="649"/>
      <c r="M694" s="649"/>
      <c r="N694" s="632"/>
      <c r="O694" s="632"/>
      <c r="P694" s="649"/>
      <c r="Q694" s="649"/>
      <c r="R694" s="637"/>
      <c r="S694" s="650"/>
    </row>
    <row r="695" spans="1:19" ht="14.4" customHeight="1" x14ac:dyDescent="0.3">
      <c r="A695" s="631" t="s">
        <v>2497</v>
      </c>
      <c r="B695" s="632" t="s">
        <v>2531</v>
      </c>
      <c r="C695" s="632" t="s">
        <v>529</v>
      </c>
      <c r="D695" s="632" t="s">
        <v>787</v>
      </c>
      <c r="E695" s="632" t="s">
        <v>2499</v>
      </c>
      <c r="F695" s="632" t="s">
        <v>2500</v>
      </c>
      <c r="G695" s="632" t="s">
        <v>629</v>
      </c>
      <c r="H695" s="649">
        <v>1</v>
      </c>
      <c r="I695" s="649">
        <v>855.64</v>
      </c>
      <c r="J695" s="632"/>
      <c r="K695" s="632">
        <v>855.64</v>
      </c>
      <c r="L695" s="649"/>
      <c r="M695" s="649"/>
      <c r="N695" s="632"/>
      <c r="O695" s="632"/>
      <c r="P695" s="649"/>
      <c r="Q695" s="649"/>
      <c r="R695" s="637"/>
      <c r="S695" s="650"/>
    </row>
    <row r="696" spans="1:19" ht="14.4" customHeight="1" x14ac:dyDescent="0.3">
      <c r="A696" s="631" t="s">
        <v>2497</v>
      </c>
      <c r="B696" s="632" t="s">
        <v>2531</v>
      </c>
      <c r="C696" s="632" t="s">
        <v>529</v>
      </c>
      <c r="D696" s="632" t="s">
        <v>787</v>
      </c>
      <c r="E696" s="632" t="s">
        <v>2499</v>
      </c>
      <c r="F696" s="632" t="s">
        <v>2532</v>
      </c>
      <c r="G696" s="632" t="s">
        <v>629</v>
      </c>
      <c r="H696" s="649">
        <v>1.5</v>
      </c>
      <c r="I696" s="649">
        <v>2566.89</v>
      </c>
      <c r="J696" s="632">
        <v>0.99999610425026286</v>
      </c>
      <c r="K696" s="632">
        <v>1711.26</v>
      </c>
      <c r="L696" s="649">
        <v>1.5</v>
      </c>
      <c r="M696" s="649">
        <v>2566.9</v>
      </c>
      <c r="N696" s="632">
        <v>1</v>
      </c>
      <c r="O696" s="632">
        <v>1711.2666666666667</v>
      </c>
      <c r="P696" s="649"/>
      <c r="Q696" s="649"/>
      <c r="R696" s="637"/>
      <c r="S696" s="650"/>
    </row>
    <row r="697" spans="1:19" ht="14.4" customHeight="1" x14ac:dyDescent="0.3">
      <c r="A697" s="631" t="s">
        <v>2497</v>
      </c>
      <c r="B697" s="632" t="s">
        <v>2531</v>
      </c>
      <c r="C697" s="632" t="s">
        <v>529</v>
      </c>
      <c r="D697" s="632" t="s">
        <v>787</v>
      </c>
      <c r="E697" s="632" t="s">
        <v>2499</v>
      </c>
      <c r="F697" s="632" t="s">
        <v>2533</v>
      </c>
      <c r="G697" s="632" t="s">
        <v>618</v>
      </c>
      <c r="H697" s="649">
        <v>1.33</v>
      </c>
      <c r="I697" s="649">
        <v>3601.6800000000003</v>
      </c>
      <c r="J697" s="632">
        <v>0.66834168989307818</v>
      </c>
      <c r="K697" s="632">
        <v>2708.0300751879699</v>
      </c>
      <c r="L697" s="649">
        <v>1.9900000000000002</v>
      </c>
      <c r="M697" s="649">
        <v>5388.98</v>
      </c>
      <c r="N697" s="632">
        <v>1</v>
      </c>
      <c r="O697" s="632">
        <v>2708.0301507537683</v>
      </c>
      <c r="P697" s="649">
        <v>0.84000000000000008</v>
      </c>
      <c r="Q697" s="649">
        <v>2176.04</v>
      </c>
      <c r="R697" s="637">
        <v>0.40379441007389155</v>
      </c>
      <c r="S697" s="650">
        <v>2590.5238095238092</v>
      </c>
    </row>
    <row r="698" spans="1:19" ht="14.4" customHeight="1" x14ac:dyDescent="0.3">
      <c r="A698" s="631" t="s">
        <v>2497</v>
      </c>
      <c r="B698" s="632" t="s">
        <v>2531</v>
      </c>
      <c r="C698" s="632" t="s">
        <v>529</v>
      </c>
      <c r="D698" s="632" t="s">
        <v>787</v>
      </c>
      <c r="E698" s="632" t="s">
        <v>2499</v>
      </c>
      <c r="F698" s="632" t="s">
        <v>2534</v>
      </c>
      <c r="G698" s="632" t="s">
        <v>618</v>
      </c>
      <c r="H698" s="649">
        <v>1.8</v>
      </c>
      <c r="I698" s="649">
        <v>12186.18</v>
      </c>
      <c r="J698" s="632">
        <v>1.5109282164714284</v>
      </c>
      <c r="K698" s="632">
        <v>6770.1</v>
      </c>
      <c r="L698" s="649">
        <v>1.2</v>
      </c>
      <c r="M698" s="649">
        <v>8065.3600000000006</v>
      </c>
      <c r="N698" s="632">
        <v>1</v>
      </c>
      <c r="O698" s="632">
        <v>6721.1333333333341</v>
      </c>
      <c r="P698" s="649">
        <v>2.2000000000000002</v>
      </c>
      <c r="Q698" s="649">
        <v>14247.87</v>
      </c>
      <c r="R698" s="637">
        <v>1.7665510281004195</v>
      </c>
      <c r="S698" s="650">
        <v>6476.3045454545454</v>
      </c>
    </row>
    <row r="699" spans="1:19" ht="14.4" customHeight="1" x14ac:dyDescent="0.3">
      <c r="A699" s="631" t="s">
        <v>2497</v>
      </c>
      <c r="B699" s="632" t="s">
        <v>2531</v>
      </c>
      <c r="C699" s="632" t="s">
        <v>529</v>
      </c>
      <c r="D699" s="632" t="s">
        <v>787</v>
      </c>
      <c r="E699" s="632" t="s">
        <v>2499</v>
      </c>
      <c r="F699" s="632" t="s">
        <v>2536</v>
      </c>
      <c r="G699" s="632" t="s">
        <v>2537</v>
      </c>
      <c r="H699" s="649">
        <v>6</v>
      </c>
      <c r="I699" s="649">
        <v>6028.9400000000005</v>
      </c>
      <c r="J699" s="632">
        <v>1.791049121399819</v>
      </c>
      <c r="K699" s="632">
        <v>1004.8233333333334</v>
      </c>
      <c r="L699" s="649">
        <v>3.35</v>
      </c>
      <c r="M699" s="649">
        <v>3366.15</v>
      </c>
      <c r="N699" s="632">
        <v>1</v>
      </c>
      <c r="O699" s="632">
        <v>1004.820895522388</v>
      </c>
      <c r="P699" s="649"/>
      <c r="Q699" s="649"/>
      <c r="R699" s="637"/>
      <c r="S699" s="650"/>
    </row>
    <row r="700" spans="1:19" ht="14.4" customHeight="1" x14ac:dyDescent="0.3">
      <c r="A700" s="631" t="s">
        <v>2497</v>
      </c>
      <c r="B700" s="632" t="s">
        <v>2531</v>
      </c>
      <c r="C700" s="632" t="s">
        <v>529</v>
      </c>
      <c r="D700" s="632" t="s">
        <v>787</v>
      </c>
      <c r="E700" s="632" t="s">
        <v>2499</v>
      </c>
      <c r="F700" s="632" t="s">
        <v>2538</v>
      </c>
      <c r="G700" s="632" t="s">
        <v>675</v>
      </c>
      <c r="H700" s="649">
        <v>0.08</v>
      </c>
      <c r="I700" s="649">
        <v>791.03</v>
      </c>
      <c r="J700" s="632"/>
      <c r="K700" s="632">
        <v>9887.875</v>
      </c>
      <c r="L700" s="649"/>
      <c r="M700" s="649"/>
      <c r="N700" s="632"/>
      <c r="O700" s="632"/>
      <c r="P700" s="649"/>
      <c r="Q700" s="649"/>
      <c r="R700" s="637"/>
      <c r="S700" s="650"/>
    </row>
    <row r="701" spans="1:19" ht="14.4" customHeight="1" x14ac:dyDescent="0.3">
      <c r="A701" s="631" t="s">
        <v>2497</v>
      </c>
      <c r="B701" s="632" t="s">
        <v>2531</v>
      </c>
      <c r="C701" s="632" t="s">
        <v>529</v>
      </c>
      <c r="D701" s="632" t="s">
        <v>787</v>
      </c>
      <c r="E701" s="632" t="s">
        <v>2499</v>
      </c>
      <c r="F701" s="632" t="s">
        <v>2540</v>
      </c>
      <c r="G701" s="632" t="s">
        <v>2541</v>
      </c>
      <c r="H701" s="649">
        <v>0.05</v>
      </c>
      <c r="I701" s="649">
        <v>233.77</v>
      </c>
      <c r="J701" s="632"/>
      <c r="K701" s="632">
        <v>4675.3999999999996</v>
      </c>
      <c r="L701" s="649"/>
      <c r="M701" s="649"/>
      <c r="N701" s="632"/>
      <c r="O701" s="632"/>
      <c r="P701" s="649"/>
      <c r="Q701" s="649"/>
      <c r="R701" s="637"/>
      <c r="S701" s="650"/>
    </row>
    <row r="702" spans="1:19" ht="14.4" customHeight="1" x14ac:dyDescent="0.3">
      <c r="A702" s="631" t="s">
        <v>2497</v>
      </c>
      <c r="B702" s="632" t="s">
        <v>2531</v>
      </c>
      <c r="C702" s="632" t="s">
        <v>529</v>
      </c>
      <c r="D702" s="632" t="s">
        <v>787</v>
      </c>
      <c r="E702" s="632" t="s">
        <v>2499</v>
      </c>
      <c r="F702" s="632" t="s">
        <v>2542</v>
      </c>
      <c r="G702" s="632" t="s">
        <v>616</v>
      </c>
      <c r="H702" s="649">
        <v>18.5</v>
      </c>
      <c r="I702" s="649">
        <v>16586.969999999998</v>
      </c>
      <c r="J702" s="632">
        <v>1.9665390178550253</v>
      </c>
      <c r="K702" s="632">
        <v>896.5929729729728</v>
      </c>
      <c r="L702" s="649">
        <v>10</v>
      </c>
      <c r="M702" s="649">
        <v>8434.6</v>
      </c>
      <c r="N702" s="632">
        <v>1</v>
      </c>
      <c r="O702" s="632">
        <v>843.46</v>
      </c>
      <c r="P702" s="649">
        <v>11</v>
      </c>
      <c r="Q702" s="649">
        <v>7969.95</v>
      </c>
      <c r="R702" s="637">
        <v>0.94491143622696983</v>
      </c>
      <c r="S702" s="650">
        <v>724.54090909090905</v>
      </c>
    </row>
    <row r="703" spans="1:19" ht="14.4" customHeight="1" x14ac:dyDescent="0.3">
      <c r="A703" s="631" t="s">
        <v>2497</v>
      </c>
      <c r="B703" s="632" t="s">
        <v>2531</v>
      </c>
      <c r="C703" s="632" t="s">
        <v>529</v>
      </c>
      <c r="D703" s="632" t="s">
        <v>787</v>
      </c>
      <c r="E703" s="632" t="s">
        <v>2499</v>
      </c>
      <c r="F703" s="632" t="s">
        <v>2544</v>
      </c>
      <c r="G703" s="632" t="s">
        <v>716</v>
      </c>
      <c r="H703" s="649"/>
      <c r="I703" s="649"/>
      <c r="J703" s="632"/>
      <c r="K703" s="632"/>
      <c r="L703" s="649">
        <v>0.06</v>
      </c>
      <c r="M703" s="649">
        <v>272.85000000000002</v>
      </c>
      <c r="N703" s="632">
        <v>1</v>
      </c>
      <c r="O703" s="632">
        <v>4547.5000000000009</v>
      </c>
      <c r="P703" s="649">
        <v>0</v>
      </c>
      <c r="Q703" s="649">
        <v>0</v>
      </c>
      <c r="R703" s="637">
        <v>0</v>
      </c>
      <c r="S703" s="650"/>
    </row>
    <row r="704" spans="1:19" ht="14.4" customHeight="1" x14ac:dyDescent="0.3">
      <c r="A704" s="631" t="s">
        <v>2497</v>
      </c>
      <c r="B704" s="632" t="s">
        <v>2531</v>
      </c>
      <c r="C704" s="632" t="s">
        <v>529</v>
      </c>
      <c r="D704" s="632" t="s">
        <v>787</v>
      </c>
      <c r="E704" s="632" t="s">
        <v>2499</v>
      </c>
      <c r="F704" s="632" t="s">
        <v>2545</v>
      </c>
      <c r="G704" s="632" t="s">
        <v>716</v>
      </c>
      <c r="H704" s="649"/>
      <c r="I704" s="649"/>
      <c r="J704" s="632"/>
      <c r="K704" s="632"/>
      <c r="L704" s="649">
        <v>0.7</v>
      </c>
      <c r="M704" s="649">
        <v>6366.6399999999994</v>
      </c>
      <c r="N704" s="632">
        <v>1</v>
      </c>
      <c r="O704" s="632">
        <v>9095.1999999999989</v>
      </c>
      <c r="P704" s="649">
        <v>7.0000000000000007E-2</v>
      </c>
      <c r="Q704" s="649">
        <v>229.31</v>
      </c>
      <c r="R704" s="637">
        <v>3.6017428345249618E-2</v>
      </c>
      <c r="S704" s="650">
        <v>3275.8571428571427</v>
      </c>
    </row>
    <row r="705" spans="1:19" ht="14.4" customHeight="1" x14ac:dyDescent="0.3">
      <c r="A705" s="631" t="s">
        <v>2497</v>
      </c>
      <c r="B705" s="632" t="s">
        <v>2531</v>
      </c>
      <c r="C705" s="632" t="s">
        <v>529</v>
      </c>
      <c r="D705" s="632" t="s">
        <v>787</v>
      </c>
      <c r="E705" s="632" t="s">
        <v>2499</v>
      </c>
      <c r="F705" s="632" t="s">
        <v>2546</v>
      </c>
      <c r="G705" s="632" t="s">
        <v>723</v>
      </c>
      <c r="H705" s="649">
        <v>0.1</v>
      </c>
      <c r="I705" s="649">
        <v>194.93</v>
      </c>
      <c r="J705" s="632">
        <v>1</v>
      </c>
      <c r="K705" s="632">
        <v>1949.3</v>
      </c>
      <c r="L705" s="649">
        <v>0.1</v>
      </c>
      <c r="M705" s="649">
        <v>194.93</v>
      </c>
      <c r="N705" s="632">
        <v>1</v>
      </c>
      <c r="O705" s="632">
        <v>1949.3</v>
      </c>
      <c r="P705" s="649"/>
      <c r="Q705" s="649"/>
      <c r="R705" s="637"/>
      <c r="S705" s="650"/>
    </row>
    <row r="706" spans="1:19" ht="14.4" customHeight="1" x14ac:dyDescent="0.3">
      <c r="A706" s="631" t="s">
        <v>2497</v>
      </c>
      <c r="B706" s="632" t="s">
        <v>2531</v>
      </c>
      <c r="C706" s="632" t="s">
        <v>529</v>
      </c>
      <c r="D706" s="632" t="s">
        <v>787</v>
      </c>
      <c r="E706" s="632" t="s">
        <v>2499</v>
      </c>
      <c r="F706" s="632" t="s">
        <v>2547</v>
      </c>
      <c r="G706" s="632" t="s">
        <v>716</v>
      </c>
      <c r="H706" s="649">
        <v>2.6</v>
      </c>
      <c r="I706" s="649">
        <v>4700.55</v>
      </c>
      <c r="J706" s="632">
        <v>0.73831053477271336</v>
      </c>
      <c r="K706" s="632">
        <v>1807.9038461538462</v>
      </c>
      <c r="L706" s="649">
        <v>3.5</v>
      </c>
      <c r="M706" s="649">
        <v>6366.63</v>
      </c>
      <c r="N706" s="632">
        <v>1</v>
      </c>
      <c r="O706" s="632">
        <v>1819.037142857143</v>
      </c>
      <c r="P706" s="649">
        <v>2.8</v>
      </c>
      <c r="Q706" s="649">
        <v>4627.8900000000003</v>
      </c>
      <c r="R706" s="637">
        <v>0.726897903600492</v>
      </c>
      <c r="S706" s="650">
        <v>1652.8178571428573</v>
      </c>
    </row>
    <row r="707" spans="1:19" ht="14.4" customHeight="1" x14ac:dyDescent="0.3">
      <c r="A707" s="631" t="s">
        <v>2497</v>
      </c>
      <c r="B707" s="632" t="s">
        <v>2531</v>
      </c>
      <c r="C707" s="632" t="s">
        <v>529</v>
      </c>
      <c r="D707" s="632" t="s">
        <v>787</v>
      </c>
      <c r="E707" s="632" t="s">
        <v>2499</v>
      </c>
      <c r="F707" s="632" t="s">
        <v>2548</v>
      </c>
      <c r="G707" s="632" t="s">
        <v>625</v>
      </c>
      <c r="H707" s="649">
        <v>0.3</v>
      </c>
      <c r="I707" s="649">
        <v>155.28</v>
      </c>
      <c r="J707" s="632">
        <v>0.85714285714285721</v>
      </c>
      <c r="K707" s="632">
        <v>517.6</v>
      </c>
      <c r="L707" s="649">
        <v>0.35</v>
      </c>
      <c r="M707" s="649">
        <v>181.16</v>
      </c>
      <c r="N707" s="632">
        <v>1</v>
      </c>
      <c r="O707" s="632">
        <v>517.6</v>
      </c>
      <c r="P707" s="649">
        <v>0.15</v>
      </c>
      <c r="Q707" s="649">
        <v>77.64</v>
      </c>
      <c r="R707" s="637">
        <v>0.4285714285714286</v>
      </c>
      <c r="S707" s="650">
        <v>517.6</v>
      </c>
    </row>
    <row r="708" spans="1:19" ht="14.4" customHeight="1" x14ac:dyDescent="0.3">
      <c r="A708" s="631" t="s">
        <v>2497</v>
      </c>
      <c r="B708" s="632" t="s">
        <v>2531</v>
      </c>
      <c r="C708" s="632" t="s">
        <v>529</v>
      </c>
      <c r="D708" s="632" t="s">
        <v>787</v>
      </c>
      <c r="E708" s="632" t="s">
        <v>2499</v>
      </c>
      <c r="F708" s="632" t="s">
        <v>2549</v>
      </c>
      <c r="G708" s="632" t="s">
        <v>627</v>
      </c>
      <c r="H708" s="649">
        <v>0.1</v>
      </c>
      <c r="I708" s="649">
        <v>90.38</v>
      </c>
      <c r="J708" s="632">
        <v>2</v>
      </c>
      <c r="K708" s="632">
        <v>903.8</v>
      </c>
      <c r="L708" s="649">
        <v>0.05</v>
      </c>
      <c r="M708" s="649">
        <v>45.19</v>
      </c>
      <c r="N708" s="632">
        <v>1</v>
      </c>
      <c r="O708" s="632">
        <v>903.8</v>
      </c>
      <c r="P708" s="649">
        <v>0.2</v>
      </c>
      <c r="Q708" s="649">
        <v>171.51</v>
      </c>
      <c r="R708" s="637">
        <v>3.795308696614295</v>
      </c>
      <c r="S708" s="650">
        <v>857.55</v>
      </c>
    </row>
    <row r="709" spans="1:19" ht="14.4" customHeight="1" x14ac:dyDescent="0.3">
      <c r="A709" s="631" t="s">
        <v>2497</v>
      </c>
      <c r="B709" s="632" t="s">
        <v>2531</v>
      </c>
      <c r="C709" s="632" t="s">
        <v>529</v>
      </c>
      <c r="D709" s="632" t="s">
        <v>787</v>
      </c>
      <c r="E709" s="632" t="s">
        <v>2499</v>
      </c>
      <c r="F709" s="632" t="s">
        <v>2550</v>
      </c>
      <c r="G709" s="632" t="s">
        <v>716</v>
      </c>
      <c r="H709" s="649">
        <v>0.13</v>
      </c>
      <c r="I709" s="649">
        <v>4663.8900000000003</v>
      </c>
      <c r="J709" s="632">
        <v>0.41894400983068475</v>
      </c>
      <c r="K709" s="632">
        <v>35876.076923076922</v>
      </c>
      <c r="L709" s="649">
        <v>0.31000000000000005</v>
      </c>
      <c r="M709" s="649">
        <v>11132.490000000002</v>
      </c>
      <c r="N709" s="632">
        <v>1</v>
      </c>
      <c r="O709" s="632">
        <v>35911.258064516129</v>
      </c>
      <c r="P709" s="649">
        <v>0.16</v>
      </c>
      <c r="Q709" s="649">
        <v>3476.6400000000003</v>
      </c>
      <c r="R709" s="637">
        <v>0.31229670990048047</v>
      </c>
      <c r="S709" s="650">
        <v>21729</v>
      </c>
    </row>
    <row r="710" spans="1:19" ht="14.4" customHeight="1" x14ac:dyDescent="0.3">
      <c r="A710" s="631" t="s">
        <v>2497</v>
      </c>
      <c r="B710" s="632" t="s">
        <v>2531</v>
      </c>
      <c r="C710" s="632" t="s">
        <v>529</v>
      </c>
      <c r="D710" s="632" t="s">
        <v>787</v>
      </c>
      <c r="E710" s="632" t="s">
        <v>2499</v>
      </c>
      <c r="F710" s="632" t="s">
        <v>2552</v>
      </c>
      <c r="G710" s="632" t="s">
        <v>716</v>
      </c>
      <c r="H710" s="649"/>
      <c r="I710" s="649"/>
      <c r="J710" s="632"/>
      <c r="K710" s="632"/>
      <c r="L710" s="649"/>
      <c r="M710" s="649"/>
      <c r="N710" s="632"/>
      <c r="O710" s="632"/>
      <c r="P710" s="649">
        <v>0.03</v>
      </c>
      <c r="Q710" s="649">
        <v>367.12</v>
      </c>
      <c r="R710" s="637"/>
      <c r="S710" s="650">
        <v>12237.333333333334</v>
      </c>
    </row>
    <row r="711" spans="1:19" ht="14.4" customHeight="1" x14ac:dyDescent="0.3">
      <c r="A711" s="631" t="s">
        <v>2497</v>
      </c>
      <c r="B711" s="632" t="s">
        <v>2531</v>
      </c>
      <c r="C711" s="632" t="s">
        <v>529</v>
      </c>
      <c r="D711" s="632" t="s">
        <v>787</v>
      </c>
      <c r="E711" s="632" t="s">
        <v>634</v>
      </c>
      <c r="F711" s="632" t="s">
        <v>2581</v>
      </c>
      <c r="G711" s="632" t="s">
        <v>2582</v>
      </c>
      <c r="H711" s="649"/>
      <c r="I711" s="649"/>
      <c r="J711" s="632"/>
      <c r="K711" s="632"/>
      <c r="L711" s="649"/>
      <c r="M711" s="649"/>
      <c r="N711" s="632"/>
      <c r="O711" s="632"/>
      <c r="P711" s="649">
        <v>1</v>
      </c>
      <c r="Q711" s="649">
        <v>206</v>
      </c>
      <c r="R711" s="637"/>
      <c r="S711" s="650">
        <v>206</v>
      </c>
    </row>
    <row r="712" spans="1:19" ht="14.4" customHeight="1" x14ac:dyDescent="0.3">
      <c r="A712" s="631" t="s">
        <v>2497</v>
      </c>
      <c r="B712" s="632" t="s">
        <v>2531</v>
      </c>
      <c r="C712" s="632" t="s">
        <v>529</v>
      </c>
      <c r="D712" s="632" t="s">
        <v>787</v>
      </c>
      <c r="E712" s="632" t="s">
        <v>634</v>
      </c>
      <c r="F712" s="632" t="s">
        <v>2581</v>
      </c>
      <c r="G712" s="632" t="s">
        <v>2583</v>
      </c>
      <c r="H712" s="649">
        <v>1</v>
      </c>
      <c r="I712" s="649">
        <v>205</v>
      </c>
      <c r="J712" s="632"/>
      <c r="K712" s="632">
        <v>205</v>
      </c>
      <c r="L712" s="649"/>
      <c r="M712" s="649"/>
      <c r="N712" s="632"/>
      <c r="O712" s="632"/>
      <c r="P712" s="649">
        <v>4</v>
      </c>
      <c r="Q712" s="649">
        <v>824</v>
      </c>
      <c r="R712" s="637"/>
      <c r="S712" s="650">
        <v>206</v>
      </c>
    </row>
    <row r="713" spans="1:19" ht="14.4" customHeight="1" x14ac:dyDescent="0.3">
      <c r="A713" s="631" t="s">
        <v>2497</v>
      </c>
      <c r="B713" s="632" t="s">
        <v>2531</v>
      </c>
      <c r="C713" s="632" t="s">
        <v>529</v>
      </c>
      <c r="D713" s="632" t="s">
        <v>787</v>
      </c>
      <c r="E713" s="632" t="s">
        <v>634</v>
      </c>
      <c r="F713" s="632" t="s">
        <v>2587</v>
      </c>
      <c r="G713" s="632" t="s">
        <v>2588</v>
      </c>
      <c r="H713" s="649">
        <v>5</v>
      </c>
      <c r="I713" s="649">
        <v>1065</v>
      </c>
      <c r="J713" s="632">
        <v>0.27777777777777779</v>
      </c>
      <c r="K713" s="632">
        <v>213</v>
      </c>
      <c r="L713" s="649">
        <v>18</v>
      </c>
      <c r="M713" s="649">
        <v>3834</v>
      </c>
      <c r="N713" s="632">
        <v>1</v>
      </c>
      <c r="O713" s="632">
        <v>213</v>
      </c>
      <c r="P713" s="649">
        <v>18</v>
      </c>
      <c r="Q713" s="649">
        <v>3852</v>
      </c>
      <c r="R713" s="637">
        <v>1.0046948356807512</v>
      </c>
      <c r="S713" s="650">
        <v>214</v>
      </c>
    </row>
    <row r="714" spans="1:19" ht="14.4" customHeight="1" x14ac:dyDescent="0.3">
      <c r="A714" s="631" t="s">
        <v>2497</v>
      </c>
      <c r="B714" s="632" t="s">
        <v>2531</v>
      </c>
      <c r="C714" s="632" t="s">
        <v>529</v>
      </c>
      <c r="D714" s="632" t="s">
        <v>787</v>
      </c>
      <c r="E714" s="632" t="s">
        <v>634</v>
      </c>
      <c r="F714" s="632" t="s">
        <v>2587</v>
      </c>
      <c r="G714" s="632" t="s">
        <v>2589</v>
      </c>
      <c r="H714" s="649">
        <v>51</v>
      </c>
      <c r="I714" s="649">
        <v>10863</v>
      </c>
      <c r="J714" s="632">
        <v>1.2749999999999999</v>
      </c>
      <c r="K714" s="632">
        <v>213</v>
      </c>
      <c r="L714" s="649">
        <v>40</v>
      </c>
      <c r="M714" s="649">
        <v>8520</v>
      </c>
      <c r="N714" s="632">
        <v>1</v>
      </c>
      <c r="O714" s="632">
        <v>213</v>
      </c>
      <c r="P714" s="649">
        <v>34</v>
      </c>
      <c r="Q714" s="649">
        <v>7276</v>
      </c>
      <c r="R714" s="637">
        <v>0.85399061032863854</v>
      </c>
      <c r="S714" s="650">
        <v>214</v>
      </c>
    </row>
    <row r="715" spans="1:19" ht="14.4" customHeight="1" x14ac:dyDescent="0.3">
      <c r="A715" s="631" t="s">
        <v>2497</v>
      </c>
      <c r="B715" s="632" t="s">
        <v>2531</v>
      </c>
      <c r="C715" s="632" t="s">
        <v>529</v>
      </c>
      <c r="D715" s="632" t="s">
        <v>787</v>
      </c>
      <c r="E715" s="632" t="s">
        <v>634</v>
      </c>
      <c r="F715" s="632" t="s">
        <v>2590</v>
      </c>
      <c r="G715" s="632" t="s">
        <v>2591</v>
      </c>
      <c r="H715" s="649">
        <v>16</v>
      </c>
      <c r="I715" s="649">
        <v>2480</v>
      </c>
      <c r="J715" s="632">
        <v>2.6666666666666665</v>
      </c>
      <c r="K715" s="632">
        <v>155</v>
      </c>
      <c r="L715" s="649">
        <v>6</v>
      </c>
      <c r="M715" s="649">
        <v>930</v>
      </c>
      <c r="N715" s="632">
        <v>1</v>
      </c>
      <c r="O715" s="632">
        <v>155</v>
      </c>
      <c r="P715" s="649">
        <v>8</v>
      </c>
      <c r="Q715" s="649">
        <v>1240</v>
      </c>
      <c r="R715" s="637">
        <v>1.3333333333333333</v>
      </c>
      <c r="S715" s="650">
        <v>155</v>
      </c>
    </row>
    <row r="716" spans="1:19" ht="14.4" customHeight="1" x14ac:dyDescent="0.3">
      <c r="A716" s="631" t="s">
        <v>2497</v>
      </c>
      <c r="B716" s="632" t="s">
        <v>2531</v>
      </c>
      <c r="C716" s="632" t="s">
        <v>529</v>
      </c>
      <c r="D716" s="632" t="s">
        <v>787</v>
      </c>
      <c r="E716" s="632" t="s">
        <v>634</v>
      </c>
      <c r="F716" s="632" t="s">
        <v>2590</v>
      </c>
      <c r="G716" s="632" t="s">
        <v>2592</v>
      </c>
      <c r="H716" s="649">
        <v>119</v>
      </c>
      <c r="I716" s="649">
        <v>18445</v>
      </c>
      <c r="J716" s="632">
        <v>1.0818181818181818</v>
      </c>
      <c r="K716" s="632">
        <v>155</v>
      </c>
      <c r="L716" s="649">
        <v>110</v>
      </c>
      <c r="M716" s="649">
        <v>17050</v>
      </c>
      <c r="N716" s="632">
        <v>1</v>
      </c>
      <c r="O716" s="632">
        <v>155</v>
      </c>
      <c r="P716" s="649">
        <v>93</v>
      </c>
      <c r="Q716" s="649">
        <v>14415</v>
      </c>
      <c r="R716" s="637">
        <v>0.84545454545454546</v>
      </c>
      <c r="S716" s="650">
        <v>155</v>
      </c>
    </row>
    <row r="717" spans="1:19" ht="14.4" customHeight="1" x14ac:dyDescent="0.3">
      <c r="A717" s="631" t="s">
        <v>2497</v>
      </c>
      <c r="B717" s="632" t="s">
        <v>2531</v>
      </c>
      <c r="C717" s="632" t="s">
        <v>529</v>
      </c>
      <c r="D717" s="632" t="s">
        <v>787</v>
      </c>
      <c r="E717" s="632" t="s">
        <v>634</v>
      </c>
      <c r="F717" s="632" t="s">
        <v>2593</v>
      </c>
      <c r="G717" s="632" t="s">
        <v>2594</v>
      </c>
      <c r="H717" s="649">
        <v>15</v>
      </c>
      <c r="I717" s="649">
        <v>2805</v>
      </c>
      <c r="J717" s="632">
        <v>1.6666666666666667</v>
      </c>
      <c r="K717" s="632">
        <v>187</v>
      </c>
      <c r="L717" s="649">
        <v>9</v>
      </c>
      <c r="M717" s="649">
        <v>1683</v>
      </c>
      <c r="N717" s="632">
        <v>1</v>
      </c>
      <c r="O717" s="632">
        <v>187</v>
      </c>
      <c r="P717" s="649">
        <v>7</v>
      </c>
      <c r="Q717" s="649">
        <v>1309</v>
      </c>
      <c r="R717" s="637">
        <v>0.77777777777777779</v>
      </c>
      <c r="S717" s="650">
        <v>187</v>
      </c>
    </row>
    <row r="718" spans="1:19" ht="14.4" customHeight="1" x14ac:dyDescent="0.3">
      <c r="A718" s="631" t="s">
        <v>2497</v>
      </c>
      <c r="B718" s="632" t="s">
        <v>2531</v>
      </c>
      <c r="C718" s="632" t="s">
        <v>529</v>
      </c>
      <c r="D718" s="632" t="s">
        <v>787</v>
      </c>
      <c r="E718" s="632" t="s">
        <v>634</v>
      </c>
      <c r="F718" s="632" t="s">
        <v>2593</v>
      </c>
      <c r="G718" s="632" t="s">
        <v>2595</v>
      </c>
      <c r="H718" s="649">
        <v>94</v>
      </c>
      <c r="I718" s="649">
        <v>17578</v>
      </c>
      <c r="J718" s="632">
        <v>1.1898734177215189</v>
      </c>
      <c r="K718" s="632">
        <v>187</v>
      </c>
      <c r="L718" s="649">
        <v>79</v>
      </c>
      <c r="M718" s="649">
        <v>14773</v>
      </c>
      <c r="N718" s="632">
        <v>1</v>
      </c>
      <c r="O718" s="632">
        <v>187</v>
      </c>
      <c r="P718" s="649">
        <v>110</v>
      </c>
      <c r="Q718" s="649">
        <v>20570</v>
      </c>
      <c r="R718" s="637">
        <v>1.3924050632911393</v>
      </c>
      <c r="S718" s="650">
        <v>187</v>
      </c>
    </row>
    <row r="719" spans="1:19" ht="14.4" customHeight="1" x14ac:dyDescent="0.3">
      <c r="A719" s="631" t="s">
        <v>2497</v>
      </c>
      <c r="B719" s="632" t="s">
        <v>2531</v>
      </c>
      <c r="C719" s="632" t="s">
        <v>529</v>
      </c>
      <c r="D719" s="632" t="s">
        <v>787</v>
      </c>
      <c r="E719" s="632" t="s">
        <v>634</v>
      </c>
      <c r="F719" s="632" t="s">
        <v>2596</v>
      </c>
      <c r="G719" s="632" t="s">
        <v>2597</v>
      </c>
      <c r="H719" s="649">
        <v>57</v>
      </c>
      <c r="I719" s="649">
        <v>7296</v>
      </c>
      <c r="J719" s="632">
        <v>1.5833333333333333</v>
      </c>
      <c r="K719" s="632">
        <v>128</v>
      </c>
      <c r="L719" s="649">
        <v>36</v>
      </c>
      <c r="M719" s="649">
        <v>4608</v>
      </c>
      <c r="N719" s="632">
        <v>1</v>
      </c>
      <c r="O719" s="632">
        <v>128</v>
      </c>
      <c r="P719" s="649">
        <v>53</v>
      </c>
      <c r="Q719" s="649">
        <v>6784</v>
      </c>
      <c r="R719" s="637">
        <v>1.4722222222222223</v>
      </c>
      <c r="S719" s="650">
        <v>128</v>
      </c>
    </row>
    <row r="720" spans="1:19" ht="14.4" customHeight="1" x14ac:dyDescent="0.3">
      <c r="A720" s="631" t="s">
        <v>2497</v>
      </c>
      <c r="B720" s="632" t="s">
        <v>2531</v>
      </c>
      <c r="C720" s="632" t="s">
        <v>529</v>
      </c>
      <c r="D720" s="632" t="s">
        <v>787</v>
      </c>
      <c r="E720" s="632" t="s">
        <v>634</v>
      </c>
      <c r="F720" s="632" t="s">
        <v>2596</v>
      </c>
      <c r="G720" s="632" t="s">
        <v>2598</v>
      </c>
      <c r="H720" s="649">
        <v>6</v>
      </c>
      <c r="I720" s="649">
        <v>768</v>
      </c>
      <c r="J720" s="632">
        <v>0.6</v>
      </c>
      <c r="K720" s="632">
        <v>128</v>
      </c>
      <c r="L720" s="649">
        <v>10</v>
      </c>
      <c r="M720" s="649">
        <v>1280</v>
      </c>
      <c r="N720" s="632">
        <v>1</v>
      </c>
      <c r="O720" s="632">
        <v>128</v>
      </c>
      <c r="P720" s="649">
        <v>11</v>
      </c>
      <c r="Q720" s="649">
        <v>1408</v>
      </c>
      <c r="R720" s="637">
        <v>1.1000000000000001</v>
      </c>
      <c r="S720" s="650">
        <v>128</v>
      </c>
    </row>
    <row r="721" spans="1:19" ht="14.4" customHeight="1" x14ac:dyDescent="0.3">
      <c r="A721" s="631" t="s">
        <v>2497</v>
      </c>
      <c r="B721" s="632" t="s">
        <v>2531</v>
      </c>
      <c r="C721" s="632" t="s">
        <v>529</v>
      </c>
      <c r="D721" s="632" t="s">
        <v>787</v>
      </c>
      <c r="E721" s="632" t="s">
        <v>634</v>
      </c>
      <c r="F721" s="632" t="s">
        <v>2599</v>
      </c>
      <c r="G721" s="632" t="s">
        <v>2600</v>
      </c>
      <c r="H721" s="649">
        <v>475</v>
      </c>
      <c r="I721" s="649">
        <v>105925</v>
      </c>
      <c r="J721" s="632">
        <v>5.7228915662650603</v>
      </c>
      <c r="K721" s="632">
        <v>223</v>
      </c>
      <c r="L721" s="649">
        <v>83</v>
      </c>
      <c r="M721" s="649">
        <v>18509</v>
      </c>
      <c r="N721" s="632">
        <v>1</v>
      </c>
      <c r="O721" s="632">
        <v>223</v>
      </c>
      <c r="P721" s="649">
        <v>79</v>
      </c>
      <c r="Q721" s="649">
        <v>17696</v>
      </c>
      <c r="R721" s="637">
        <v>0.9560754227673024</v>
      </c>
      <c r="S721" s="650">
        <v>224</v>
      </c>
    </row>
    <row r="722" spans="1:19" ht="14.4" customHeight="1" x14ac:dyDescent="0.3">
      <c r="A722" s="631" t="s">
        <v>2497</v>
      </c>
      <c r="B722" s="632" t="s">
        <v>2531</v>
      </c>
      <c r="C722" s="632" t="s">
        <v>529</v>
      </c>
      <c r="D722" s="632" t="s">
        <v>787</v>
      </c>
      <c r="E722" s="632" t="s">
        <v>634</v>
      </c>
      <c r="F722" s="632" t="s">
        <v>2599</v>
      </c>
      <c r="G722" s="632" t="s">
        <v>2601</v>
      </c>
      <c r="H722" s="649">
        <v>12</v>
      </c>
      <c r="I722" s="649">
        <v>2676</v>
      </c>
      <c r="J722" s="632">
        <v>1.3333333333333333</v>
      </c>
      <c r="K722" s="632">
        <v>223</v>
      </c>
      <c r="L722" s="649">
        <v>9</v>
      </c>
      <c r="M722" s="649">
        <v>2007</v>
      </c>
      <c r="N722" s="632">
        <v>1</v>
      </c>
      <c r="O722" s="632">
        <v>223</v>
      </c>
      <c r="P722" s="649">
        <v>13</v>
      </c>
      <c r="Q722" s="649">
        <v>2912</v>
      </c>
      <c r="R722" s="637">
        <v>1.450921773791729</v>
      </c>
      <c r="S722" s="650">
        <v>224</v>
      </c>
    </row>
    <row r="723" spans="1:19" ht="14.4" customHeight="1" x14ac:dyDescent="0.3">
      <c r="A723" s="631" t="s">
        <v>2497</v>
      </c>
      <c r="B723" s="632" t="s">
        <v>2531</v>
      </c>
      <c r="C723" s="632" t="s">
        <v>529</v>
      </c>
      <c r="D723" s="632" t="s">
        <v>787</v>
      </c>
      <c r="E723" s="632" t="s">
        <v>634</v>
      </c>
      <c r="F723" s="632" t="s">
        <v>2602</v>
      </c>
      <c r="G723" s="632" t="s">
        <v>2603</v>
      </c>
      <c r="H723" s="649">
        <v>7</v>
      </c>
      <c r="I723" s="649">
        <v>1561</v>
      </c>
      <c r="J723" s="632">
        <v>2.3333333333333335</v>
      </c>
      <c r="K723" s="632">
        <v>223</v>
      </c>
      <c r="L723" s="649">
        <v>3</v>
      </c>
      <c r="M723" s="649">
        <v>669</v>
      </c>
      <c r="N723" s="632">
        <v>1</v>
      </c>
      <c r="O723" s="632">
        <v>223</v>
      </c>
      <c r="P723" s="649">
        <v>2</v>
      </c>
      <c r="Q723" s="649">
        <v>448</v>
      </c>
      <c r="R723" s="637">
        <v>0.66965620328849029</v>
      </c>
      <c r="S723" s="650">
        <v>224</v>
      </c>
    </row>
    <row r="724" spans="1:19" ht="14.4" customHeight="1" x14ac:dyDescent="0.3">
      <c r="A724" s="631" t="s">
        <v>2497</v>
      </c>
      <c r="B724" s="632" t="s">
        <v>2531</v>
      </c>
      <c r="C724" s="632" t="s">
        <v>529</v>
      </c>
      <c r="D724" s="632" t="s">
        <v>787</v>
      </c>
      <c r="E724" s="632" t="s">
        <v>634</v>
      </c>
      <c r="F724" s="632" t="s">
        <v>2602</v>
      </c>
      <c r="G724" s="632" t="s">
        <v>2604</v>
      </c>
      <c r="H724" s="649">
        <v>30</v>
      </c>
      <c r="I724" s="649">
        <v>6690</v>
      </c>
      <c r="J724" s="632">
        <v>0.967741935483871</v>
      </c>
      <c r="K724" s="632">
        <v>223</v>
      </c>
      <c r="L724" s="649">
        <v>31</v>
      </c>
      <c r="M724" s="649">
        <v>6913</v>
      </c>
      <c r="N724" s="632">
        <v>1</v>
      </c>
      <c r="O724" s="632">
        <v>223</v>
      </c>
      <c r="P724" s="649">
        <v>32</v>
      </c>
      <c r="Q724" s="649">
        <v>7168</v>
      </c>
      <c r="R724" s="637">
        <v>1.0368870244466946</v>
      </c>
      <c r="S724" s="650">
        <v>224</v>
      </c>
    </row>
    <row r="725" spans="1:19" ht="14.4" customHeight="1" x14ac:dyDescent="0.3">
      <c r="A725" s="631" t="s">
        <v>2497</v>
      </c>
      <c r="B725" s="632" t="s">
        <v>2531</v>
      </c>
      <c r="C725" s="632" t="s">
        <v>529</v>
      </c>
      <c r="D725" s="632" t="s">
        <v>787</v>
      </c>
      <c r="E725" s="632" t="s">
        <v>634</v>
      </c>
      <c r="F725" s="632" t="s">
        <v>2608</v>
      </c>
      <c r="G725" s="632" t="s">
        <v>2609</v>
      </c>
      <c r="H725" s="649">
        <v>10</v>
      </c>
      <c r="I725" s="649">
        <v>2250</v>
      </c>
      <c r="J725" s="632">
        <v>1</v>
      </c>
      <c r="K725" s="632">
        <v>225</v>
      </c>
      <c r="L725" s="649">
        <v>10</v>
      </c>
      <c r="M725" s="649">
        <v>2250</v>
      </c>
      <c r="N725" s="632">
        <v>1</v>
      </c>
      <c r="O725" s="632">
        <v>225</v>
      </c>
      <c r="P725" s="649">
        <v>12</v>
      </c>
      <c r="Q725" s="649">
        <v>2712</v>
      </c>
      <c r="R725" s="637">
        <v>1.2053333333333334</v>
      </c>
      <c r="S725" s="650">
        <v>226</v>
      </c>
    </row>
    <row r="726" spans="1:19" ht="14.4" customHeight="1" x14ac:dyDescent="0.3">
      <c r="A726" s="631" t="s">
        <v>2497</v>
      </c>
      <c r="B726" s="632" t="s">
        <v>2531</v>
      </c>
      <c r="C726" s="632" t="s">
        <v>529</v>
      </c>
      <c r="D726" s="632" t="s">
        <v>787</v>
      </c>
      <c r="E726" s="632" t="s">
        <v>634</v>
      </c>
      <c r="F726" s="632" t="s">
        <v>2608</v>
      </c>
      <c r="G726" s="632" t="s">
        <v>2610</v>
      </c>
      <c r="H726" s="649">
        <v>185</v>
      </c>
      <c r="I726" s="649">
        <v>41625</v>
      </c>
      <c r="J726" s="632">
        <v>1.0451977401129944</v>
      </c>
      <c r="K726" s="632">
        <v>225</v>
      </c>
      <c r="L726" s="649">
        <v>177</v>
      </c>
      <c r="M726" s="649">
        <v>39825</v>
      </c>
      <c r="N726" s="632">
        <v>1</v>
      </c>
      <c r="O726" s="632">
        <v>225</v>
      </c>
      <c r="P726" s="649">
        <v>153</v>
      </c>
      <c r="Q726" s="649">
        <v>34578</v>
      </c>
      <c r="R726" s="637">
        <v>0.86824858757062151</v>
      </c>
      <c r="S726" s="650">
        <v>226</v>
      </c>
    </row>
    <row r="727" spans="1:19" ht="14.4" customHeight="1" x14ac:dyDescent="0.3">
      <c r="A727" s="631" t="s">
        <v>2497</v>
      </c>
      <c r="B727" s="632" t="s">
        <v>2531</v>
      </c>
      <c r="C727" s="632" t="s">
        <v>529</v>
      </c>
      <c r="D727" s="632" t="s">
        <v>787</v>
      </c>
      <c r="E727" s="632" t="s">
        <v>634</v>
      </c>
      <c r="F727" s="632" t="s">
        <v>2611</v>
      </c>
      <c r="G727" s="632" t="s">
        <v>2612</v>
      </c>
      <c r="H727" s="649"/>
      <c r="I727" s="649"/>
      <c r="J727" s="632"/>
      <c r="K727" s="632"/>
      <c r="L727" s="649">
        <v>2</v>
      </c>
      <c r="M727" s="649">
        <v>1252</v>
      </c>
      <c r="N727" s="632">
        <v>1</v>
      </c>
      <c r="O727" s="632">
        <v>626</v>
      </c>
      <c r="P727" s="649"/>
      <c r="Q727" s="649"/>
      <c r="R727" s="637"/>
      <c r="S727" s="650"/>
    </row>
    <row r="728" spans="1:19" ht="14.4" customHeight="1" x14ac:dyDescent="0.3">
      <c r="A728" s="631" t="s">
        <v>2497</v>
      </c>
      <c r="B728" s="632" t="s">
        <v>2531</v>
      </c>
      <c r="C728" s="632" t="s">
        <v>529</v>
      </c>
      <c r="D728" s="632" t="s">
        <v>787</v>
      </c>
      <c r="E728" s="632" t="s">
        <v>634</v>
      </c>
      <c r="F728" s="632" t="s">
        <v>2611</v>
      </c>
      <c r="G728" s="632" t="s">
        <v>2613</v>
      </c>
      <c r="H728" s="649"/>
      <c r="I728" s="649"/>
      <c r="J728" s="632"/>
      <c r="K728" s="632"/>
      <c r="L728" s="649">
        <v>1</v>
      </c>
      <c r="M728" s="649">
        <v>626</v>
      </c>
      <c r="N728" s="632">
        <v>1</v>
      </c>
      <c r="O728" s="632">
        <v>626</v>
      </c>
      <c r="P728" s="649"/>
      <c r="Q728" s="649"/>
      <c r="R728" s="637"/>
      <c r="S728" s="650"/>
    </row>
    <row r="729" spans="1:19" ht="14.4" customHeight="1" x14ac:dyDescent="0.3">
      <c r="A729" s="631" t="s">
        <v>2497</v>
      </c>
      <c r="B729" s="632" t="s">
        <v>2531</v>
      </c>
      <c r="C729" s="632" t="s">
        <v>529</v>
      </c>
      <c r="D729" s="632" t="s">
        <v>787</v>
      </c>
      <c r="E729" s="632" t="s">
        <v>634</v>
      </c>
      <c r="F729" s="632" t="s">
        <v>2624</v>
      </c>
      <c r="G729" s="632" t="s">
        <v>2625</v>
      </c>
      <c r="H729" s="649"/>
      <c r="I729" s="649"/>
      <c r="J729" s="632"/>
      <c r="K729" s="632"/>
      <c r="L729" s="649">
        <v>1</v>
      </c>
      <c r="M729" s="649">
        <v>484</v>
      </c>
      <c r="N729" s="632">
        <v>1</v>
      </c>
      <c r="O729" s="632">
        <v>484</v>
      </c>
      <c r="P729" s="649"/>
      <c r="Q729" s="649"/>
      <c r="R729" s="637"/>
      <c r="S729" s="650"/>
    </row>
    <row r="730" spans="1:19" ht="14.4" customHeight="1" x14ac:dyDescent="0.3">
      <c r="A730" s="631" t="s">
        <v>2497</v>
      </c>
      <c r="B730" s="632" t="s">
        <v>2531</v>
      </c>
      <c r="C730" s="632" t="s">
        <v>529</v>
      </c>
      <c r="D730" s="632" t="s">
        <v>787</v>
      </c>
      <c r="E730" s="632" t="s">
        <v>634</v>
      </c>
      <c r="F730" s="632" t="s">
        <v>2632</v>
      </c>
      <c r="G730" s="632" t="s">
        <v>2634</v>
      </c>
      <c r="H730" s="649"/>
      <c r="I730" s="649"/>
      <c r="J730" s="632"/>
      <c r="K730" s="632"/>
      <c r="L730" s="649"/>
      <c r="M730" s="649"/>
      <c r="N730" s="632"/>
      <c r="O730" s="632"/>
      <c r="P730" s="649">
        <v>1</v>
      </c>
      <c r="Q730" s="649">
        <v>255</v>
      </c>
      <c r="R730" s="637"/>
      <c r="S730" s="650">
        <v>255</v>
      </c>
    </row>
    <row r="731" spans="1:19" ht="14.4" customHeight="1" x14ac:dyDescent="0.3">
      <c r="A731" s="631" t="s">
        <v>2497</v>
      </c>
      <c r="B731" s="632" t="s">
        <v>2531</v>
      </c>
      <c r="C731" s="632" t="s">
        <v>529</v>
      </c>
      <c r="D731" s="632" t="s">
        <v>787</v>
      </c>
      <c r="E731" s="632" t="s">
        <v>634</v>
      </c>
      <c r="F731" s="632" t="s">
        <v>2635</v>
      </c>
      <c r="G731" s="632" t="s">
        <v>2636</v>
      </c>
      <c r="H731" s="649">
        <v>25</v>
      </c>
      <c r="I731" s="649">
        <v>8625</v>
      </c>
      <c r="J731" s="632">
        <v>1.9230769230769231</v>
      </c>
      <c r="K731" s="632">
        <v>345</v>
      </c>
      <c r="L731" s="649">
        <v>13</v>
      </c>
      <c r="M731" s="649">
        <v>4485</v>
      </c>
      <c r="N731" s="632">
        <v>1</v>
      </c>
      <c r="O731" s="632">
        <v>345</v>
      </c>
      <c r="P731" s="649">
        <v>12</v>
      </c>
      <c r="Q731" s="649">
        <v>4152</v>
      </c>
      <c r="R731" s="637">
        <v>0.92575250836120404</v>
      </c>
      <c r="S731" s="650">
        <v>346</v>
      </c>
    </row>
    <row r="732" spans="1:19" ht="14.4" customHeight="1" x14ac:dyDescent="0.3">
      <c r="A732" s="631" t="s">
        <v>2497</v>
      </c>
      <c r="B732" s="632" t="s">
        <v>2531</v>
      </c>
      <c r="C732" s="632" t="s">
        <v>529</v>
      </c>
      <c r="D732" s="632" t="s">
        <v>787</v>
      </c>
      <c r="E732" s="632" t="s">
        <v>634</v>
      </c>
      <c r="F732" s="632" t="s">
        <v>2635</v>
      </c>
      <c r="G732" s="632" t="s">
        <v>2637</v>
      </c>
      <c r="H732" s="649">
        <v>118</v>
      </c>
      <c r="I732" s="649">
        <v>40710</v>
      </c>
      <c r="J732" s="632">
        <v>0.7239263803680982</v>
      </c>
      <c r="K732" s="632">
        <v>345</v>
      </c>
      <c r="L732" s="649">
        <v>163</v>
      </c>
      <c r="M732" s="649">
        <v>56235</v>
      </c>
      <c r="N732" s="632">
        <v>1</v>
      </c>
      <c r="O732" s="632">
        <v>345</v>
      </c>
      <c r="P732" s="649">
        <v>233</v>
      </c>
      <c r="Q732" s="649">
        <v>80618</v>
      </c>
      <c r="R732" s="637">
        <v>1.4335911798701877</v>
      </c>
      <c r="S732" s="650">
        <v>346</v>
      </c>
    </row>
    <row r="733" spans="1:19" ht="14.4" customHeight="1" x14ac:dyDescent="0.3">
      <c r="A733" s="631" t="s">
        <v>2497</v>
      </c>
      <c r="B733" s="632" t="s">
        <v>2531</v>
      </c>
      <c r="C733" s="632" t="s">
        <v>529</v>
      </c>
      <c r="D733" s="632" t="s">
        <v>787</v>
      </c>
      <c r="E733" s="632" t="s">
        <v>634</v>
      </c>
      <c r="F733" s="632" t="s">
        <v>2638</v>
      </c>
      <c r="G733" s="632" t="s">
        <v>2639</v>
      </c>
      <c r="H733" s="649">
        <v>21</v>
      </c>
      <c r="I733" s="649">
        <v>18312</v>
      </c>
      <c r="J733" s="632">
        <v>1.4982817869415808</v>
      </c>
      <c r="K733" s="632">
        <v>872</v>
      </c>
      <c r="L733" s="649">
        <v>14</v>
      </c>
      <c r="M733" s="649">
        <v>12222</v>
      </c>
      <c r="N733" s="632">
        <v>1</v>
      </c>
      <c r="O733" s="632">
        <v>873</v>
      </c>
      <c r="P733" s="649">
        <v>53</v>
      </c>
      <c r="Q733" s="649">
        <v>46322</v>
      </c>
      <c r="R733" s="637">
        <v>3.7900507281950579</v>
      </c>
      <c r="S733" s="650">
        <v>874</v>
      </c>
    </row>
    <row r="734" spans="1:19" ht="14.4" customHeight="1" x14ac:dyDescent="0.3">
      <c r="A734" s="631" t="s">
        <v>2497</v>
      </c>
      <c r="B734" s="632" t="s">
        <v>2531</v>
      </c>
      <c r="C734" s="632" t="s">
        <v>529</v>
      </c>
      <c r="D734" s="632" t="s">
        <v>787</v>
      </c>
      <c r="E734" s="632" t="s">
        <v>634</v>
      </c>
      <c r="F734" s="632" t="s">
        <v>2642</v>
      </c>
      <c r="G734" s="632" t="s">
        <v>2643</v>
      </c>
      <c r="H734" s="649">
        <v>4</v>
      </c>
      <c r="I734" s="649">
        <v>5172</v>
      </c>
      <c r="J734" s="632">
        <v>0.66615146831530136</v>
      </c>
      <c r="K734" s="632">
        <v>1293</v>
      </c>
      <c r="L734" s="649">
        <v>6</v>
      </c>
      <c r="M734" s="649">
        <v>7764</v>
      </c>
      <c r="N734" s="632">
        <v>1</v>
      </c>
      <c r="O734" s="632">
        <v>1294</v>
      </c>
      <c r="P734" s="649">
        <v>6</v>
      </c>
      <c r="Q734" s="649">
        <v>7764</v>
      </c>
      <c r="R734" s="637">
        <v>1</v>
      </c>
      <c r="S734" s="650">
        <v>1294</v>
      </c>
    </row>
    <row r="735" spans="1:19" ht="14.4" customHeight="1" x14ac:dyDescent="0.3">
      <c r="A735" s="631" t="s">
        <v>2497</v>
      </c>
      <c r="B735" s="632" t="s">
        <v>2531</v>
      </c>
      <c r="C735" s="632" t="s">
        <v>529</v>
      </c>
      <c r="D735" s="632" t="s">
        <v>787</v>
      </c>
      <c r="E735" s="632" t="s">
        <v>634</v>
      </c>
      <c r="F735" s="632" t="s">
        <v>2644</v>
      </c>
      <c r="G735" s="632" t="s">
        <v>2645</v>
      </c>
      <c r="H735" s="649">
        <v>4</v>
      </c>
      <c r="I735" s="649">
        <v>4708</v>
      </c>
      <c r="J735" s="632">
        <v>0.99915110356536507</v>
      </c>
      <c r="K735" s="632">
        <v>1177</v>
      </c>
      <c r="L735" s="649">
        <v>4</v>
      </c>
      <c r="M735" s="649">
        <v>4712</v>
      </c>
      <c r="N735" s="632">
        <v>1</v>
      </c>
      <c r="O735" s="632">
        <v>1178</v>
      </c>
      <c r="P735" s="649">
        <v>5</v>
      </c>
      <c r="Q735" s="649">
        <v>5890</v>
      </c>
      <c r="R735" s="637">
        <v>1.25</v>
      </c>
      <c r="S735" s="650">
        <v>1178</v>
      </c>
    </row>
    <row r="736" spans="1:19" ht="14.4" customHeight="1" x14ac:dyDescent="0.3">
      <c r="A736" s="631" t="s">
        <v>2497</v>
      </c>
      <c r="B736" s="632" t="s">
        <v>2531</v>
      </c>
      <c r="C736" s="632" t="s">
        <v>529</v>
      </c>
      <c r="D736" s="632" t="s">
        <v>787</v>
      </c>
      <c r="E736" s="632" t="s">
        <v>634</v>
      </c>
      <c r="F736" s="632" t="s">
        <v>2646</v>
      </c>
      <c r="G736" s="632" t="s">
        <v>2647</v>
      </c>
      <c r="H736" s="649">
        <v>228</v>
      </c>
      <c r="I736" s="649">
        <v>1175796</v>
      </c>
      <c r="J736" s="632">
        <v>0.89763779527559051</v>
      </c>
      <c r="K736" s="632">
        <v>5157</v>
      </c>
      <c r="L736" s="649">
        <v>254</v>
      </c>
      <c r="M736" s="649">
        <v>1309878</v>
      </c>
      <c r="N736" s="632">
        <v>1</v>
      </c>
      <c r="O736" s="632">
        <v>5157</v>
      </c>
      <c r="P736" s="649">
        <v>202</v>
      </c>
      <c r="Q736" s="649">
        <v>1041851</v>
      </c>
      <c r="R736" s="637">
        <v>0.7953801804442856</v>
      </c>
      <c r="S736" s="650">
        <v>5157.6782178217818</v>
      </c>
    </row>
    <row r="737" spans="1:19" ht="14.4" customHeight="1" x14ac:dyDescent="0.3">
      <c r="A737" s="631" t="s">
        <v>2497</v>
      </c>
      <c r="B737" s="632" t="s">
        <v>2531</v>
      </c>
      <c r="C737" s="632" t="s">
        <v>529</v>
      </c>
      <c r="D737" s="632" t="s">
        <v>787</v>
      </c>
      <c r="E737" s="632" t="s">
        <v>634</v>
      </c>
      <c r="F737" s="632" t="s">
        <v>2651</v>
      </c>
      <c r="G737" s="632" t="s">
        <v>2652</v>
      </c>
      <c r="H737" s="649">
        <v>4</v>
      </c>
      <c r="I737" s="649">
        <v>22480</v>
      </c>
      <c r="J737" s="632">
        <v>1</v>
      </c>
      <c r="K737" s="632">
        <v>5620</v>
      </c>
      <c r="L737" s="649">
        <v>4</v>
      </c>
      <c r="M737" s="649">
        <v>22480</v>
      </c>
      <c r="N737" s="632">
        <v>1</v>
      </c>
      <c r="O737" s="632">
        <v>5620</v>
      </c>
      <c r="P737" s="649">
        <v>1</v>
      </c>
      <c r="Q737" s="649">
        <v>5621</v>
      </c>
      <c r="R737" s="637">
        <v>0.25004448398576512</v>
      </c>
      <c r="S737" s="650">
        <v>5621</v>
      </c>
    </row>
    <row r="738" spans="1:19" ht="14.4" customHeight="1" x14ac:dyDescent="0.3">
      <c r="A738" s="631" t="s">
        <v>2497</v>
      </c>
      <c r="B738" s="632" t="s">
        <v>2531</v>
      </c>
      <c r="C738" s="632" t="s">
        <v>529</v>
      </c>
      <c r="D738" s="632" t="s">
        <v>787</v>
      </c>
      <c r="E738" s="632" t="s">
        <v>634</v>
      </c>
      <c r="F738" s="632" t="s">
        <v>2651</v>
      </c>
      <c r="G738" s="632" t="s">
        <v>2653</v>
      </c>
      <c r="H738" s="649">
        <v>3</v>
      </c>
      <c r="I738" s="649">
        <v>16860</v>
      </c>
      <c r="J738" s="632">
        <v>1.5</v>
      </c>
      <c r="K738" s="632">
        <v>5620</v>
      </c>
      <c r="L738" s="649">
        <v>2</v>
      </c>
      <c r="M738" s="649">
        <v>11240</v>
      </c>
      <c r="N738" s="632">
        <v>1</v>
      </c>
      <c r="O738" s="632">
        <v>5620</v>
      </c>
      <c r="P738" s="649">
        <v>5</v>
      </c>
      <c r="Q738" s="649">
        <v>28105</v>
      </c>
      <c r="R738" s="637">
        <v>2.5004448398576513</v>
      </c>
      <c r="S738" s="650">
        <v>5621</v>
      </c>
    </row>
    <row r="739" spans="1:19" ht="14.4" customHeight="1" x14ac:dyDescent="0.3">
      <c r="A739" s="631" t="s">
        <v>2497</v>
      </c>
      <c r="B739" s="632" t="s">
        <v>2531</v>
      </c>
      <c r="C739" s="632" t="s">
        <v>529</v>
      </c>
      <c r="D739" s="632" t="s">
        <v>787</v>
      </c>
      <c r="E739" s="632" t="s">
        <v>634</v>
      </c>
      <c r="F739" s="632" t="s">
        <v>2654</v>
      </c>
      <c r="G739" s="632" t="s">
        <v>2655</v>
      </c>
      <c r="H739" s="649">
        <v>1</v>
      </c>
      <c r="I739" s="649">
        <v>111</v>
      </c>
      <c r="J739" s="632">
        <v>1</v>
      </c>
      <c r="K739" s="632">
        <v>111</v>
      </c>
      <c r="L739" s="649">
        <v>1</v>
      </c>
      <c r="M739" s="649">
        <v>111</v>
      </c>
      <c r="N739" s="632">
        <v>1</v>
      </c>
      <c r="O739" s="632">
        <v>111</v>
      </c>
      <c r="P739" s="649"/>
      <c r="Q739" s="649"/>
      <c r="R739" s="637"/>
      <c r="S739" s="650"/>
    </row>
    <row r="740" spans="1:19" ht="14.4" customHeight="1" x14ac:dyDescent="0.3">
      <c r="A740" s="631" t="s">
        <v>2497</v>
      </c>
      <c r="B740" s="632" t="s">
        <v>2531</v>
      </c>
      <c r="C740" s="632" t="s">
        <v>529</v>
      </c>
      <c r="D740" s="632" t="s">
        <v>787</v>
      </c>
      <c r="E740" s="632" t="s">
        <v>634</v>
      </c>
      <c r="F740" s="632" t="s">
        <v>2654</v>
      </c>
      <c r="G740" s="632" t="s">
        <v>2656</v>
      </c>
      <c r="H740" s="649">
        <v>1</v>
      </c>
      <c r="I740" s="649">
        <v>111</v>
      </c>
      <c r="J740" s="632"/>
      <c r="K740" s="632">
        <v>111</v>
      </c>
      <c r="L740" s="649"/>
      <c r="M740" s="649"/>
      <c r="N740" s="632"/>
      <c r="O740" s="632"/>
      <c r="P740" s="649"/>
      <c r="Q740" s="649"/>
      <c r="R740" s="637"/>
      <c r="S740" s="650"/>
    </row>
    <row r="741" spans="1:19" ht="14.4" customHeight="1" x14ac:dyDescent="0.3">
      <c r="A741" s="631" t="s">
        <v>2497</v>
      </c>
      <c r="B741" s="632" t="s">
        <v>2531</v>
      </c>
      <c r="C741" s="632" t="s">
        <v>529</v>
      </c>
      <c r="D741" s="632" t="s">
        <v>787</v>
      </c>
      <c r="E741" s="632" t="s">
        <v>634</v>
      </c>
      <c r="F741" s="632" t="s">
        <v>2659</v>
      </c>
      <c r="G741" s="632" t="s">
        <v>2660</v>
      </c>
      <c r="H741" s="649">
        <v>446</v>
      </c>
      <c r="I741" s="649">
        <v>78942</v>
      </c>
      <c r="J741" s="632">
        <v>1.2086720867208671</v>
      </c>
      <c r="K741" s="632">
        <v>177</v>
      </c>
      <c r="L741" s="649">
        <v>369</v>
      </c>
      <c r="M741" s="649">
        <v>65313</v>
      </c>
      <c r="N741" s="632">
        <v>1</v>
      </c>
      <c r="O741" s="632">
        <v>177</v>
      </c>
      <c r="P741" s="649">
        <v>375</v>
      </c>
      <c r="Q741" s="649">
        <v>66750</v>
      </c>
      <c r="R741" s="637">
        <v>1.0220017454411832</v>
      </c>
      <c r="S741" s="650">
        <v>178</v>
      </c>
    </row>
    <row r="742" spans="1:19" ht="14.4" customHeight="1" x14ac:dyDescent="0.3">
      <c r="A742" s="631" t="s">
        <v>2497</v>
      </c>
      <c r="B742" s="632" t="s">
        <v>2531</v>
      </c>
      <c r="C742" s="632" t="s">
        <v>529</v>
      </c>
      <c r="D742" s="632" t="s">
        <v>787</v>
      </c>
      <c r="E742" s="632" t="s">
        <v>634</v>
      </c>
      <c r="F742" s="632" t="s">
        <v>2659</v>
      </c>
      <c r="G742" s="632" t="s">
        <v>2661</v>
      </c>
      <c r="H742" s="649">
        <v>11</v>
      </c>
      <c r="I742" s="649">
        <v>1947</v>
      </c>
      <c r="J742" s="632">
        <v>0.57894736842105265</v>
      </c>
      <c r="K742" s="632">
        <v>177</v>
      </c>
      <c r="L742" s="649">
        <v>19</v>
      </c>
      <c r="M742" s="649">
        <v>3363</v>
      </c>
      <c r="N742" s="632">
        <v>1</v>
      </c>
      <c r="O742" s="632">
        <v>177</v>
      </c>
      <c r="P742" s="649">
        <v>10</v>
      </c>
      <c r="Q742" s="649">
        <v>1780</v>
      </c>
      <c r="R742" s="637">
        <v>0.52928932500743386</v>
      </c>
      <c r="S742" s="650">
        <v>178</v>
      </c>
    </row>
    <row r="743" spans="1:19" ht="14.4" customHeight="1" x14ac:dyDescent="0.3">
      <c r="A743" s="631" t="s">
        <v>2497</v>
      </c>
      <c r="B743" s="632" t="s">
        <v>2531</v>
      </c>
      <c r="C743" s="632" t="s">
        <v>529</v>
      </c>
      <c r="D743" s="632" t="s">
        <v>787</v>
      </c>
      <c r="E743" s="632" t="s">
        <v>634</v>
      </c>
      <c r="F743" s="632" t="s">
        <v>2662</v>
      </c>
      <c r="G743" s="632" t="s">
        <v>2663</v>
      </c>
      <c r="H743" s="649">
        <v>136</v>
      </c>
      <c r="I743" s="649">
        <v>278528</v>
      </c>
      <c r="J743" s="632">
        <v>0.90622417439401337</v>
      </c>
      <c r="K743" s="632">
        <v>2048</v>
      </c>
      <c r="L743" s="649">
        <v>150</v>
      </c>
      <c r="M743" s="649">
        <v>307350</v>
      </c>
      <c r="N743" s="632">
        <v>1</v>
      </c>
      <c r="O743" s="632">
        <v>2049</v>
      </c>
      <c r="P743" s="649">
        <v>69</v>
      </c>
      <c r="Q743" s="649">
        <v>141450</v>
      </c>
      <c r="R743" s="637">
        <v>0.46022449975597851</v>
      </c>
      <c r="S743" s="650">
        <v>2050</v>
      </c>
    </row>
    <row r="744" spans="1:19" ht="14.4" customHeight="1" x14ac:dyDescent="0.3">
      <c r="A744" s="631" t="s">
        <v>2497</v>
      </c>
      <c r="B744" s="632" t="s">
        <v>2531</v>
      </c>
      <c r="C744" s="632" t="s">
        <v>529</v>
      </c>
      <c r="D744" s="632" t="s">
        <v>787</v>
      </c>
      <c r="E744" s="632" t="s">
        <v>634</v>
      </c>
      <c r="F744" s="632" t="s">
        <v>2664</v>
      </c>
      <c r="G744" s="632" t="s">
        <v>2665</v>
      </c>
      <c r="H744" s="649">
        <v>98</v>
      </c>
      <c r="I744" s="649">
        <v>33810</v>
      </c>
      <c r="J744" s="632">
        <v>0.65333333333333332</v>
      </c>
      <c r="K744" s="632">
        <v>345</v>
      </c>
      <c r="L744" s="649">
        <v>150</v>
      </c>
      <c r="M744" s="649">
        <v>51750</v>
      </c>
      <c r="N744" s="632">
        <v>1</v>
      </c>
      <c r="O744" s="632">
        <v>345</v>
      </c>
      <c r="P744" s="649">
        <v>233</v>
      </c>
      <c r="Q744" s="649">
        <v>80618</v>
      </c>
      <c r="R744" s="637">
        <v>1.5578357487922705</v>
      </c>
      <c r="S744" s="650">
        <v>346</v>
      </c>
    </row>
    <row r="745" spans="1:19" ht="14.4" customHeight="1" x14ac:dyDescent="0.3">
      <c r="A745" s="631" t="s">
        <v>2497</v>
      </c>
      <c r="B745" s="632" t="s">
        <v>2531</v>
      </c>
      <c r="C745" s="632" t="s">
        <v>529</v>
      </c>
      <c r="D745" s="632" t="s">
        <v>787</v>
      </c>
      <c r="E745" s="632" t="s">
        <v>634</v>
      </c>
      <c r="F745" s="632" t="s">
        <v>2664</v>
      </c>
      <c r="G745" s="632" t="s">
        <v>2666</v>
      </c>
      <c r="H745" s="649">
        <v>28</v>
      </c>
      <c r="I745" s="649">
        <v>9660</v>
      </c>
      <c r="J745" s="632">
        <v>2.3333333333333335</v>
      </c>
      <c r="K745" s="632">
        <v>345</v>
      </c>
      <c r="L745" s="649">
        <v>12</v>
      </c>
      <c r="M745" s="649">
        <v>4140</v>
      </c>
      <c r="N745" s="632">
        <v>1</v>
      </c>
      <c r="O745" s="632">
        <v>345</v>
      </c>
      <c r="P745" s="649">
        <v>12</v>
      </c>
      <c r="Q745" s="649">
        <v>4152</v>
      </c>
      <c r="R745" s="637">
        <v>1.0028985507246377</v>
      </c>
      <c r="S745" s="650">
        <v>346</v>
      </c>
    </row>
    <row r="746" spans="1:19" ht="14.4" customHeight="1" x14ac:dyDescent="0.3">
      <c r="A746" s="631" t="s">
        <v>2497</v>
      </c>
      <c r="B746" s="632" t="s">
        <v>2531</v>
      </c>
      <c r="C746" s="632" t="s">
        <v>529</v>
      </c>
      <c r="D746" s="632" t="s">
        <v>787</v>
      </c>
      <c r="E746" s="632" t="s">
        <v>634</v>
      </c>
      <c r="F746" s="632" t="s">
        <v>2667</v>
      </c>
      <c r="G746" s="632" t="s">
        <v>2668</v>
      </c>
      <c r="H746" s="649">
        <v>9</v>
      </c>
      <c r="I746" s="649">
        <v>2763</v>
      </c>
      <c r="J746" s="632">
        <v>1.2815398886827458</v>
      </c>
      <c r="K746" s="632">
        <v>307</v>
      </c>
      <c r="L746" s="649">
        <v>7</v>
      </c>
      <c r="M746" s="649">
        <v>2156</v>
      </c>
      <c r="N746" s="632">
        <v>1</v>
      </c>
      <c r="O746" s="632">
        <v>308</v>
      </c>
      <c r="P746" s="649">
        <v>10</v>
      </c>
      <c r="Q746" s="649">
        <v>3080</v>
      </c>
      <c r="R746" s="637">
        <v>1.4285714285714286</v>
      </c>
      <c r="S746" s="650">
        <v>308</v>
      </c>
    </row>
    <row r="747" spans="1:19" ht="14.4" customHeight="1" x14ac:dyDescent="0.3">
      <c r="A747" s="631" t="s">
        <v>2497</v>
      </c>
      <c r="B747" s="632" t="s">
        <v>2531</v>
      </c>
      <c r="C747" s="632" t="s">
        <v>529</v>
      </c>
      <c r="D747" s="632" t="s">
        <v>787</v>
      </c>
      <c r="E747" s="632" t="s">
        <v>634</v>
      </c>
      <c r="F747" s="632" t="s">
        <v>2669</v>
      </c>
      <c r="G747" s="632" t="s">
        <v>2670</v>
      </c>
      <c r="H747" s="649">
        <v>9</v>
      </c>
      <c r="I747" s="649">
        <v>24624</v>
      </c>
      <c r="J747" s="632">
        <v>0.89967117281695286</v>
      </c>
      <c r="K747" s="632">
        <v>2736</v>
      </c>
      <c r="L747" s="649">
        <v>10</v>
      </c>
      <c r="M747" s="649">
        <v>27370</v>
      </c>
      <c r="N747" s="632">
        <v>1</v>
      </c>
      <c r="O747" s="632">
        <v>2737</v>
      </c>
      <c r="P747" s="649">
        <v>7</v>
      </c>
      <c r="Q747" s="649">
        <v>19159</v>
      </c>
      <c r="R747" s="637">
        <v>0.7</v>
      </c>
      <c r="S747" s="650">
        <v>2737</v>
      </c>
    </row>
    <row r="748" spans="1:19" ht="14.4" customHeight="1" x14ac:dyDescent="0.3">
      <c r="A748" s="631" t="s">
        <v>2497</v>
      </c>
      <c r="B748" s="632" t="s">
        <v>2531</v>
      </c>
      <c r="C748" s="632" t="s">
        <v>529</v>
      </c>
      <c r="D748" s="632" t="s">
        <v>787</v>
      </c>
      <c r="E748" s="632" t="s">
        <v>634</v>
      </c>
      <c r="F748" s="632" t="s">
        <v>2669</v>
      </c>
      <c r="G748" s="632" t="s">
        <v>2671</v>
      </c>
      <c r="H748" s="649">
        <v>24</v>
      </c>
      <c r="I748" s="649">
        <v>65664</v>
      </c>
      <c r="J748" s="632">
        <v>1.845479328855288</v>
      </c>
      <c r="K748" s="632">
        <v>2736</v>
      </c>
      <c r="L748" s="649">
        <v>13</v>
      </c>
      <c r="M748" s="649">
        <v>35581</v>
      </c>
      <c r="N748" s="632">
        <v>1</v>
      </c>
      <c r="O748" s="632">
        <v>2737</v>
      </c>
      <c r="P748" s="649">
        <v>13</v>
      </c>
      <c r="Q748" s="649">
        <v>35581</v>
      </c>
      <c r="R748" s="637">
        <v>1</v>
      </c>
      <c r="S748" s="650">
        <v>2737</v>
      </c>
    </row>
    <row r="749" spans="1:19" ht="14.4" customHeight="1" x14ac:dyDescent="0.3">
      <c r="A749" s="631" t="s">
        <v>2497</v>
      </c>
      <c r="B749" s="632" t="s">
        <v>2531</v>
      </c>
      <c r="C749" s="632" t="s">
        <v>529</v>
      </c>
      <c r="D749" s="632" t="s">
        <v>787</v>
      </c>
      <c r="E749" s="632" t="s">
        <v>634</v>
      </c>
      <c r="F749" s="632" t="s">
        <v>2672</v>
      </c>
      <c r="G749" s="632" t="s">
        <v>2673</v>
      </c>
      <c r="H749" s="649">
        <v>1</v>
      </c>
      <c r="I749" s="649">
        <v>5269</v>
      </c>
      <c r="J749" s="632"/>
      <c r="K749" s="632">
        <v>5269</v>
      </c>
      <c r="L749" s="649"/>
      <c r="M749" s="649"/>
      <c r="N749" s="632"/>
      <c r="O749" s="632"/>
      <c r="P749" s="649"/>
      <c r="Q749" s="649"/>
      <c r="R749" s="637"/>
      <c r="S749" s="650"/>
    </row>
    <row r="750" spans="1:19" ht="14.4" customHeight="1" x14ac:dyDescent="0.3">
      <c r="A750" s="631" t="s">
        <v>2497</v>
      </c>
      <c r="B750" s="632" t="s">
        <v>2531</v>
      </c>
      <c r="C750" s="632" t="s">
        <v>529</v>
      </c>
      <c r="D750" s="632" t="s">
        <v>787</v>
      </c>
      <c r="E750" s="632" t="s">
        <v>634</v>
      </c>
      <c r="F750" s="632" t="s">
        <v>2674</v>
      </c>
      <c r="G750" s="632" t="s">
        <v>2675</v>
      </c>
      <c r="H750" s="649">
        <v>3</v>
      </c>
      <c r="I750" s="649">
        <v>462</v>
      </c>
      <c r="J750" s="632">
        <v>0.6</v>
      </c>
      <c r="K750" s="632">
        <v>154</v>
      </c>
      <c r="L750" s="649">
        <v>5</v>
      </c>
      <c r="M750" s="649">
        <v>770</v>
      </c>
      <c r="N750" s="632">
        <v>1</v>
      </c>
      <c r="O750" s="632">
        <v>154</v>
      </c>
      <c r="P750" s="649">
        <v>25</v>
      </c>
      <c r="Q750" s="649">
        <v>3875</v>
      </c>
      <c r="R750" s="637">
        <v>5.0324675324675328</v>
      </c>
      <c r="S750" s="650">
        <v>155</v>
      </c>
    </row>
    <row r="751" spans="1:19" ht="14.4" customHeight="1" x14ac:dyDescent="0.3">
      <c r="A751" s="631" t="s">
        <v>2497</v>
      </c>
      <c r="B751" s="632" t="s">
        <v>2531</v>
      </c>
      <c r="C751" s="632" t="s">
        <v>529</v>
      </c>
      <c r="D751" s="632" t="s">
        <v>787</v>
      </c>
      <c r="E751" s="632" t="s">
        <v>634</v>
      </c>
      <c r="F751" s="632" t="s">
        <v>2685</v>
      </c>
      <c r="G751" s="632" t="s">
        <v>2686</v>
      </c>
      <c r="H751" s="649">
        <v>5</v>
      </c>
      <c r="I751" s="649">
        <v>775</v>
      </c>
      <c r="J751" s="632">
        <v>0.5</v>
      </c>
      <c r="K751" s="632">
        <v>155</v>
      </c>
      <c r="L751" s="649">
        <v>10</v>
      </c>
      <c r="M751" s="649">
        <v>1550</v>
      </c>
      <c r="N751" s="632">
        <v>1</v>
      </c>
      <c r="O751" s="632">
        <v>155</v>
      </c>
      <c r="P751" s="649">
        <v>17</v>
      </c>
      <c r="Q751" s="649">
        <v>2635</v>
      </c>
      <c r="R751" s="637">
        <v>1.7</v>
      </c>
      <c r="S751" s="650">
        <v>155</v>
      </c>
    </row>
    <row r="752" spans="1:19" ht="14.4" customHeight="1" x14ac:dyDescent="0.3">
      <c r="A752" s="631" t="s">
        <v>2497</v>
      </c>
      <c r="B752" s="632" t="s">
        <v>2531</v>
      </c>
      <c r="C752" s="632" t="s">
        <v>529</v>
      </c>
      <c r="D752" s="632" t="s">
        <v>787</v>
      </c>
      <c r="E752" s="632" t="s">
        <v>634</v>
      </c>
      <c r="F752" s="632" t="s">
        <v>2685</v>
      </c>
      <c r="G752" s="632" t="s">
        <v>2687</v>
      </c>
      <c r="H752" s="649">
        <v>247</v>
      </c>
      <c r="I752" s="649">
        <v>38285</v>
      </c>
      <c r="J752" s="632">
        <v>11.227272727272727</v>
      </c>
      <c r="K752" s="632">
        <v>155</v>
      </c>
      <c r="L752" s="649">
        <v>22</v>
      </c>
      <c r="M752" s="649">
        <v>3410</v>
      </c>
      <c r="N752" s="632">
        <v>1</v>
      </c>
      <c r="O752" s="632">
        <v>155</v>
      </c>
      <c r="P752" s="649">
        <v>16</v>
      </c>
      <c r="Q752" s="649">
        <v>2480</v>
      </c>
      <c r="R752" s="637">
        <v>0.72727272727272729</v>
      </c>
      <c r="S752" s="650">
        <v>155</v>
      </c>
    </row>
    <row r="753" spans="1:19" ht="14.4" customHeight="1" x14ac:dyDescent="0.3">
      <c r="A753" s="631" t="s">
        <v>2497</v>
      </c>
      <c r="B753" s="632" t="s">
        <v>2531</v>
      </c>
      <c r="C753" s="632" t="s">
        <v>529</v>
      </c>
      <c r="D753" s="632" t="s">
        <v>787</v>
      </c>
      <c r="E753" s="632" t="s">
        <v>634</v>
      </c>
      <c r="F753" s="632" t="s">
        <v>2688</v>
      </c>
      <c r="G753" s="632" t="s">
        <v>2689</v>
      </c>
      <c r="H753" s="649">
        <v>59</v>
      </c>
      <c r="I753" s="649">
        <v>11741</v>
      </c>
      <c r="J753" s="632">
        <v>2.95</v>
      </c>
      <c r="K753" s="632">
        <v>199</v>
      </c>
      <c r="L753" s="649">
        <v>20</v>
      </c>
      <c r="M753" s="649">
        <v>3980</v>
      </c>
      <c r="N753" s="632">
        <v>1</v>
      </c>
      <c r="O753" s="632">
        <v>199</v>
      </c>
      <c r="P753" s="649">
        <v>32</v>
      </c>
      <c r="Q753" s="649">
        <v>6400</v>
      </c>
      <c r="R753" s="637">
        <v>1.6080402010050252</v>
      </c>
      <c r="S753" s="650">
        <v>200</v>
      </c>
    </row>
    <row r="754" spans="1:19" ht="14.4" customHeight="1" x14ac:dyDescent="0.3">
      <c r="A754" s="631" t="s">
        <v>2497</v>
      </c>
      <c r="B754" s="632" t="s">
        <v>2531</v>
      </c>
      <c r="C754" s="632" t="s">
        <v>529</v>
      </c>
      <c r="D754" s="632" t="s">
        <v>787</v>
      </c>
      <c r="E754" s="632" t="s">
        <v>634</v>
      </c>
      <c r="F754" s="632" t="s">
        <v>2688</v>
      </c>
      <c r="G754" s="632" t="s">
        <v>2690</v>
      </c>
      <c r="H754" s="649">
        <v>9</v>
      </c>
      <c r="I754" s="649">
        <v>1791</v>
      </c>
      <c r="J754" s="632">
        <v>1.5</v>
      </c>
      <c r="K754" s="632">
        <v>199</v>
      </c>
      <c r="L754" s="649">
        <v>6</v>
      </c>
      <c r="M754" s="649">
        <v>1194</v>
      </c>
      <c r="N754" s="632">
        <v>1</v>
      </c>
      <c r="O754" s="632">
        <v>199</v>
      </c>
      <c r="P754" s="649">
        <v>3</v>
      </c>
      <c r="Q754" s="649">
        <v>600</v>
      </c>
      <c r="R754" s="637">
        <v>0.50251256281407031</v>
      </c>
      <c r="S754" s="650">
        <v>200</v>
      </c>
    </row>
    <row r="755" spans="1:19" ht="14.4" customHeight="1" x14ac:dyDescent="0.3">
      <c r="A755" s="631" t="s">
        <v>2497</v>
      </c>
      <c r="B755" s="632" t="s">
        <v>2531</v>
      </c>
      <c r="C755" s="632" t="s">
        <v>529</v>
      </c>
      <c r="D755" s="632" t="s">
        <v>787</v>
      </c>
      <c r="E755" s="632" t="s">
        <v>634</v>
      </c>
      <c r="F755" s="632" t="s">
        <v>2691</v>
      </c>
      <c r="G755" s="632" t="s">
        <v>2692</v>
      </c>
      <c r="H755" s="649">
        <v>18</v>
      </c>
      <c r="I755" s="649">
        <v>3672</v>
      </c>
      <c r="J755" s="632">
        <v>1.2857142857142858</v>
      </c>
      <c r="K755" s="632">
        <v>204</v>
      </c>
      <c r="L755" s="649">
        <v>14</v>
      </c>
      <c r="M755" s="649">
        <v>2856</v>
      </c>
      <c r="N755" s="632">
        <v>1</v>
      </c>
      <c r="O755" s="632">
        <v>204</v>
      </c>
      <c r="P755" s="649">
        <v>6</v>
      </c>
      <c r="Q755" s="649">
        <v>1232</v>
      </c>
      <c r="R755" s="637">
        <v>0.43137254901960786</v>
      </c>
      <c r="S755" s="650">
        <v>205.33333333333334</v>
      </c>
    </row>
    <row r="756" spans="1:19" ht="14.4" customHeight="1" x14ac:dyDescent="0.3">
      <c r="A756" s="631" t="s">
        <v>2497</v>
      </c>
      <c r="B756" s="632" t="s">
        <v>2531</v>
      </c>
      <c r="C756" s="632" t="s">
        <v>529</v>
      </c>
      <c r="D756" s="632" t="s">
        <v>787</v>
      </c>
      <c r="E756" s="632" t="s">
        <v>634</v>
      </c>
      <c r="F756" s="632" t="s">
        <v>2693</v>
      </c>
      <c r="G756" s="632" t="s">
        <v>2694</v>
      </c>
      <c r="H756" s="649">
        <v>2</v>
      </c>
      <c r="I756" s="649">
        <v>852</v>
      </c>
      <c r="J756" s="632">
        <v>0.66666666666666663</v>
      </c>
      <c r="K756" s="632">
        <v>426</v>
      </c>
      <c r="L756" s="649">
        <v>3</v>
      </c>
      <c r="M756" s="649">
        <v>1278</v>
      </c>
      <c r="N756" s="632">
        <v>1</v>
      </c>
      <c r="O756" s="632">
        <v>426</v>
      </c>
      <c r="P756" s="649">
        <v>2</v>
      </c>
      <c r="Q756" s="649">
        <v>854</v>
      </c>
      <c r="R756" s="637">
        <v>0.66823161189358371</v>
      </c>
      <c r="S756" s="650">
        <v>427</v>
      </c>
    </row>
    <row r="757" spans="1:19" ht="14.4" customHeight="1" x14ac:dyDescent="0.3">
      <c r="A757" s="631" t="s">
        <v>2497</v>
      </c>
      <c r="B757" s="632" t="s">
        <v>2531</v>
      </c>
      <c r="C757" s="632" t="s">
        <v>529</v>
      </c>
      <c r="D757" s="632" t="s">
        <v>787</v>
      </c>
      <c r="E757" s="632" t="s">
        <v>634</v>
      </c>
      <c r="F757" s="632" t="s">
        <v>2693</v>
      </c>
      <c r="G757" s="632" t="s">
        <v>2695</v>
      </c>
      <c r="H757" s="649"/>
      <c r="I757" s="649"/>
      <c r="J757" s="632"/>
      <c r="K757" s="632"/>
      <c r="L757" s="649">
        <v>1</v>
      </c>
      <c r="M757" s="649">
        <v>426</v>
      </c>
      <c r="N757" s="632">
        <v>1</v>
      </c>
      <c r="O757" s="632">
        <v>426</v>
      </c>
      <c r="P757" s="649"/>
      <c r="Q757" s="649"/>
      <c r="R757" s="637"/>
      <c r="S757" s="650"/>
    </row>
    <row r="758" spans="1:19" ht="14.4" customHeight="1" x14ac:dyDescent="0.3">
      <c r="A758" s="631" t="s">
        <v>2497</v>
      </c>
      <c r="B758" s="632" t="s">
        <v>2531</v>
      </c>
      <c r="C758" s="632" t="s">
        <v>529</v>
      </c>
      <c r="D758" s="632" t="s">
        <v>787</v>
      </c>
      <c r="E758" s="632" t="s">
        <v>634</v>
      </c>
      <c r="F758" s="632" t="s">
        <v>2698</v>
      </c>
      <c r="G758" s="632" t="s">
        <v>2699</v>
      </c>
      <c r="H758" s="649">
        <v>7</v>
      </c>
      <c r="I758" s="649">
        <v>1141</v>
      </c>
      <c r="J758" s="632">
        <v>1.75</v>
      </c>
      <c r="K758" s="632">
        <v>163</v>
      </c>
      <c r="L758" s="649">
        <v>4</v>
      </c>
      <c r="M758" s="649">
        <v>652</v>
      </c>
      <c r="N758" s="632">
        <v>1</v>
      </c>
      <c r="O758" s="632">
        <v>163</v>
      </c>
      <c r="P758" s="649">
        <v>3</v>
      </c>
      <c r="Q758" s="649">
        <v>489</v>
      </c>
      <c r="R758" s="637">
        <v>0.75</v>
      </c>
      <c r="S758" s="650">
        <v>163</v>
      </c>
    </row>
    <row r="759" spans="1:19" ht="14.4" customHeight="1" x14ac:dyDescent="0.3">
      <c r="A759" s="631" t="s">
        <v>2497</v>
      </c>
      <c r="B759" s="632" t="s">
        <v>2531</v>
      </c>
      <c r="C759" s="632" t="s">
        <v>529</v>
      </c>
      <c r="D759" s="632" t="s">
        <v>787</v>
      </c>
      <c r="E759" s="632" t="s">
        <v>634</v>
      </c>
      <c r="F759" s="632" t="s">
        <v>2698</v>
      </c>
      <c r="G759" s="632" t="s">
        <v>2700</v>
      </c>
      <c r="H759" s="649">
        <v>118</v>
      </c>
      <c r="I759" s="649">
        <v>19234</v>
      </c>
      <c r="J759" s="632">
        <v>1</v>
      </c>
      <c r="K759" s="632">
        <v>163</v>
      </c>
      <c r="L759" s="649">
        <v>118</v>
      </c>
      <c r="M759" s="649">
        <v>19234</v>
      </c>
      <c r="N759" s="632">
        <v>1</v>
      </c>
      <c r="O759" s="632">
        <v>163</v>
      </c>
      <c r="P759" s="649">
        <v>79</v>
      </c>
      <c r="Q759" s="649">
        <v>12877</v>
      </c>
      <c r="R759" s="637">
        <v>0.66949152542372881</v>
      </c>
      <c r="S759" s="650">
        <v>163</v>
      </c>
    </row>
    <row r="760" spans="1:19" ht="14.4" customHeight="1" x14ac:dyDescent="0.3">
      <c r="A760" s="631" t="s">
        <v>2497</v>
      </c>
      <c r="B760" s="632" t="s">
        <v>2531</v>
      </c>
      <c r="C760" s="632" t="s">
        <v>529</v>
      </c>
      <c r="D760" s="632" t="s">
        <v>787</v>
      </c>
      <c r="E760" s="632" t="s">
        <v>634</v>
      </c>
      <c r="F760" s="632" t="s">
        <v>2701</v>
      </c>
      <c r="G760" s="632" t="s">
        <v>2703</v>
      </c>
      <c r="H760" s="649">
        <v>1</v>
      </c>
      <c r="I760" s="649">
        <v>436</v>
      </c>
      <c r="J760" s="632"/>
      <c r="K760" s="632">
        <v>436</v>
      </c>
      <c r="L760" s="649"/>
      <c r="M760" s="649"/>
      <c r="N760" s="632"/>
      <c r="O760" s="632"/>
      <c r="P760" s="649"/>
      <c r="Q760" s="649"/>
      <c r="R760" s="637"/>
      <c r="S760" s="650"/>
    </row>
    <row r="761" spans="1:19" ht="14.4" customHeight="1" x14ac:dyDescent="0.3">
      <c r="A761" s="631" t="s">
        <v>2497</v>
      </c>
      <c r="B761" s="632" t="s">
        <v>2531</v>
      </c>
      <c r="C761" s="632" t="s">
        <v>529</v>
      </c>
      <c r="D761" s="632" t="s">
        <v>787</v>
      </c>
      <c r="E761" s="632" t="s">
        <v>634</v>
      </c>
      <c r="F761" s="632" t="s">
        <v>2704</v>
      </c>
      <c r="G761" s="632" t="s">
        <v>2705</v>
      </c>
      <c r="H761" s="649">
        <v>36</v>
      </c>
      <c r="I761" s="649">
        <v>77544</v>
      </c>
      <c r="J761" s="632">
        <v>1.4993039443155451</v>
      </c>
      <c r="K761" s="632">
        <v>2154</v>
      </c>
      <c r="L761" s="649">
        <v>24</v>
      </c>
      <c r="M761" s="649">
        <v>51720</v>
      </c>
      <c r="N761" s="632">
        <v>1</v>
      </c>
      <c r="O761" s="632">
        <v>2155</v>
      </c>
      <c r="P761" s="649">
        <v>6</v>
      </c>
      <c r="Q761" s="649">
        <v>12936</v>
      </c>
      <c r="R761" s="637">
        <v>0.25011600928074246</v>
      </c>
      <c r="S761" s="650">
        <v>2156</v>
      </c>
    </row>
    <row r="762" spans="1:19" ht="14.4" customHeight="1" x14ac:dyDescent="0.3">
      <c r="A762" s="631" t="s">
        <v>2497</v>
      </c>
      <c r="B762" s="632" t="s">
        <v>2531</v>
      </c>
      <c r="C762" s="632" t="s">
        <v>529</v>
      </c>
      <c r="D762" s="632" t="s">
        <v>787</v>
      </c>
      <c r="E762" s="632" t="s">
        <v>634</v>
      </c>
      <c r="F762" s="632" t="s">
        <v>2704</v>
      </c>
      <c r="G762" s="632" t="s">
        <v>2706</v>
      </c>
      <c r="H762" s="649">
        <v>12</v>
      </c>
      <c r="I762" s="649">
        <v>25848</v>
      </c>
      <c r="J762" s="632">
        <v>0.35277739866248126</v>
      </c>
      <c r="K762" s="632">
        <v>2154</v>
      </c>
      <c r="L762" s="649">
        <v>34</v>
      </c>
      <c r="M762" s="649">
        <v>73270</v>
      </c>
      <c r="N762" s="632">
        <v>1</v>
      </c>
      <c r="O762" s="632">
        <v>2155</v>
      </c>
      <c r="P762" s="649">
        <v>22</v>
      </c>
      <c r="Q762" s="649">
        <v>47432</v>
      </c>
      <c r="R762" s="637">
        <v>0.64735908284427457</v>
      </c>
      <c r="S762" s="650">
        <v>2156</v>
      </c>
    </row>
    <row r="763" spans="1:19" ht="14.4" customHeight="1" x14ac:dyDescent="0.3">
      <c r="A763" s="631" t="s">
        <v>2497</v>
      </c>
      <c r="B763" s="632" t="s">
        <v>2531</v>
      </c>
      <c r="C763" s="632" t="s">
        <v>529</v>
      </c>
      <c r="D763" s="632" t="s">
        <v>787</v>
      </c>
      <c r="E763" s="632" t="s">
        <v>634</v>
      </c>
      <c r="F763" s="632" t="s">
        <v>2707</v>
      </c>
      <c r="G763" s="632" t="s">
        <v>2708</v>
      </c>
      <c r="H763" s="649">
        <v>6</v>
      </c>
      <c r="I763" s="649">
        <v>978</v>
      </c>
      <c r="J763" s="632">
        <v>1.2</v>
      </c>
      <c r="K763" s="632">
        <v>163</v>
      </c>
      <c r="L763" s="649">
        <v>5</v>
      </c>
      <c r="M763" s="649">
        <v>815</v>
      </c>
      <c r="N763" s="632">
        <v>1</v>
      </c>
      <c r="O763" s="632">
        <v>163</v>
      </c>
      <c r="P763" s="649">
        <v>5</v>
      </c>
      <c r="Q763" s="649">
        <v>815</v>
      </c>
      <c r="R763" s="637">
        <v>1</v>
      </c>
      <c r="S763" s="650">
        <v>163</v>
      </c>
    </row>
    <row r="764" spans="1:19" ht="14.4" customHeight="1" x14ac:dyDescent="0.3">
      <c r="A764" s="631" t="s">
        <v>2497</v>
      </c>
      <c r="B764" s="632" t="s">
        <v>2531</v>
      </c>
      <c r="C764" s="632" t="s">
        <v>529</v>
      </c>
      <c r="D764" s="632" t="s">
        <v>787</v>
      </c>
      <c r="E764" s="632" t="s">
        <v>634</v>
      </c>
      <c r="F764" s="632" t="s">
        <v>2707</v>
      </c>
      <c r="G764" s="632" t="s">
        <v>2709</v>
      </c>
      <c r="H764" s="649">
        <v>4</v>
      </c>
      <c r="I764" s="649">
        <v>652</v>
      </c>
      <c r="J764" s="632">
        <v>2</v>
      </c>
      <c r="K764" s="632">
        <v>163</v>
      </c>
      <c r="L764" s="649">
        <v>2</v>
      </c>
      <c r="M764" s="649">
        <v>326</v>
      </c>
      <c r="N764" s="632">
        <v>1</v>
      </c>
      <c r="O764" s="632">
        <v>163</v>
      </c>
      <c r="P764" s="649">
        <v>6</v>
      </c>
      <c r="Q764" s="649">
        <v>978</v>
      </c>
      <c r="R764" s="637">
        <v>3</v>
      </c>
      <c r="S764" s="650">
        <v>163</v>
      </c>
    </row>
    <row r="765" spans="1:19" ht="14.4" customHeight="1" x14ac:dyDescent="0.3">
      <c r="A765" s="631" t="s">
        <v>2497</v>
      </c>
      <c r="B765" s="632" t="s">
        <v>2531</v>
      </c>
      <c r="C765" s="632" t="s">
        <v>529</v>
      </c>
      <c r="D765" s="632" t="s">
        <v>787</v>
      </c>
      <c r="E765" s="632" t="s">
        <v>634</v>
      </c>
      <c r="F765" s="632" t="s">
        <v>2710</v>
      </c>
      <c r="G765" s="632" t="s">
        <v>2711</v>
      </c>
      <c r="H765" s="649"/>
      <c r="I765" s="649"/>
      <c r="J765" s="632"/>
      <c r="K765" s="632"/>
      <c r="L765" s="649"/>
      <c r="M765" s="649"/>
      <c r="N765" s="632"/>
      <c r="O765" s="632"/>
      <c r="P765" s="649">
        <v>1</v>
      </c>
      <c r="Q765" s="649">
        <v>935</v>
      </c>
      <c r="R765" s="637"/>
      <c r="S765" s="650">
        <v>935</v>
      </c>
    </row>
    <row r="766" spans="1:19" ht="14.4" customHeight="1" x14ac:dyDescent="0.3">
      <c r="A766" s="631" t="s">
        <v>2497</v>
      </c>
      <c r="B766" s="632" t="s">
        <v>2531</v>
      </c>
      <c r="C766" s="632" t="s">
        <v>529</v>
      </c>
      <c r="D766" s="632" t="s">
        <v>787</v>
      </c>
      <c r="E766" s="632" t="s">
        <v>634</v>
      </c>
      <c r="F766" s="632" t="s">
        <v>2710</v>
      </c>
      <c r="G766" s="632" t="s">
        <v>2712</v>
      </c>
      <c r="H766" s="649"/>
      <c r="I766" s="649"/>
      <c r="J766" s="632"/>
      <c r="K766" s="632"/>
      <c r="L766" s="649">
        <v>1</v>
      </c>
      <c r="M766" s="649">
        <v>934</v>
      </c>
      <c r="N766" s="632">
        <v>1</v>
      </c>
      <c r="O766" s="632">
        <v>934</v>
      </c>
      <c r="P766" s="649"/>
      <c r="Q766" s="649"/>
      <c r="R766" s="637"/>
      <c r="S766" s="650"/>
    </row>
    <row r="767" spans="1:19" ht="14.4" customHeight="1" x14ac:dyDescent="0.3">
      <c r="A767" s="631" t="s">
        <v>2497</v>
      </c>
      <c r="B767" s="632" t="s">
        <v>2531</v>
      </c>
      <c r="C767" s="632" t="s">
        <v>529</v>
      </c>
      <c r="D767" s="632" t="s">
        <v>787</v>
      </c>
      <c r="E767" s="632" t="s">
        <v>634</v>
      </c>
      <c r="F767" s="632" t="s">
        <v>2731</v>
      </c>
      <c r="G767" s="632" t="s">
        <v>2733</v>
      </c>
      <c r="H767" s="649"/>
      <c r="I767" s="649"/>
      <c r="J767" s="632"/>
      <c r="K767" s="632"/>
      <c r="L767" s="649">
        <v>1</v>
      </c>
      <c r="M767" s="649">
        <v>685</v>
      </c>
      <c r="N767" s="632">
        <v>1</v>
      </c>
      <c r="O767" s="632">
        <v>685</v>
      </c>
      <c r="P767" s="649"/>
      <c r="Q767" s="649"/>
      <c r="R767" s="637"/>
      <c r="S767" s="650"/>
    </row>
    <row r="768" spans="1:19" ht="14.4" customHeight="1" x14ac:dyDescent="0.3">
      <c r="A768" s="631" t="s">
        <v>2497</v>
      </c>
      <c r="B768" s="632" t="s">
        <v>2531</v>
      </c>
      <c r="C768" s="632" t="s">
        <v>529</v>
      </c>
      <c r="D768" s="632" t="s">
        <v>787</v>
      </c>
      <c r="E768" s="632" t="s">
        <v>634</v>
      </c>
      <c r="F768" s="632" t="s">
        <v>2736</v>
      </c>
      <c r="G768" s="632" t="s">
        <v>2737</v>
      </c>
      <c r="H768" s="649"/>
      <c r="I768" s="649"/>
      <c r="J768" s="632"/>
      <c r="K768" s="632"/>
      <c r="L768" s="649"/>
      <c r="M768" s="649"/>
      <c r="N768" s="632"/>
      <c r="O768" s="632"/>
      <c r="P768" s="649">
        <v>3</v>
      </c>
      <c r="Q768" s="649">
        <v>933</v>
      </c>
      <c r="R768" s="637"/>
      <c r="S768" s="650">
        <v>311</v>
      </c>
    </row>
    <row r="769" spans="1:19" ht="14.4" customHeight="1" x14ac:dyDescent="0.3">
      <c r="A769" s="631" t="s">
        <v>2497</v>
      </c>
      <c r="B769" s="632" t="s">
        <v>2531</v>
      </c>
      <c r="C769" s="632" t="s">
        <v>529</v>
      </c>
      <c r="D769" s="632" t="s">
        <v>787</v>
      </c>
      <c r="E769" s="632" t="s">
        <v>634</v>
      </c>
      <c r="F769" s="632" t="s">
        <v>2736</v>
      </c>
      <c r="G769" s="632" t="s">
        <v>2738</v>
      </c>
      <c r="H769" s="649"/>
      <c r="I769" s="649"/>
      <c r="J769" s="632"/>
      <c r="K769" s="632"/>
      <c r="L769" s="649"/>
      <c r="M769" s="649"/>
      <c r="N769" s="632"/>
      <c r="O769" s="632"/>
      <c r="P769" s="649">
        <v>8</v>
      </c>
      <c r="Q769" s="649">
        <v>2488</v>
      </c>
      <c r="R769" s="637"/>
      <c r="S769" s="650">
        <v>311</v>
      </c>
    </row>
    <row r="770" spans="1:19" ht="14.4" customHeight="1" x14ac:dyDescent="0.3">
      <c r="A770" s="631" t="s">
        <v>2497</v>
      </c>
      <c r="B770" s="632" t="s">
        <v>2531</v>
      </c>
      <c r="C770" s="632" t="s">
        <v>529</v>
      </c>
      <c r="D770" s="632" t="s">
        <v>774</v>
      </c>
      <c r="E770" s="632" t="s">
        <v>2499</v>
      </c>
      <c r="F770" s="632" t="s">
        <v>2538</v>
      </c>
      <c r="G770" s="632" t="s">
        <v>675</v>
      </c>
      <c r="H770" s="649"/>
      <c r="I770" s="649"/>
      <c r="J770" s="632"/>
      <c r="K770" s="632"/>
      <c r="L770" s="649">
        <v>0.1</v>
      </c>
      <c r="M770" s="649">
        <v>988.79</v>
      </c>
      <c r="N770" s="632">
        <v>1</v>
      </c>
      <c r="O770" s="632">
        <v>9887.9</v>
      </c>
      <c r="P770" s="649"/>
      <c r="Q770" s="649"/>
      <c r="R770" s="637"/>
      <c r="S770" s="650"/>
    </row>
    <row r="771" spans="1:19" ht="14.4" customHeight="1" x14ac:dyDescent="0.3">
      <c r="A771" s="631" t="s">
        <v>2497</v>
      </c>
      <c r="B771" s="632" t="s">
        <v>2531</v>
      </c>
      <c r="C771" s="632" t="s">
        <v>529</v>
      </c>
      <c r="D771" s="632" t="s">
        <v>774</v>
      </c>
      <c r="E771" s="632" t="s">
        <v>2499</v>
      </c>
      <c r="F771" s="632" t="s">
        <v>2538</v>
      </c>
      <c r="G771" s="632" t="s">
        <v>754</v>
      </c>
      <c r="H771" s="649"/>
      <c r="I771" s="649"/>
      <c r="J771" s="632"/>
      <c r="K771" s="632"/>
      <c r="L771" s="649">
        <v>0.2</v>
      </c>
      <c r="M771" s="649">
        <v>1977.58</v>
      </c>
      <c r="N771" s="632">
        <v>1</v>
      </c>
      <c r="O771" s="632">
        <v>9887.9</v>
      </c>
      <c r="P771" s="649"/>
      <c r="Q771" s="649"/>
      <c r="R771" s="637"/>
      <c r="S771" s="650"/>
    </row>
    <row r="772" spans="1:19" ht="14.4" customHeight="1" x14ac:dyDescent="0.3">
      <c r="A772" s="631" t="s">
        <v>2497</v>
      </c>
      <c r="B772" s="632" t="s">
        <v>2531</v>
      </c>
      <c r="C772" s="632" t="s">
        <v>529</v>
      </c>
      <c r="D772" s="632" t="s">
        <v>774</v>
      </c>
      <c r="E772" s="632" t="s">
        <v>2499</v>
      </c>
      <c r="F772" s="632" t="s">
        <v>2544</v>
      </c>
      <c r="G772" s="632" t="s">
        <v>716</v>
      </c>
      <c r="H772" s="649"/>
      <c r="I772" s="649"/>
      <c r="J772" s="632"/>
      <c r="K772" s="632"/>
      <c r="L772" s="649">
        <v>1.2600000000000002</v>
      </c>
      <c r="M772" s="649">
        <v>5729.95</v>
      </c>
      <c r="N772" s="632">
        <v>1</v>
      </c>
      <c r="O772" s="632">
        <v>4547.5793650793639</v>
      </c>
      <c r="P772" s="649">
        <v>0.5</v>
      </c>
      <c r="Q772" s="649">
        <v>819.73</v>
      </c>
      <c r="R772" s="637">
        <v>0.14306058517090028</v>
      </c>
      <c r="S772" s="650">
        <v>1639.46</v>
      </c>
    </row>
    <row r="773" spans="1:19" ht="14.4" customHeight="1" x14ac:dyDescent="0.3">
      <c r="A773" s="631" t="s">
        <v>2497</v>
      </c>
      <c r="B773" s="632" t="s">
        <v>2531</v>
      </c>
      <c r="C773" s="632" t="s">
        <v>529</v>
      </c>
      <c r="D773" s="632" t="s">
        <v>774</v>
      </c>
      <c r="E773" s="632" t="s">
        <v>2499</v>
      </c>
      <c r="F773" s="632" t="s">
        <v>2545</v>
      </c>
      <c r="G773" s="632" t="s">
        <v>716</v>
      </c>
      <c r="H773" s="649"/>
      <c r="I773" s="649"/>
      <c r="J773" s="632"/>
      <c r="K773" s="632"/>
      <c r="L773" s="649">
        <v>0.25</v>
      </c>
      <c r="M773" s="649">
        <v>2273.8000000000002</v>
      </c>
      <c r="N773" s="632">
        <v>1</v>
      </c>
      <c r="O773" s="632">
        <v>9095.2000000000007</v>
      </c>
      <c r="P773" s="649"/>
      <c r="Q773" s="649"/>
      <c r="R773" s="637"/>
      <c r="S773" s="650"/>
    </row>
    <row r="774" spans="1:19" ht="14.4" customHeight="1" x14ac:dyDescent="0.3">
      <c r="A774" s="631" t="s">
        <v>2497</v>
      </c>
      <c r="B774" s="632" t="s">
        <v>2531</v>
      </c>
      <c r="C774" s="632" t="s">
        <v>529</v>
      </c>
      <c r="D774" s="632" t="s">
        <v>774</v>
      </c>
      <c r="E774" s="632" t="s">
        <v>2499</v>
      </c>
      <c r="F774" s="632" t="s">
        <v>2548</v>
      </c>
      <c r="G774" s="632" t="s">
        <v>625</v>
      </c>
      <c r="H774" s="649"/>
      <c r="I774" s="649"/>
      <c r="J774" s="632"/>
      <c r="K774" s="632"/>
      <c r="L774" s="649">
        <v>12.05</v>
      </c>
      <c r="M774" s="649">
        <v>6237.1200000000008</v>
      </c>
      <c r="N774" s="632">
        <v>1</v>
      </c>
      <c r="O774" s="632">
        <v>517.60331950207467</v>
      </c>
      <c r="P774" s="649">
        <v>4.3</v>
      </c>
      <c r="Q774" s="649">
        <v>1739.0200000000002</v>
      </c>
      <c r="R774" s="637">
        <v>0.27881778769688575</v>
      </c>
      <c r="S774" s="650">
        <v>404.42325581395357</v>
      </c>
    </row>
    <row r="775" spans="1:19" ht="14.4" customHeight="1" x14ac:dyDescent="0.3">
      <c r="A775" s="631" t="s">
        <v>2497</v>
      </c>
      <c r="B775" s="632" t="s">
        <v>2531</v>
      </c>
      <c r="C775" s="632" t="s">
        <v>529</v>
      </c>
      <c r="D775" s="632" t="s">
        <v>774</v>
      </c>
      <c r="E775" s="632" t="s">
        <v>2499</v>
      </c>
      <c r="F775" s="632" t="s">
        <v>2549</v>
      </c>
      <c r="G775" s="632" t="s">
        <v>627</v>
      </c>
      <c r="H775" s="649"/>
      <c r="I775" s="649"/>
      <c r="J775" s="632"/>
      <c r="K775" s="632"/>
      <c r="L775" s="649">
        <v>0.05</v>
      </c>
      <c r="M775" s="649">
        <v>45.19</v>
      </c>
      <c r="N775" s="632">
        <v>1</v>
      </c>
      <c r="O775" s="632">
        <v>903.8</v>
      </c>
      <c r="P775" s="649"/>
      <c r="Q775" s="649"/>
      <c r="R775" s="637"/>
      <c r="S775" s="650"/>
    </row>
    <row r="776" spans="1:19" ht="14.4" customHeight="1" x14ac:dyDescent="0.3">
      <c r="A776" s="631" t="s">
        <v>2497</v>
      </c>
      <c r="B776" s="632" t="s">
        <v>2531</v>
      </c>
      <c r="C776" s="632" t="s">
        <v>529</v>
      </c>
      <c r="D776" s="632" t="s">
        <v>774</v>
      </c>
      <c r="E776" s="632" t="s">
        <v>634</v>
      </c>
      <c r="F776" s="632" t="s">
        <v>2599</v>
      </c>
      <c r="G776" s="632" t="s">
        <v>2600</v>
      </c>
      <c r="H776" s="649"/>
      <c r="I776" s="649"/>
      <c r="J776" s="632"/>
      <c r="K776" s="632"/>
      <c r="L776" s="649">
        <v>2</v>
      </c>
      <c r="M776" s="649">
        <v>446</v>
      </c>
      <c r="N776" s="632">
        <v>1</v>
      </c>
      <c r="O776" s="632">
        <v>223</v>
      </c>
      <c r="P776" s="649"/>
      <c r="Q776" s="649"/>
      <c r="R776" s="637"/>
      <c r="S776" s="650"/>
    </row>
    <row r="777" spans="1:19" ht="14.4" customHeight="1" x14ac:dyDescent="0.3">
      <c r="A777" s="631" t="s">
        <v>2497</v>
      </c>
      <c r="B777" s="632" t="s">
        <v>2531</v>
      </c>
      <c r="C777" s="632" t="s">
        <v>529</v>
      </c>
      <c r="D777" s="632" t="s">
        <v>774</v>
      </c>
      <c r="E777" s="632" t="s">
        <v>634</v>
      </c>
      <c r="F777" s="632" t="s">
        <v>2608</v>
      </c>
      <c r="G777" s="632" t="s">
        <v>2609</v>
      </c>
      <c r="H777" s="649"/>
      <c r="I777" s="649"/>
      <c r="J777" s="632"/>
      <c r="K777" s="632"/>
      <c r="L777" s="649">
        <v>3</v>
      </c>
      <c r="M777" s="649">
        <v>675</v>
      </c>
      <c r="N777" s="632">
        <v>1</v>
      </c>
      <c r="O777" s="632">
        <v>225</v>
      </c>
      <c r="P777" s="649"/>
      <c r="Q777" s="649"/>
      <c r="R777" s="637"/>
      <c r="S777" s="650"/>
    </row>
    <row r="778" spans="1:19" ht="14.4" customHeight="1" x14ac:dyDescent="0.3">
      <c r="A778" s="631" t="s">
        <v>2497</v>
      </c>
      <c r="B778" s="632" t="s">
        <v>2531</v>
      </c>
      <c r="C778" s="632" t="s">
        <v>529</v>
      </c>
      <c r="D778" s="632" t="s">
        <v>774</v>
      </c>
      <c r="E778" s="632" t="s">
        <v>634</v>
      </c>
      <c r="F778" s="632" t="s">
        <v>2611</v>
      </c>
      <c r="G778" s="632" t="s">
        <v>2612</v>
      </c>
      <c r="H778" s="649"/>
      <c r="I778" s="649"/>
      <c r="J778" s="632"/>
      <c r="K778" s="632"/>
      <c r="L778" s="649">
        <v>11</v>
      </c>
      <c r="M778" s="649">
        <v>6886</v>
      </c>
      <c r="N778" s="632">
        <v>1</v>
      </c>
      <c r="O778" s="632">
        <v>626</v>
      </c>
      <c r="P778" s="649">
        <v>7</v>
      </c>
      <c r="Q778" s="649">
        <v>4382</v>
      </c>
      <c r="R778" s="637">
        <v>0.63636363636363635</v>
      </c>
      <c r="S778" s="650">
        <v>626</v>
      </c>
    </row>
    <row r="779" spans="1:19" ht="14.4" customHeight="1" x14ac:dyDescent="0.3">
      <c r="A779" s="631" t="s">
        <v>2497</v>
      </c>
      <c r="B779" s="632" t="s">
        <v>2531</v>
      </c>
      <c r="C779" s="632" t="s">
        <v>529</v>
      </c>
      <c r="D779" s="632" t="s">
        <v>774</v>
      </c>
      <c r="E779" s="632" t="s">
        <v>634</v>
      </c>
      <c r="F779" s="632" t="s">
        <v>2624</v>
      </c>
      <c r="G779" s="632" t="s">
        <v>2625</v>
      </c>
      <c r="H779" s="649"/>
      <c r="I779" s="649"/>
      <c r="J779" s="632"/>
      <c r="K779" s="632"/>
      <c r="L779" s="649"/>
      <c r="M779" s="649"/>
      <c r="N779" s="632"/>
      <c r="O779" s="632"/>
      <c r="P779" s="649">
        <v>2</v>
      </c>
      <c r="Q779" s="649">
        <v>970</v>
      </c>
      <c r="R779" s="637"/>
      <c r="S779" s="650">
        <v>485</v>
      </c>
    </row>
    <row r="780" spans="1:19" ht="14.4" customHeight="1" x14ac:dyDescent="0.3">
      <c r="A780" s="631" t="s">
        <v>2497</v>
      </c>
      <c r="B780" s="632" t="s">
        <v>2531</v>
      </c>
      <c r="C780" s="632" t="s">
        <v>529</v>
      </c>
      <c r="D780" s="632" t="s">
        <v>774</v>
      </c>
      <c r="E780" s="632" t="s">
        <v>634</v>
      </c>
      <c r="F780" s="632" t="s">
        <v>2624</v>
      </c>
      <c r="G780" s="632" t="s">
        <v>2626</v>
      </c>
      <c r="H780" s="649"/>
      <c r="I780" s="649"/>
      <c r="J780" s="632"/>
      <c r="K780" s="632"/>
      <c r="L780" s="649">
        <v>4</v>
      </c>
      <c r="M780" s="649">
        <v>1936</v>
      </c>
      <c r="N780" s="632">
        <v>1</v>
      </c>
      <c r="O780" s="632">
        <v>484</v>
      </c>
      <c r="P780" s="649"/>
      <c r="Q780" s="649"/>
      <c r="R780" s="637"/>
      <c r="S780" s="650"/>
    </row>
    <row r="781" spans="1:19" ht="14.4" customHeight="1" x14ac:dyDescent="0.3">
      <c r="A781" s="631" t="s">
        <v>2497</v>
      </c>
      <c r="B781" s="632" t="s">
        <v>2531</v>
      </c>
      <c r="C781" s="632" t="s">
        <v>529</v>
      </c>
      <c r="D781" s="632" t="s">
        <v>774</v>
      </c>
      <c r="E781" s="632" t="s">
        <v>634</v>
      </c>
      <c r="F781" s="632" t="s">
        <v>2627</v>
      </c>
      <c r="G781" s="632" t="s">
        <v>2629</v>
      </c>
      <c r="H781" s="649"/>
      <c r="I781" s="649"/>
      <c r="J781" s="632"/>
      <c r="K781" s="632"/>
      <c r="L781" s="649"/>
      <c r="M781" s="649"/>
      <c r="N781" s="632"/>
      <c r="O781" s="632"/>
      <c r="P781" s="649">
        <v>1</v>
      </c>
      <c r="Q781" s="649">
        <v>266</v>
      </c>
      <c r="R781" s="637"/>
      <c r="S781" s="650">
        <v>266</v>
      </c>
    </row>
    <row r="782" spans="1:19" ht="14.4" customHeight="1" x14ac:dyDescent="0.3">
      <c r="A782" s="631" t="s">
        <v>2497</v>
      </c>
      <c r="B782" s="632" t="s">
        <v>2531</v>
      </c>
      <c r="C782" s="632" t="s">
        <v>529</v>
      </c>
      <c r="D782" s="632" t="s">
        <v>774</v>
      </c>
      <c r="E782" s="632" t="s">
        <v>634</v>
      </c>
      <c r="F782" s="632" t="s">
        <v>2654</v>
      </c>
      <c r="G782" s="632" t="s">
        <v>2656</v>
      </c>
      <c r="H782" s="649"/>
      <c r="I782" s="649"/>
      <c r="J782" s="632"/>
      <c r="K782" s="632"/>
      <c r="L782" s="649">
        <v>2</v>
      </c>
      <c r="M782" s="649">
        <v>222</v>
      </c>
      <c r="N782" s="632">
        <v>1</v>
      </c>
      <c r="O782" s="632">
        <v>111</v>
      </c>
      <c r="P782" s="649">
        <v>1</v>
      </c>
      <c r="Q782" s="649">
        <v>112</v>
      </c>
      <c r="R782" s="637">
        <v>0.50450450450450446</v>
      </c>
      <c r="S782" s="650">
        <v>112</v>
      </c>
    </row>
    <row r="783" spans="1:19" ht="14.4" customHeight="1" x14ac:dyDescent="0.3">
      <c r="A783" s="631" t="s">
        <v>2497</v>
      </c>
      <c r="B783" s="632" t="s">
        <v>2531</v>
      </c>
      <c r="C783" s="632" t="s">
        <v>529</v>
      </c>
      <c r="D783" s="632" t="s">
        <v>774</v>
      </c>
      <c r="E783" s="632" t="s">
        <v>634</v>
      </c>
      <c r="F783" s="632" t="s">
        <v>2659</v>
      </c>
      <c r="G783" s="632" t="s">
        <v>2661</v>
      </c>
      <c r="H783" s="649"/>
      <c r="I783" s="649"/>
      <c r="J783" s="632"/>
      <c r="K783" s="632"/>
      <c r="L783" s="649"/>
      <c r="M783" s="649"/>
      <c r="N783" s="632"/>
      <c r="O783" s="632"/>
      <c r="P783" s="649">
        <v>1</v>
      </c>
      <c r="Q783" s="649">
        <v>178</v>
      </c>
      <c r="R783" s="637"/>
      <c r="S783" s="650">
        <v>178</v>
      </c>
    </row>
    <row r="784" spans="1:19" ht="14.4" customHeight="1" x14ac:dyDescent="0.3">
      <c r="A784" s="631" t="s">
        <v>2497</v>
      </c>
      <c r="B784" s="632" t="s">
        <v>2531</v>
      </c>
      <c r="C784" s="632" t="s">
        <v>529</v>
      </c>
      <c r="D784" s="632" t="s">
        <v>774</v>
      </c>
      <c r="E784" s="632" t="s">
        <v>634</v>
      </c>
      <c r="F784" s="632" t="s">
        <v>2678</v>
      </c>
      <c r="G784" s="632" t="s">
        <v>2679</v>
      </c>
      <c r="H784" s="649"/>
      <c r="I784" s="649"/>
      <c r="J784" s="632"/>
      <c r="K784" s="632"/>
      <c r="L784" s="649">
        <v>15</v>
      </c>
      <c r="M784" s="649">
        <v>10125</v>
      </c>
      <c r="N784" s="632">
        <v>1</v>
      </c>
      <c r="O784" s="632">
        <v>675</v>
      </c>
      <c r="P784" s="649">
        <v>4</v>
      </c>
      <c r="Q784" s="649">
        <v>2700</v>
      </c>
      <c r="R784" s="637">
        <v>0.26666666666666666</v>
      </c>
      <c r="S784" s="650">
        <v>675</v>
      </c>
    </row>
    <row r="785" spans="1:19" ht="14.4" customHeight="1" x14ac:dyDescent="0.3">
      <c r="A785" s="631" t="s">
        <v>2497</v>
      </c>
      <c r="B785" s="632" t="s">
        <v>2531</v>
      </c>
      <c r="C785" s="632" t="s">
        <v>529</v>
      </c>
      <c r="D785" s="632" t="s">
        <v>774</v>
      </c>
      <c r="E785" s="632" t="s">
        <v>634</v>
      </c>
      <c r="F785" s="632" t="s">
        <v>2685</v>
      </c>
      <c r="G785" s="632" t="s">
        <v>2687</v>
      </c>
      <c r="H785" s="649"/>
      <c r="I785" s="649"/>
      <c r="J785" s="632"/>
      <c r="K785" s="632"/>
      <c r="L785" s="649">
        <v>1</v>
      </c>
      <c r="M785" s="649">
        <v>155</v>
      </c>
      <c r="N785" s="632">
        <v>1</v>
      </c>
      <c r="O785" s="632">
        <v>155</v>
      </c>
      <c r="P785" s="649"/>
      <c r="Q785" s="649"/>
      <c r="R785" s="637"/>
      <c r="S785" s="650"/>
    </row>
    <row r="786" spans="1:19" ht="14.4" customHeight="1" x14ac:dyDescent="0.3">
      <c r="A786" s="631" t="s">
        <v>2497</v>
      </c>
      <c r="B786" s="632" t="s">
        <v>2531</v>
      </c>
      <c r="C786" s="632" t="s">
        <v>529</v>
      </c>
      <c r="D786" s="632" t="s">
        <v>774</v>
      </c>
      <c r="E786" s="632" t="s">
        <v>634</v>
      </c>
      <c r="F786" s="632" t="s">
        <v>2693</v>
      </c>
      <c r="G786" s="632" t="s">
        <v>2694</v>
      </c>
      <c r="H786" s="649"/>
      <c r="I786" s="649"/>
      <c r="J786" s="632"/>
      <c r="K786" s="632"/>
      <c r="L786" s="649">
        <v>47</v>
      </c>
      <c r="M786" s="649">
        <v>20022</v>
      </c>
      <c r="N786" s="632">
        <v>1</v>
      </c>
      <c r="O786" s="632">
        <v>426</v>
      </c>
      <c r="P786" s="649">
        <v>14</v>
      </c>
      <c r="Q786" s="649">
        <v>5978</v>
      </c>
      <c r="R786" s="637">
        <v>0.29857157127160122</v>
      </c>
      <c r="S786" s="650">
        <v>427</v>
      </c>
    </row>
    <row r="787" spans="1:19" ht="14.4" customHeight="1" x14ac:dyDescent="0.3">
      <c r="A787" s="631" t="s">
        <v>2497</v>
      </c>
      <c r="B787" s="632" t="s">
        <v>2531</v>
      </c>
      <c r="C787" s="632" t="s">
        <v>529</v>
      </c>
      <c r="D787" s="632" t="s">
        <v>774</v>
      </c>
      <c r="E787" s="632" t="s">
        <v>634</v>
      </c>
      <c r="F787" s="632" t="s">
        <v>2696</v>
      </c>
      <c r="G787" s="632" t="s">
        <v>2697</v>
      </c>
      <c r="H787" s="649"/>
      <c r="I787" s="649"/>
      <c r="J787" s="632"/>
      <c r="K787" s="632"/>
      <c r="L787" s="649">
        <v>2</v>
      </c>
      <c r="M787" s="649">
        <v>530</v>
      </c>
      <c r="N787" s="632">
        <v>1</v>
      </c>
      <c r="O787" s="632">
        <v>265</v>
      </c>
      <c r="P787" s="649"/>
      <c r="Q787" s="649"/>
      <c r="R787" s="637"/>
      <c r="S787" s="650"/>
    </row>
    <row r="788" spans="1:19" ht="14.4" customHeight="1" x14ac:dyDescent="0.3">
      <c r="A788" s="631" t="s">
        <v>2497</v>
      </c>
      <c r="B788" s="632" t="s">
        <v>2531</v>
      </c>
      <c r="C788" s="632" t="s">
        <v>529</v>
      </c>
      <c r="D788" s="632" t="s">
        <v>774</v>
      </c>
      <c r="E788" s="632" t="s">
        <v>634</v>
      </c>
      <c r="F788" s="632" t="s">
        <v>2710</v>
      </c>
      <c r="G788" s="632" t="s">
        <v>2712</v>
      </c>
      <c r="H788" s="649"/>
      <c r="I788" s="649"/>
      <c r="J788" s="632"/>
      <c r="K788" s="632"/>
      <c r="L788" s="649">
        <v>35</v>
      </c>
      <c r="M788" s="649">
        <v>32690</v>
      </c>
      <c r="N788" s="632">
        <v>1</v>
      </c>
      <c r="O788" s="632">
        <v>934</v>
      </c>
      <c r="P788" s="649">
        <v>14</v>
      </c>
      <c r="Q788" s="649">
        <v>13090</v>
      </c>
      <c r="R788" s="637">
        <v>0.40042826552462529</v>
      </c>
      <c r="S788" s="650">
        <v>935</v>
      </c>
    </row>
    <row r="789" spans="1:19" ht="14.4" customHeight="1" x14ac:dyDescent="0.3">
      <c r="A789" s="631" t="s">
        <v>2497</v>
      </c>
      <c r="B789" s="632" t="s">
        <v>2531</v>
      </c>
      <c r="C789" s="632" t="s">
        <v>529</v>
      </c>
      <c r="D789" s="632" t="s">
        <v>774</v>
      </c>
      <c r="E789" s="632" t="s">
        <v>634</v>
      </c>
      <c r="F789" s="632" t="s">
        <v>2725</v>
      </c>
      <c r="G789" s="632" t="s">
        <v>2727</v>
      </c>
      <c r="H789" s="649"/>
      <c r="I789" s="649"/>
      <c r="J789" s="632"/>
      <c r="K789" s="632"/>
      <c r="L789" s="649">
        <v>1</v>
      </c>
      <c r="M789" s="649">
        <v>373</v>
      </c>
      <c r="N789" s="632">
        <v>1</v>
      </c>
      <c r="O789" s="632">
        <v>373</v>
      </c>
      <c r="P789" s="649"/>
      <c r="Q789" s="649"/>
      <c r="R789" s="637"/>
      <c r="S789" s="650"/>
    </row>
    <row r="790" spans="1:19" ht="14.4" customHeight="1" x14ac:dyDescent="0.3">
      <c r="A790" s="631" t="s">
        <v>2497</v>
      </c>
      <c r="B790" s="632" t="s">
        <v>2531</v>
      </c>
      <c r="C790" s="632" t="s">
        <v>529</v>
      </c>
      <c r="D790" s="632" t="s">
        <v>2495</v>
      </c>
      <c r="E790" s="632" t="s">
        <v>2499</v>
      </c>
      <c r="F790" s="632" t="s">
        <v>2533</v>
      </c>
      <c r="G790" s="632" t="s">
        <v>618</v>
      </c>
      <c r="H790" s="649"/>
      <c r="I790" s="649"/>
      <c r="J790" s="632"/>
      <c r="K790" s="632"/>
      <c r="L790" s="649">
        <v>0.33</v>
      </c>
      <c r="M790" s="649">
        <v>893.65</v>
      </c>
      <c r="N790" s="632">
        <v>1</v>
      </c>
      <c r="O790" s="632">
        <v>2708.030303030303</v>
      </c>
      <c r="P790" s="649">
        <v>0.67</v>
      </c>
      <c r="Q790" s="649">
        <v>1735.65</v>
      </c>
      <c r="R790" s="637">
        <v>1.9422033234487777</v>
      </c>
      <c r="S790" s="650">
        <v>2590.5223880597014</v>
      </c>
    </row>
    <row r="791" spans="1:19" ht="14.4" customHeight="1" x14ac:dyDescent="0.3">
      <c r="A791" s="631" t="s">
        <v>2497</v>
      </c>
      <c r="B791" s="632" t="s">
        <v>2531</v>
      </c>
      <c r="C791" s="632" t="s">
        <v>529</v>
      </c>
      <c r="D791" s="632" t="s">
        <v>2495</v>
      </c>
      <c r="E791" s="632" t="s">
        <v>2499</v>
      </c>
      <c r="F791" s="632" t="s">
        <v>2534</v>
      </c>
      <c r="G791" s="632" t="s">
        <v>618</v>
      </c>
      <c r="H791" s="649"/>
      <c r="I791" s="649"/>
      <c r="J791" s="632"/>
      <c r="K791" s="632"/>
      <c r="L791" s="649">
        <v>0.2</v>
      </c>
      <c r="M791" s="649">
        <v>1295.26</v>
      </c>
      <c r="N791" s="632">
        <v>1</v>
      </c>
      <c r="O791" s="632">
        <v>6476.2999999999993</v>
      </c>
      <c r="P791" s="649"/>
      <c r="Q791" s="649"/>
      <c r="R791" s="637"/>
      <c r="S791" s="650"/>
    </row>
    <row r="792" spans="1:19" ht="14.4" customHeight="1" x14ac:dyDescent="0.3">
      <c r="A792" s="631" t="s">
        <v>2497</v>
      </c>
      <c r="B792" s="632" t="s">
        <v>2531</v>
      </c>
      <c r="C792" s="632" t="s">
        <v>529</v>
      </c>
      <c r="D792" s="632" t="s">
        <v>2495</v>
      </c>
      <c r="E792" s="632" t="s">
        <v>2499</v>
      </c>
      <c r="F792" s="632" t="s">
        <v>2538</v>
      </c>
      <c r="G792" s="632" t="s">
        <v>675</v>
      </c>
      <c r="H792" s="649"/>
      <c r="I792" s="649"/>
      <c r="J792" s="632"/>
      <c r="K792" s="632"/>
      <c r="L792" s="649">
        <v>0.05</v>
      </c>
      <c r="M792" s="649">
        <v>494.39</v>
      </c>
      <c r="N792" s="632">
        <v>1</v>
      </c>
      <c r="O792" s="632">
        <v>9887.7999999999993</v>
      </c>
      <c r="P792" s="649">
        <v>0.1</v>
      </c>
      <c r="Q792" s="649">
        <v>988.79</v>
      </c>
      <c r="R792" s="637">
        <v>2.0000202269463379</v>
      </c>
      <c r="S792" s="650">
        <v>9887.9</v>
      </c>
    </row>
    <row r="793" spans="1:19" ht="14.4" customHeight="1" x14ac:dyDescent="0.3">
      <c r="A793" s="631" t="s">
        <v>2497</v>
      </c>
      <c r="B793" s="632" t="s">
        <v>2531</v>
      </c>
      <c r="C793" s="632" t="s">
        <v>529</v>
      </c>
      <c r="D793" s="632" t="s">
        <v>2495</v>
      </c>
      <c r="E793" s="632" t="s">
        <v>2499</v>
      </c>
      <c r="F793" s="632" t="s">
        <v>2538</v>
      </c>
      <c r="G793" s="632" t="s">
        <v>754</v>
      </c>
      <c r="H793" s="649"/>
      <c r="I793" s="649"/>
      <c r="J793" s="632"/>
      <c r="K793" s="632"/>
      <c r="L793" s="649">
        <v>0.06</v>
      </c>
      <c r="M793" s="649">
        <v>593.27</v>
      </c>
      <c r="N793" s="632">
        <v>1</v>
      </c>
      <c r="O793" s="632">
        <v>9887.8333333333339</v>
      </c>
      <c r="P793" s="649">
        <v>0.06</v>
      </c>
      <c r="Q793" s="649">
        <v>524.95000000000005</v>
      </c>
      <c r="R793" s="637">
        <v>0.88484164039981805</v>
      </c>
      <c r="S793" s="650">
        <v>8749.1666666666679</v>
      </c>
    </row>
    <row r="794" spans="1:19" ht="14.4" customHeight="1" x14ac:dyDescent="0.3">
      <c r="A794" s="631" t="s">
        <v>2497</v>
      </c>
      <c r="B794" s="632" t="s">
        <v>2531</v>
      </c>
      <c r="C794" s="632" t="s">
        <v>529</v>
      </c>
      <c r="D794" s="632" t="s">
        <v>2495</v>
      </c>
      <c r="E794" s="632" t="s">
        <v>2499</v>
      </c>
      <c r="F794" s="632" t="s">
        <v>2542</v>
      </c>
      <c r="G794" s="632" t="s">
        <v>616</v>
      </c>
      <c r="H794" s="649"/>
      <c r="I794" s="649"/>
      <c r="J794" s="632"/>
      <c r="K794" s="632"/>
      <c r="L794" s="649"/>
      <c r="M794" s="649"/>
      <c r="N794" s="632"/>
      <c r="O794" s="632"/>
      <c r="P794" s="649">
        <v>3</v>
      </c>
      <c r="Q794" s="649">
        <v>2429.44</v>
      </c>
      <c r="R794" s="637"/>
      <c r="S794" s="650">
        <v>809.81333333333339</v>
      </c>
    </row>
    <row r="795" spans="1:19" ht="14.4" customHeight="1" x14ac:dyDescent="0.3">
      <c r="A795" s="631" t="s">
        <v>2497</v>
      </c>
      <c r="B795" s="632" t="s">
        <v>2531</v>
      </c>
      <c r="C795" s="632" t="s">
        <v>529</v>
      </c>
      <c r="D795" s="632" t="s">
        <v>2495</v>
      </c>
      <c r="E795" s="632" t="s">
        <v>2499</v>
      </c>
      <c r="F795" s="632" t="s">
        <v>2544</v>
      </c>
      <c r="G795" s="632" t="s">
        <v>716</v>
      </c>
      <c r="H795" s="649"/>
      <c r="I795" s="649"/>
      <c r="J795" s="632"/>
      <c r="K795" s="632"/>
      <c r="L795" s="649">
        <v>0.56000000000000016</v>
      </c>
      <c r="M795" s="649">
        <v>2546.64</v>
      </c>
      <c r="N795" s="632">
        <v>1</v>
      </c>
      <c r="O795" s="632">
        <v>4547.5714285714266</v>
      </c>
      <c r="P795" s="649">
        <v>0.22000000000000003</v>
      </c>
      <c r="Q795" s="649">
        <v>477</v>
      </c>
      <c r="R795" s="637">
        <v>0.18730562623692396</v>
      </c>
      <c r="S795" s="650">
        <v>2168.181818181818</v>
      </c>
    </row>
    <row r="796" spans="1:19" ht="14.4" customHeight="1" x14ac:dyDescent="0.3">
      <c r="A796" s="631" t="s">
        <v>2497</v>
      </c>
      <c r="B796" s="632" t="s">
        <v>2531</v>
      </c>
      <c r="C796" s="632" t="s">
        <v>529</v>
      </c>
      <c r="D796" s="632" t="s">
        <v>2495</v>
      </c>
      <c r="E796" s="632" t="s">
        <v>2499</v>
      </c>
      <c r="F796" s="632" t="s">
        <v>2545</v>
      </c>
      <c r="G796" s="632" t="s">
        <v>716</v>
      </c>
      <c r="H796" s="649"/>
      <c r="I796" s="649"/>
      <c r="J796" s="632"/>
      <c r="K796" s="632"/>
      <c r="L796" s="649">
        <v>0.22</v>
      </c>
      <c r="M796" s="649">
        <v>2000.94</v>
      </c>
      <c r="N796" s="632">
        <v>1</v>
      </c>
      <c r="O796" s="632">
        <v>9095.181818181818</v>
      </c>
      <c r="P796" s="649">
        <v>0.1</v>
      </c>
      <c r="Q796" s="649">
        <v>909.52</v>
      </c>
      <c r="R796" s="637">
        <v>0.45454636320929159</v>
      </c>
      <c r="S796" s="650">
        <v>9095.1999999999989</v>
      </c>
    </row>
    <row r="797" spans="1:19" ht="14.4" customHeight="1" x14ac:dyDescent="0.3">
      <c r="A797" s="631" t="s">
        <v>2497</v>
      </c>
      <c r="B797" s="632" t="s">
        <v>2531</v>
      </c>
      <c r="C797" s="632" t="s">
        <v>529</v>
      </c>
      <c r="D797" s="632" t="s">
        <v>2495</v>
      </c>
      <c r="E797" s="632" t="s">
        <v>2499</v>
      </c>
      <c r="F797" s="632" t="s">
        <v>2547</v>
      </c>
      <c r="G797" s="632" t="s">
        <v>716</v>
      </c>
      <c r="H797" s="649"/>
      <c r="I797" s="649"/>
      <c r="J797" s="632"/>
      <c r="K797" s="632"/>
      <c r="L797" s="649">
        <v>2.2000000000000002</v>
      </c>
      <c r="M797" s="649">
        <v>4001.88</v>
      </c>
      <c r="N797" s="632">
        <v>1</v>
      </c>
      <c r="O797" s="632">
        <v>1819.0363636363636</v>
      </c>
      <c r="P797" s="649">
        <v>6.3600000000000012</v>
      </c>
      <c r="Q797" s="649">
        <v>8878.0700000000015</v>
      </c>
      <c r="R797" s="637">
        <v>2.2184748168360873</v>
      </c>
      <c r="S797" s="650">
        <v>1395.9229559748428</v>
      </c>
    </row>
    <row r="798" spans="1:19" ht="14.4" customHeight="1" x14ac:dyDescent="0.3">
      <c r="A798" s="631" t="s">
        <v>2497</v>
      </c>
      <c r="B798" s="632" t="s">
        <v>2531</v>
      </c>
      <c r="C798" s="632" t="s">
        <v>529</v>
      </c>
      <c r="D798" s="632" t="s">
        <v>2495</v>
      </c>
      <c r="E798" s="632" t="s">
        <v>2499</v>
      </c>
      <c r="F798" s="632" t="s">
        <v>2548</v>
      </c>
      <c r="G798" s="632" t="s">
        <v>625</v>
      </c>
      <c r="H798" s="649"/>
      <c r="I798" s="649"/>
      <c r="J798" s="632"/>
      <c r="K798" s="632"/>
      <c r="L798" s="649">
        <v>2.25</v>
      </c>
      <c r="M798" s="649">
        <v>1164.5999999999999</v>
      </c>
      <c r="N798" s="632">
        <v>1</v>
      </c>
      <c r="O798" s="632">
        <v>517.59999999999991</v>
      </c>
      <c r="P798" s="649">
        <v>2.1</v>
      </c>
      <c r="Q798" s="649">
        <v>874.05</v>
      </c>
      <c r="R798" s="637">
        <v>0.75051519835136526</v>
      </c>
      <c r="S798" s="650">
        <v>416.21428571428567</v>
      </c>
    </row>
    <row r="799" spans="1:19" ht="14.4" customHeight="1" x14ac:dyDescent="0.3">
      <c r="A799" s="631" t="s">
        <v>2497</v>
      </c>
      <c r="B799" s="632" t="s">
        <v>2531</v>
      </c>
      <c r="C799" s="632" t="s">
        <v>529</v>
      </c>
      <c r="D799" s="632" t="s">
        <v>2495</v>
      </c>
      <c r="E799" s="632" t="s">
        <v>2499</v>
      </c>
      <c r="F799" s="632" t="s">
        <v>2549</v>
      </c>
      <c r="G799" s="632" t="s">
        <v>627</v>
      </c>
      <c r="H799" s="649"/>
      <c r="I799" s="649"/>
      <c r="J799" s="632"/>
      <c r="K799" s="632"/>
      <c r="L799" s="649"/>
      <c r="M799" s="649"/>
      <c r="N799" s="632"/>
      <c r="O799" s="632"/>
      <c r="P799" s="649">
        <v>0.05</v>
      </c>
      <c r="Q799" s="649">
        <v>45.19</v>
      </c>
      <c r="R799" s="637"/>
      <c r="S799" s="650">
        <v>903.8</v>
      </c>
    </row>
    <row r="800" spans="1:19" ht="14.4" customHeight="1" x14ac:dyDescent="0.3">
      <c r="A800" s="631" t="s">
        <v>2497</v>
      </c>
      <c r="B800" s="632" t="s">
        <v>2531</v>
      </c>
      <c r="C800" s="632" t="s">
        <v>529</v>
      </c>
      <c r="D800" s="632" t="s">
        <v>2495</v>
      </c>
      <c r="E800" s="632" t="s">
        <v>2499</v>
      </c>
      <c r="F800" s="632" t="s">
        <v>2550</v>
      </c>
      <c r="G800" s="632" t="s">
        <v>716</v>
      </c>
      <c r="H800" s="649"/>
      <c r="I800" s="649"/>
      <c r="J800" s="632"/>
      <c r="K800" s="632"/>
      <c r="L800" s="649">
        <v>0.02</v>
      </c>
      <c r="M800" s="649">
        <v>945.9</v>
      </c>
      <c r="N800" s="632">
        <v>1</v>
      </c>
      <c r="O800" s="632">
        <v>47295</v>
      </c>
      <c r="P800" s="649">
        <v>0.15000000000000002</v>
      </c>
      <c r="Q800" s="649">
        <v>4414.6099999999997</v>
      </c>
      <c r="R800" s="637">
        <v>4.6671001162913628</v>
      </c>
      <c r="S800" s="650">
        <v>29430.733333333326</v>
      </c>
    </row>
    <row r="801" spans="1:19" ht="14.4" customHeight="1" x14ac:dyDescent="0.3">
      <c r="A801" s="631" t="s">
        <v>2497</v>
      </c>
      <c r="B801" s="632" t="s">
        <v>2531</v>
      </c>
      <c r="C801" s="632" t="s">
        <v>529</v>
      </c>
      <c r="D801" s="632" t="s">
        <v>2495</v>
      </c>
      <c r="E801" s="632" t="s">
        <v>2499</v>
      </c>
      <c r="F801" s="632" t="s">
        <v>2551</v>
      </c>
      <c r="G801" s="632" t="s">
        <v>716</v>
      </c>
      <c r="H801" s="649"/>
      <c r="I801" s="649"/>
      <c r="J801" s="632"/>
      <c r="K801" s="632"/>
      <c r="L801" s="649"/>
      <c r="M801" s="649"/>
      <c r="N801" s="632"/>
      <c r="O801" s="632"/>
      <c r="P801" s="649">
        <v>0.25</v>
      </c>
      <c r="Q801" s="649">
        <v>163.88</v>
      </c>
      <c r="R801" s="637"/>
      <c r="S801" s="650">
        <v>655.52</v>
      </c>
    </row>
    <row r="802" spans="1:19" ht="14.4" customHeight="1" x14ac:dyDescent="0.3">
      <c r="A802" s="631" t="s">
        <v>2497</v>
      </c>
      <c r="B802" s="632" t="s">
        <v>2531</v>
      </c>
      <c r="C802" s="632" t="s">
        <v>529</v>
      </c>
      <c r="D802" s="632" t="s">
        <v>2495</v>
      </c>
      <c r="E802" s="632" t="s">
        <v>2499</v>
      </c>
      <c r="F802" s="632" t="s">
        <v>2552</v>
      </c>
      <c r="G802" s="632" t="s">
        <v>716</v>
      </c>
      <c r="H802" s="649"/>
      <c r="I802" s="649"/>
      <c r="J802" s="632"/>
      <c r="K802" s="632"/>
      <c r="L802" s="649"/>
      <c r="M802" s="649"/>
      <c r="N802" s="632"/>
      <c r="O802" s="632"/>
      <c r="P802" s="649">
        <v>0.01</v>
      </c>
      <c r="Q802" s="649">
        <v>170.45</v>
      </c>
      <c r="R802" s="637"/>
      <c r="S802" s="650">
        <v>17045</v>
      </c>
    </row>
    <row r="803" spans="1:19" ht="14.4" customHeight="1" x14ac:dyDescent="0.3">
      <c r="A803" s="631" t="s">
        <v>2497</v>
      </c>
      <c r="B803" s="632" t="s">
        <v>2531</v>
      </c>
      <c r="C803" s="632" t="s">
        <v>529</v>
      </c>
      <c r="D803" s="632" t="s">
        <v>2495</v>
      </c>
      <c r="E803" s="632" t="s">
        <v>2501</v>
      </c>
      <c r="F803" s="632" t="s">
        <v>2502</v>
      </c>
      <c r="G803" s="632" t="s">
        <v>2503</v>
      </c>
      <c r="H803" s="649"/>
      <c r="I803" s="649"/>
      <c r="J803" s="632"/>
      <c r="K803" s="632"/>
      <c r="L803" s="649"/>
      <c r="M803" s="649"/>
      <c r="N803" s="632"/>
      <c r="O803" s="632"/>
      <c r="P803" s="649">
        <v>1</v>
      </c>
      <c r="Q803" s="649">
        <v>893.9</v>
      </c>
      <c r="R803" s="637"/>
      <c r="S803" s="650">
        <v>893.9</v>
      </c>
    </row>
    <row r="804" spans="1:19" ht="14.4" customHeight="1" x14ac:dyDescent="0.3">
      <c r="A804" s="631" t="s">
        <v>2497</v>
      </c>
      <c r="B804" s="632" t="s">
        <v>2531</v>
      </c>
      <c r="C804" s="632" t="s">
        <v>529</v>
      </c>
      <c r="D804" s="632" t="s">
        <v>2495</v>
      </c>
      <c r="E804" s="632" t="s">
        <v>634</v>
      </c>
      <c r="F804" s="632" t="s">
        <v>2581</v>
      </c>
      <c r="G804" s="632" t="s">
        <v>2582</v>
      </c>
      <c r="H804" s="649"/>
      <c r="I804" s="649"/>
      <c r="J804" s="632"/>
      <c r="K804" s="632"/>
      <c r="L804" s="649">
        <v>2</v>
      </c>
      <c r="M804" s="649">
        <v>410</v>
      </c>
      <c r="N804" s="632">
        <v>1</v>
      </c>
      <c r="O804" s="632">
        <v>205</v>
      </c>
      <c r="P804" s="649"/>
      <c r="Q804" s="649"/>
      <c r="R804" s="637"/>
      <c r="S804" s="650"/>
    </row>
    <row r="805" spans="1:19" ht="14.4" customHeight="1" x14ac:dyDescent="0.3">
      <c r="A805" s="631" t="s">
        <v>2497</v>
      </c>
      <c r="B805" s="632" t="s">
        <v>2531</v>
      </c>
      <c r="C805" s="632" t="s">
        <v>529</v>
      </c>
      <c r="D805" s="632" t="s">
        <v>2495</v>
      </c>
      <c r="E805" s="632" t="s">
        <v>634</v>
      </c>
      <c r="F805" s="632" t="s">
        <v>2587</v>
      </c>
      <c r="G805" s="632" t="s">
        <v>2588</v>
      </c>
      <c r="H805" s="649"/>
      <c r="I805" s="649"/>
      <c r="J805" s="632"/>
      <c r="K805" s="632"/>
      <c r="L805" s="649">
        <v>25</v>
      </c>
      <c r="M805" s="649">
        <v>5325</v>
      </c>
      <c r="N805" s="632">
        <v>1</v>
      </c>
      <c r="O805" s="632">
        <v>213</v>
      </c>
      <c r="P805" s="649">
        <v>8</v>
      </c>
      <c r="Q805" s="649">
        <v>1712</v>
      </c>
      <c r="R805" s="637">
        <v>0.3215023474178404</v>
      </c>
      <c r="S805" s="650">
        <v>214</v>
      </c>
    </row>
    <row r="806" spans="1:19" ht="14.4" customHeight="1" x14ac:dyDescent="0.3">
      <c r="A806" s="631" t="s">
        <v>2497</v>
      </c>
      <c r="B806" s="632" t="s">
        <v>2531</v>
      </c>
      <c r="C806" s="632" t="s">
        <v>529</v>
      </c>
      <c r="D806" s="632" t="s">
        <v>2495</v>
      </c>
      <c r="E806" s="632" t="s">
        <v>634</v>
      </c>
      <c r="F806" s="632" t="s">
        <v>2587</v>
      </c>
      <c r="G806" s="632" t="s">
        <v>2589</v>
      </c>
      <c r="H806" s="649"/>
      <c r="I806" s="649"/>
      <c r="J806" s="632"/>
      <c r="K806" s="632"/>
      <c r="L806" s="649"/>
      <c r="M806" s="649"/>
      <c r="N806" s="632"/>
      <c r="O806" s="632"/>
      <c r="P806" s="649">
        <v>38</v>
      </c>
      <c r="Q806" s="649">
        <v>8132</v>
      </c>
      <c r="R806" s="637"/>
      <c r="S806" s="650">
        <v>214</v>
      </c>
    </row>
    <row r="807" spans="1:19" ht="14.4" customHeight="1" x14ac:dyDescent="0.3">
      <c r="A807" s="631" t="s">
        <v>2497</v>
      </c>
      <c r="B807" s="632" t="s">
        <v>2531</v>
      </c>
      <c r="C807" s="632" t="s">
        <v>529</v>
      </c>
      <c r="D807" s="632" t="s">
        <v>2495</v>
      </c>
      <c r="E807" s="632" t="s">
        <v>634</v>
      </c>
      <c r="F807" s="632" t="s">
        <v>2590</v>
      </c>
      <c r="G807" s="632" t="s">
        <v>2591</v>
      </c>
      <c r="H807" s="649"/>
      <c r="I807" s="649"/>
      <c r="J807" s="632"/>
      <c r="K807" s="632"/>
      <c r="L807" s="649">
        <v>50</v>
      </c>
      <c r="M807" s="649">
        <v>7750</v>
      </c>
      <c r="N807" s="632">
        <v>1</v>
      </c>
      <c r="O807" s="632">
        <v>155</v>
      </c>
      <c r="P807" s="649">
        <v>16</v>
      </c>
      <c r="Q807" s="649">
        <v>2480</v>
      </c>
      <c r="R807" s="637">
        <v>0.32</v>
      </c>
      <c r="S807" s="650">
        <v>155</v>
      </c>
    </row>
    <row r="808" spans="1:19" ht="14.4" customHeight="1" x14ac:dyDescent="0.3">
      <c r="A808" s="631" t="s">
        <v>2497</v>
      </c>
      <c r="B808" s="632" t="s">
        <v>2531</v>
      </c>
      <c r="C808" s="632" t="s">
        <v>529</v>
      </c>
      <c r="D808" s="632" t="s">
        <v>2495</v>
      </c>
      <c r="E808" s="632" t="s">
        <v>634</v>
      </c>
      <c r="F808" s="632" t="s">
        <v>2590</v>
      </c>
      <c r="G808" s="632" t="s">
        <v>2592</v>
      </c>
      <c r="H808" s="649"/>
      <c r="I808" s="649"/>
      <c r="J808" s="632"/>
      <c r="K808" s="632"/>
      <c r="L808" s="649"/>
      <c r="M808" s="649"/>
      <c r="N808" s="632"/>
      <c r="O808" s="632"/>
      <c r="P808" s="649">
        <v>82</v>
      </c>
      <c r="Q808" s="649">
        <v>12710</v>
      </c>
      <c r="R808" s="637"/>
      <c r="S808" s="650">
        <v>155</v>
      </c>
    </row>
    <row r="809" spans="1:19" ht="14.4" customHeight="1" x14ac:dyDescent="0.3">
      <c r="A809" s="631" t="s">
        <v>2497</v>
      </c>
      <c r="B809" s="632" t="s">
        <v>2531</v>
      </c>
      <c r="C809" s="632" t="s">
        <v>529</v>
      </c>
      <c r="D809" s="632" t="s">
        <v>2495</v>
      </c>
      <c r="E809" s="632" t="s">
        <v>634</v>
      </c>
      <c r="F809" s="632" t="s">
        <v>2593</v>
      </c>
      <c r="G809" s="632" t="s">
        <v>2594</v>
      </c>
      <c r="H809" s="649"/>
      <c r="I809" s="649"/>
      <c r="J809" s="632"/>
      <c r="K809" s="632"/>
      <c r="L809" s="649">
        <v>48</v>
      </c>
      <c r="M809" s="649">
        <v>8976</v>
      </c>
      <c r="N809" s="632">
        <v>1</v>
      </c>
      <c r="O809" s="632">
        <v>187</v>
      </c>
      <c r="P809" s="649">
        <v>30</v>
      </c>
      <c r="Q809" s="649">
        <v>5610</v>
      </c>
      <c r="R809" s="637">
        <v>0.625</v>
      </c>
      <c r="S809" s="650">
        <v>187</v>
      </c>
    </row>
    <row r="810" spans="1:19" ht="14.4" customHeight="1" x14ac:dyDescent="0.3">
      <c r="A810" s="631" t="s">
        <v>2497</v>
      </c>
      <c r="B810" s="632" t="s">
        <v>2531</v>
      </c>
      <c r="C810" s="632" t="s">
        <v>529</v>
      </c>
      <c r="D810" s="632" t="s">
        <v>2495</v>
      </c>
      <c r="E810" s="632" t="s">
        <v>634</v>
      </c>
      <c r="F810" s="632" t="s">
        <v>2593</v>
      </c>
      <c r="G810" s="632" t="s">
        <v>2595</v>
      </c>
      <c r="H810" s="649"/>
      <c r="I810" s="649"/>
      <c r="J810" s="632"/>
      <c r="K810" s="632"/>
      <c r="L810" s="649"/>
      <c r="M810" s="649"/>
      <c r="N810" s="632"/>
      <c r="O810" s="632"/>
      <c r="P810" s="649">
        <v>90</v>
      </c>
      <c r="Q810" s="649">
        <v>16830</v>
      </c>
      <c r="R810" s="637"/>
      <c r="S810" s="650">
        <v>187</v>
      </c>
    </row>
    <row r="811" spans="1:19" ht="14.4" customHeight="1" x14ac:dyDescent="0.3">
      <c r="A811" s="631" t="s">
        <v>2497</v>
      </c>
      <c r="B811" s="632" t="s">
        <v>2531</v>
      </c>
      <c r="C811" s="632" t="s">
        <v>529</v>
      </c>
      <c r="D811" s="632" t="s">
        <v>2495</v>
      </c>
      <c r="E811" s="632" t="s">
        <v>634</v>
      </c>
      <c r="F811" s="632" t="s">
        <v>2596</v>
      </c>
      <c r="G811" s="632" t="s">
        <v>2597</v>
      </c>
      <c r="H811" s="649"/>
      <c r="I811" s="649"/>
      <c r="J811" s="632"/>
      <c r="K811" s="632"/>
      <c r="L811" s="649"/>
      <c r="M811" s="649"/>
      <c r="N811" s="632"/>
      <c r="O811" s="632"/>
      <c r="P811" s="649">
        <v>36</v>
      </c>
      <c r="Q811" s="649">
        <v>4608</v>
      </c>
      <c r="R811" s="637"/>
      <c r="S811" s="650">
        <v>128</v>
      </c>
    </row>
    <row r="812" spans="1:19" ht="14.4" customHeight="1" x14ac:dyDescent="0.3">
      <c r="A812" s="631" t="s">
        <v>2497</v>
      </c>
      <c r="B812" s="632" t="s">
        <v>2531</v>
      </c>
      <c r="C812" s="632" t="s">
        <v>529</v>
      </c>
      <c r="D812" s="632" t="s">
        <v>2495</v>
      </c>
      <c r="E812" s="632" t="s">
        <v>634</v>
      </c>
      <c r="F812" s="632" t="s">
        <v>2596</v>
      </c>
      <c r="G812" s="632" t="s">
        <v>2598</v>
      </c>
      <c r="H812" s="649"/>
      <c r="I812" s="649"/>
      <c r="J812" s="632"/>
      <c r="K812" s="632"/>
      <c r="L812" s="649">
        <v>25</v>
      </c>
      <c r="M812" s="649">
        <v>3200</v>
      </c>
      <c r="N812" s="632">
        <v>1</v>
      </c>
      <c r="O812" s="632">
        <v>128</v>
      </c>
      <c r="P812" s="649">
        <v>11</v>
      </c>
      <c r="Q812" s="649">
        <v>1408</v>
      </c>
      <c r="R812" s="637">
        <v>0.44</v>
      </c>
      <c r="S812" s="650">
        <v>128</v>
      </c>
    </row>
    <row r="813" spans="1:19" ht="14.4" customHeight="1" x14ac:dyDescent="0.3">
      <c r="A813" s="631" t="s">
        <v>2497</v>
      </c>
      <c r="B813" s="632" t="s">
        <v>2531</v>
      </c>
      <c r="C813" s="632" t="s">
        <v>529</v>
      </c>
      <c r="D813" s="632" t="s">
        <v>2495</v>
      </c>
      <c r="E813" s="632" t="s">
        <v>634</v>
      </c>
      <c r="F813" s="632" t="s">
        <v>2599</v>
      </c>
      <c r="G813" s="632" t="s">
        <v>2600</v>
      </c>
      <c r="H813" s="649"/>
      <c r="I813" s="649"/>
      <c r="J813" s="632"/>
      <c r="K813" s="632"/>
      <c r="L813" s="649"/>
      <c r="M813" s="649"/>
      <c r="N813" s="632"/>
      <c r="O813" s="632"/>
      <c r="P813" s="649">
        <v>70</v>
      </c>
      <c r="Q813" s="649">
        <v>15680</v>
      </c>
      <c r="R813" s="637"/>
      <c r="S813" s="650">
        <v>224</v>
      </c>
    </row>
    <row r="814" spans="1:19" ht="14.4" customHeight="1" x14ac:dyDescent="0.3">
      <c r="A814" s="631" t="s">
        <v>2497</v>
      </c>
      <c r="B814" s="632" t="s">
        <v>2531</v>
      </c>
      <c r="C814" s="632" t="s">
        <v>529</v>
      </c>
      <c r="D814" s="632" t="s">
        <v>2495</v>
      </c>
      <c r="E814" s="632" t="s">
        <v>634</v>
      </c>
      <c r="F814" s="632" t="s">
        <v>2599</v>
      </c>
      <c r="G814" s="632" t="s">
        <v>2601</v>
      </c>
      <c r="H814" s="649"/>
      <c r="I814" s="649"/>
      <c r="J814" s="632"/>
      <c r="K814" s="632"/>
      <c r="L814" s="649">
        <v>44</v>
      </c>
      <c r="M814" s="649">
        <v>9812</v>
      </c>
      <c r="N814" s="632">
        <v>1</v>
      </c>
      <c r="O814" s="632">
        <v>223</v>
      </c>
      <c r="P814" s="649">
        <v>16</v>
      </c>
      <c r="Q814" s="649">
        <v>3584</v>
      </c>
      <c r="R814" s="637">
        <v>0.36526701997554017</v>
      </c>
      <c r="S814" s="650">
        <v>224</v>
      </c>
    </row>
    <row r="815" spans="1:19" ht="14.4" customHeight="1" x14ac:dyDescent="0.3">
      <c r="A815" s="631" t="s">
        <v>2497</v>
      </c>
      <c r="B815" s="632" t="s">
        <v>2531</v>
      </c>
      <c r="C815" s="632" t="s">
        <v>529</v>
      </c>
      <c r="D815" s="632" t="s">
        <v>2495</v>
      </c>
      <c r="E815" s="632" t="s">
        <v>634</v>
      </c>
      <c r="F815" s="632" t="s">
        <v>2602</v>
      </c>
      <c r="G815" s="632" t="s">
        <v>2603</v>
      </c>
      <c r="H815" s="649"/>
      <c r="I815" s="649"/>
      <c r="J815" s="632"/>
      <c r="K815" s="632"/>
      <c r="L815" s="649">
        <v>16</v>
      </c>
      <c r="M815" s="649">
        <v>3568</v>
      </c>
      <c r="N815" s="632">
        <v>1</v>
      </c>
      <c r="O815" s="632">
        <v>223</v>
      </c>
      <c r="P815" s="649">
        <v>4</v>
      </c>
      <c r="Q815" s="649">
        <v>896</v>
      </c>
      <c r="R815" s="637">
        <v>0.25112107623318386</v>
      </c>
      <c r="S815" s="650">
        <v>224</v>
      </c>
    </row>
    <row r="816" spans="1:19" ht="14.4" customHeight="1" x14ac:dyDescent="0.3">
      <c r="A816" s="631" t="s">
        <v>2497</v>
      </c>
      <c r="B816" s="632" t="s">
        <v>2531</v>
      </c>
      <c r="C816" s="632" t="s">
        <v>529</v>
      </c>
      <c r="D816" s="632" t="s">
        <v>2495</v>
      </c>
      <c r="E816" s="632" t="s">
        <v>634</v>
      </c>
      <c r="F816" s="632" t="s">
        <v>2602</v>
      </c>
      <c r="G816" s="632" t="s">
        <v>2604</v>
      </c>
      <c r="H816" s="649"/>
      <c r="I816" s="649"/>
      <c r="J816" s="632"/>
      <c r="K816" s="632"/>
      <c r="L816" s="649"/>
      <c r="M816" s="649"/>
      <c r="N816" s="632"/>
      <c r="O816" s="632"/>
      <c r="P816" s="649">
        <v>17</v>
      </c>
      <c r="Q816" s="649">
        <v>3808</v>
      </c>
      <c r="R816" s="637"/>
      <c r="S816" s="650">
        <v>224</v>
      </c>
    </row>
    <row r="817" spans="1:19" ht="14.4" customHeight="1" x14ac:dyDescent="0.3">
      <c r="A817" s="631" t="s">
        <v>2497</v>
      </c>
      <c r="B817" s="632" t="s">
        <v>2531</v>
      </c>
      <c r="C817" s="632" t="s">
        <v>529</v>
      </c>
      <c r="D817" s="632" t="s">
        <v>2495</v>
      </c>
      <c r="E817" s="632" t="s">
        <v>634</v>
      </c>
      <c r="F817" s="632" t="s">
        <v>2608</v>
      </c>
      <c r="G817" s="632" t="s">
        <v>2609</v>
      </c>
      <c r="H817" s="649"/>
      <c r="I817" s="649"/>
      <c r="J817" s="632"/>
      <c r="K817" s="632"/>
      <c r="L817" s="649">
        <v>69</v>
      </c>
      <c r="M817" s="649">
        <v>15525</v>
      </c>
      <c r="N817" s="632">
        <v>1</v>
      </c>
      <c r="O817" s="632">
        <v>225</v>
      </c>
      <c r="P817" s="649">
        <v>12</v>
      </c>
      <c r="Q817" s="649">
        <v>2712</v>
      </c>
      <c r="R817" s="637">
        <v>0.17468599033816426</v>
      </c>
      <c r="S817" s="650">
        <v>226</v>
      </c>
    </row>
    <row r="818" spans="1:19" ht="14.4" customHeight="1" x14ac:dyDescent="0.3">
      <c r="A818" s="631" t="s">
        <v>2497</v>
      </c>
      <c r="B818" s="632" t="s">
        <v>2531</v>
      </c>
      <c r="C818" s="632" t="s">
        <v>529</v>
      </c>
      <c r="D818" s="632" t="s">
        <v>2495</v>
      </c>
      <c r="E818" s="632" t="s">
        <v>634</v>
      </c>
      <c r="F818" s="632" t="s">
        <v>2608</v>
      </c>
      <c r="G818" s="632" t="s">
        <v>2610</v>
      </c>
      <c r="H818" s="649"/>
      <c r="I818" s="649"/>
      <c r="J818" s="632"/>
      <c r="K818" s="632"/>
      <c r="L818" s="649"/>
      <c r="M818" s="649"/>
      <c r="N818" s="632"/>
      <c r="O818" s="632"/>
      <c r="P818" s="649">
        <v>214</v>
      </c>
      <c r="Q818" s="649">
        <v>48364</v>
      </c>
      <c r="R818" s="637"/>
      <c r="S818" s="650">
        <v>226</v>
      </c>
    </row>
    <row r="819" spans="1:19" ht="14.4" customHeight="1" x14ac:dyDescent="0.3">
      <c r="A819" s="631" t="s">
        <v>2497</v>
      </c>
      <c r="B819" s="632" t="s">
        <v>2531</v>
      </c>
      <c r="C819" s="632" t="s">
        <v>529</v>
      </c>
      <c r="D819" s="632" t="s">
        <v>2495</v>
      </c>
      <c r="E819" s="632" t="s">
        <v>634</v>
      </c>
      <c r="F819" s="632" t="s">
        <v>2611</v>
      </c>
      <c r="G819" s="632" t="s">
        <v>2613</v>
      </c>
      <c r="H819" s="649"/>
      <c r="I819" s="649"/>
      <c r="J819" s="632"/>
      <c r="K819" s="632"/>
      <c r="L819" s="649">
        <v>5</v>
      </c>
      <c r="M819" s="649">
        <v>3130</v>
      </c>
      <c r="N819" s="632">
        <v>1</v>
      </c>
      <c r="O819" s="632">
        <v>626</v>
      </c>
      <c r="P819" s="649">
        <v>1</v>
      </c>
      <c r="Q819" s="649">
        <v>626</v>
      </c>
      <c r="R819" s="637">
        <v>0.2</v>
      </c>
      <c r="S819" s="650">
        <v>626</v>
      </c>
    </row>
    <row r="820" spans="1:19" ht="14.4" customHeight="1" x14ac:dyDescent="0.3">
      <c r="A820" s="631" t="s">
        <v>2497</v>
      </c>
      <c r="B820" s="632" t="s">
        <v>2531</v>
      </c>
      <c r="C820" s="632" t="s">
        <v>529</v>
      </c>
      <c r="D820" s="632" t="s">
        <v>2495</v>
      </c>
      <c r="E820" s="632" t="s">
        <v>634</v>
      </c>
      <c r="F820" s="632" t="s">
        <v>2624</v>
      </c>
      <c r="G820" s="632" t="s">
        <v>2625</v>
      </c>
      <c r="H820" s="649"/>
      <c r="I820" s="649"/>
      <c r="J820" s="632"/>
      <c r="K820" s="632"/>
      <c r="L820" s="649"/>
      <c r="M820" s="649"/>
      <c r="N820" s="632"/>
      <c r="O820" s="632"/>
      <c r="P820" s="649">
        <v>1</v>
      </c>
      <c r="Q820" s="649">
        <v>485</v>
      </c>
      <c r="R820" s="637"/>
      <c r="S820" s="650">
        <v>485</v>
      </c>
    </row>
    <row r="821" spans="1:19" ht="14.4" customHeight="1" x14ac:dyDescent="0.3">
      <c r="A821" s="631" t="s">
        <v>2497</v>
      </c>
      <c r="B821" s="632" t="s">
        <v>2531</v>
      </c>
      <c r="C821" s="632" t="s">
        <v>529</v>
      </c>
      <c r="D821" s="632" t="s">
        <v>2495</v>
      </c>
      <c r="E821" s="632" t="s">
        <v>634</v>
      </c>
      <c r="F821" s="632" t="s">
        <v>2627</v>
      </c>
      <c r="G821" s="632" t="s">
        <v>2628</v>
      </c>
      <c r="H821" s="649"/>
      <c r="I821" s="649"/>
      <c r="J821" s="632"/>
      <c r="K821" s="632"/>
      <c r="L821" s="649">
        <v>1</v>
      </c>
      <c r="M821" s="649">
        <v>265</v>
      </c>
      <c r="N821" s="632">
        <v>1</v>
      </c>
      <c r="O821" s="632">
        <v>265</v>
      </c>
      <c r="P821" s="649"/>
      <c r="Q821" s="649"/>
      <c r="R821" s="637"/>
      <c r="S821" s="650"/>
    </row>
    <row r="822" spans="1:19" ht="14.4" customHeight="1" x14ac:dyDescent="0.3">
      <c r="A822" s="631" t="s">
        <v>2497</v>
      </c>
      <c r="B822" s="632" t="s">
        <v>2531</v>
      </c>
      <c r="C822" s="632" t="s">
        <v>529</v>
      </c>
      <c r="D822" s="632" t="s">
        <v>2495</v>
      </c>
      <c r="E822" s="632" t="s">
        <v>634</v>
      </c>
      <c r="F822" s="632" t="s">
        <v>2630</v>
      </c>
      <c r="G822" s="632" t="s">
        <v>2631</v>
      </c>
      <c r="H822" s="649"/>
      <c r="I822" s="649"/>
      <c r="J822" s="632"/>
      <c r="K822" s="632"/>
      <c r="L822" s="649">
        <v>2</v>
      </c>
      <c r="M822" s="649">
        <v>700</v>
      </c>
      <c r="N822" s="632">
        <v>1</v>
      </c>
      <c r="O822" s="632">
        <v>350</v>
      </c>
      <c r="P822" s="649">
        <v>5</v>
      </c>
      <c r="Q822" s="649">
        <v>1751</v>
      </c>
      <c r="R822" s="637">
        <v>2.5014285714285713</v>
      </c>
      <c r="S822" s="650">
        <v>350.2</v>
      </c>
    </row>
    <row r="823" spans="1:19" ht="14.4" customHeight="1" x14ac:dyDescent="0.3">
      <c r="A823" s="631" t="s">
        <v>2497</v>
      </c>
      <c r="B823" s="632" t="s">
        <v>2531</v>
      </c>
      <c r="C823" s="632" t="s">
        <v>529</v>
      </c>
      <c r="D823" s="632" t="s">
        <v>2495</v>
      </c>
      <c r="E823" s="632" t="s">
        <v>634</v>
      </c>
      <c r="F823" s="632" t="s">
        <v>2632</v>
      </c>
      <c r="G823" s="632" t="s">
        <v>2634</v>
      </c>
      <c r="H823" s="649"/>
      <c r="I823" s="649"/>
      <c r="J823" s="632"/>
      <c r="K823" s="632"/>
      <c r="L823" s="649">
        <v>1</v>
      </c>
      <c r="M823" s="649">
        <v>254</v>
      </c>
      <c r="N823" s="632">
        <v>1</v>
      </c>
      <c r="O823" s="632">
        <v>254</v>
      </c>
      <c r="P823" s="649"/>
      <c r="Q823" s="649"/>
      <c r="R823" s="637"/>
      <c r="S823" s="650"/>
    </row>
    <row r="824" spans="1:19" ht="14.4" customHeight="1" x14ac:dyDescent="0.3">
      <c r="A824" s="631" t="s">
        <v>2497</v>
      </c>
      <c r="B824" s="632" t="s">
        <v>2531</v>
      </c>
      <c r="C824" s="632" t="s">
        <v>529</v>
      </c>
      <c r="D824" s="632" t="s">
        <v>2495</v>
      </c>
      <c r="E824" s="632" t="s">
        <v>634</v>
      </c>
      <c r="F824" s="632" t="s">
        <v>2635</v>
      </c>
      <c r="G824" s="632" t="s">
        <v>2636</v>
      </c>
      <c r="H824" s="649"/>
      <c r="I824" s="649"/>
      <c r="J824" s="632"/>
      <c r="K824" s="632"/>
      <c r="L824" s="649">
        <v>60</v>
      </c>
      <c r="M824" s="649">
        <v>20700</v>
      </c>
      <c r="N824" s="632">
        <v>1</v>
      </c>
      <c r="O824" s="632">
        <v>345</v>
      </c>
      <c r="P824" s="649">
        <v>13</v>
      </c>
      <c r="Q824" s="649">
        <v>4498</v>
      </c>
      <c r="R824" s="637">
        <v>0.21729468599033816</v>
      </c>
      <c r="S824" s="650">
        <v>346</v>
      </c>
    </row>
    <row r="825" spans="1:19" ht="14.4" customHeight="1" x14ac:dyDescent="0.3">
      <c r="A825" s="631" t="s">
        <v>2497</v>
      </c>
      <c r="B825" s="632" t="s">
        <v>2531</v>
      </c>
      <c r="C825" s="632" t="s">
        <v>529</v>
      </c>
      <c r="D825" s="632" t="s">
        <v>2495</v>
      </c>
      <c r="E825" s="632" t="s">
        <v>634</v>
      </c>
      <c r="F825" s="632" t="s">
        <v>2635</v>
      </c>
      <c r="G825" s="632" t="s">
        <v>2637</v>
      </c>
      <c r="H825" s="649"/>
      <c r="I825" s="649"/>
      <c r="J825" s="632"/>
      <c r="K825" s="632"/>
      <c r="L825" s="649"/>
      <c r="M825" s="649"/>
      <c r="N825" s="632"/>
      <c r="O825" s="632"/>
      <c r="P825" s="649">
        <v>172</v>
      </c>
      <c r="Q825" s="649">
        <v>59512</v>
      </c>
      <c r="R825" s="637"/>
      <c r="S825" s="650">
        <v>346</v>
      </c>
    </row>
    <row r="826" spans="1:19" ht="14.4" customHeight="1" x14ac:dyDescent="0.3">
      <c r="A826" s="631" t="s">
        <v>2497</v>
      </c>
      <c r="B826" s="632" t="s">
        <v>2531</v>
      </c>
      <c r="C826" s="632" t="s">
        <v>529</v>
      </c>
      <c r="D826" s="632" t="s">
        <v>2495</v>
      </c>
      <c r="E826" s="632" t="s">
        <v>634</v>
      </c>
      <c r="F826" s="632" t="s">
        <v>2638</v>
      </c>
      <c r="G826" s="632" t="s">
        <v>2639</v>
      </c>
      <c r="H826" s="649"/>
      <c r="I826" s="649"/>
      <c r="J826" s="632"/>
      <c r="K826" s="632"/>
      <c r="L826" s="649">
        <v>17</v>
      </c>
      <c r="M826" s="649">
        <v>14841</v>
      </c>
      <c r="N826" s="632">
        <v>1</v>
      </c>
      <c r="O826" s="632">
        <v>873</v>
      </c>
      <c r="P826" s="649">
        <v>19</v>
      </c>
      <c r="Q826" s="649">
        <v>16606</v>
      </c>
      <c r="R826" s="637">
        <v>1.1189272960043124</v>
      </c>
      <c r="S826" s="650">
        <v>874</v>
      </c>
    </row>
    <row r="827" spans="1:19" ht="14.4" customHeight="1" x14ac:dyDescent="0.3">
      <c r="A827" s="631" t="s">
        <v>2497</v>
      </c>
      <c r="B827" s="632" t="s">
        <v>2531</v>
      </c>
      <c r="C827" s="632" t="s">
        <v>529</v>
      </c>
      <c r="D827" s="632" t="s">
        <v>2495</v>
      </c>
      <c r="E827" s="632" t="s">
        <v>634</v>
      </c>
      <c r="F827" s="632" t="s">
        <v>2642</v>
      </c>
      <c r="G827" s="632" t="s">
        <v>2643</v>
      </c>
      <c r="H827" s="649"/>
      <c r="I827" s="649"/>
      <c r="J827" s="632"/>
      <c r="K827" s="632"/>
      <c r="L827" s="649"/>
      <c r="M827" s="649"/>
      <c r="N827" s="632"/>
      <c r="O827" s="632"/>
      <c r="P827" s="649">
        <v>7</v>
      </c>
      <c r="Q827" s="649">
        <v>9058</v>
      </c>
      <c r="R827" s="637"/>
      <c r="S827" s="650">
        <v>1294</v>
      </c>
    </row>
    <row r="828" spans="1:19" ht="14.4" customHeight="1" x14ac:dyDescent="0.3">
      <c r="A828" s="631" t="s">
        <v>2497</v>
      </c>
      <c r="B828" s="632" t="s">
        <v>2531</v>
      </c>
      <c r="C828" s="632" t="s">
        <v>529</v>
      </c>
      <c r="D828" s="632" t="s">
        <v>2495</v>
      </c>
      <c r="E828" s="632" t="s">
        <v>634</v>
      </c>
      <c r="F828" s="632" t="s">
        <v>2644</v>
      </c>
      <c r="G828" s="632" t="s">
        <v>2645</v>
      </c>
      <c r="H828" s="649"/>
      <c r="I828" s="649"/>
      <c r="J828" s="632"/>
      <c r="K828" s="632"/>
      <c r="L828" s="649"/>
      <c r="M828" s="649"/>
      <c r="N828" s="632"/>
      <c r="O828" s="632"/>
      <c r="P828" s="649">
        <v>7</v>
      </c>
      <c r="Q828" s="649">
        <v>8246</v>
      </c>
      <c r="R828" s="637"/>
      <c r="S828" s="650">
        <v>1178</v>
      </c>
    </row>
    <row r="829" spans="1:19" ht="14.4" customHeight="1" x14ac:dyDescent="0.3">
      <c r="A829" s="631" t="s">
        <v>2497</v>
      </c>
      <c r="B829" s="632" t="s">
        <v>2531</v>
      </c>
      <c r="C829" s="632" t="s">
        <v>529</v>
      </c>
      <c r="D829" s="632" t="s">
        <v>2495</v>
      </c>
      <c r="E829" s="632" t="s">
        <v>634</v>
      </c>
      <c r="F829" s="632" t="s">
        <v>2646</v>
      </c>
      <c r="G829" s="632" t="s">
        <v>2647</v>
      </c>
      <c r="H829" s="649"/>
      <c r="I829" s="649"/>
      <c r="J829" s="632"/>
      <c r="K829" s="632"/>
      <c r="L829" s="649">
        <v>24</v>
      </c>
      <c r="M829" s="649">
        <v>123768</v>
      </c>
      <c r="N829" s="632">
        <v>1</v>
      </c>
      <c r="O829" s="632">
        <v>5157</v>
      </c>
      <c r="P829" s="649">
        <v>151</v>
      </c>
      <c r="Q829" s="649">
        <v>778813</v>
      </c>
      <c r="R829" s="637">
        <v>6.2925231077499841</v>
      </c>
      <c r="S829" s="650">
        <v>5157.701986754967</v>
      </c>
    </row>
    <row r="830" spans="1:19" ht="14.4" customHeight="1" x14ac:dyDescent="0.3">
      <c r="A830" s="631" t="s">
        <v>2497</v>
      </c>
      <c r="B830" s="632" t="s">
        <v>2531</v>
      </c>
      <c r="C830" s="632" t="s">
        <v>529</v>
      </c>
      <c r="D830" s="632" t="s">
        <v>2495</v>
      </c>
      <c r="E830" s="632" t="s">
        <v>634</v>
      </c>
      <c r="F830" s="632" t="s">
        <v>2651</v>
      </c>
      <c r="G830" s="632" t="s">
        <v>2652</v>
      </c>
      <c r="H830" s="649"/>
      <c r="I830" s="649"/>
      <c r="J830" s="632"/>
      <c r="K830" s="632"/>
      <c r="L830" s="649">
        <v>1</v>
      </c>
      <c r="M830" s="649">
        <v>5620</v>
      </c>
      <c r="N830" s="632">
        <v>1</v>
      </c>
      <c r="O830" s="632">
        <v>5620</v>
      </c>
      <c r="P830" s="649"/>
      <c r="Q830" s="649"/>
      <c r="R830" s="637"/>
      <c r="S830" s="650"/>
    </row>
    <row r="831" spans="1:19" ht="14.4" customHeight="1" x14ac:dyDescent="0.3">
      <c r="A831" s="631" t="s">
        <v>2497</v>
      </c>
      <c r="B831" s="632" t="s">
        <v>2531</v>
      </c>
      <c r="C831" s="632" t="s">
        <v>529</v>
      </c>
      <c r="D831" s="632" t="s">
        <v>2495</v>
      </c>
      <c r="E831" s="632" t="s">
        <v>634</v>
      </c>
      <c r="F831" s="632" t="s">
        <v>2651</v>
      </c>
      <c r="G831" s="632" t="s">
        <v>2653</v>
      </c>
      <c r="H831" s="649"/>
      <c r="I831" s="649"/>
      <c r="J831" s="632"/>
      <c r="K831" s="632"/>
      <c r="L831" s="649"/>
      <c r="M831" s="649"/>
      <c r="N831" s="632"/>
      <c r="O831" s="632"/>
      <c r="P831" s="649">
        <v>3</v>
      </c>
      <c r="Q831" s="649">
        <v>16863</v>
      </c>
      <c r="R831" s="637"/>
      <c r="S831" s="650">
        <v>5621</v>
      </c>
    </row>
    <row r="832" spans="1:19" ht="14.4" customHeight="1" x14ac:dyDescent="0.3">
      <c r="A832" s="631" t="s">
        <v>2497</v>
      </c>
      <c r="B832" s="632" t="s">
        <v>2531</v>
      </c>
      <c r="C832" s="632" t="s">
        <v>529</v>
      </c>
      <c r="D832" s="632" t="s">
        <v>2495</v>
      </c>
      <c r="E832" s="632" t="s">
        <v>634</v>
      </c>
      <c r="F832" s="632" t="s">
        <v>2654</v>
      </c>
      <c r="G832" s="632" t="s">
        <v>2656</v>
      </c>
      <c r="H832" s="649"/>
      <c r="I832" s="649"/>
      <c r="J832" s="632"/>
      <c r="K832" s="632"/>
      <c r="L832" s="649">
        <v>1</v>
      </c>
      <c r="M832" s="649">
        <v>111</v>
      </c>
      <c r="N832" s="632">
        <v>1</v>
      </c>
      <c r="O832" s="632">
        <v>111</v>
      </c>
      <c r="P832" s="649"/>
      <c r="Q832" s="649"/>
      <c r="R832" s="637"/>
      <c r="S832" s="650"/>
    </row>
    <row r="833" spans="1:19" ht="14.4" customHeight="1" x14ac:dyDescent="0.3">
      <c r="A833" s="631" t="s">
        <v>2497</v>
      </c>
      <c r="B833" s="632" t="s">
        <v>2531</v>
      </c>
      <c r="C833" s="632" t="s">
        <v>529</v>
      </c>
      <c r="D833" s="632" t="s">
        <v>2495</v>
      </c>
      <c r="E833" s="632" t="s">
        <v>634</v>
      </c>
      <c r="F833" s="632" t="s">
        <v>2659</v>
      </c>
      <c r="G833" s="632" t="s">
        <v>2660</v>
      </c>
      <c r="H833" s="649"/>
      <c r="I833" s="649"/>
      <c r="J833" s="632"/>
      <c r="K833" s="632"/>
      <c r="L833" s="649">
        <v>1</v>
      </c>
      <c r="M833" s="649">
        <v>177</v>
      </c>
      <c r="N833" s="632">
        <v>1</v>
      </c>
      <c r="O833" s="632">
        <v>177</v>
      </c>
      <c r="P833" s="649">
        <v>389</v>
      </c>
      <c r="Q833" s="649">
        <v>69242</v>
      </c>
      <c r="R833" s="637">
        <v>391.19774011299432</v>
      </c>
      <c r="S833" s="650">
        <v>178</v>
      </c>
    </row>
    <row r="834" spans="1:19" ht="14.4" customHeight="1" x14ac:dyDescent="0.3">
      <c r="A834" s="631" t="s">
        <v>2497</v>
      </c>
      <c r="B834" s="632" t="s">
        <v>2531</v>
      </c>
      <c r="C834" s="632" t="s">
        <v>529</v>
      </c>
      <c r="D834" s="632" t="s">
        <v>2495</v>
      </c>
      <c r="E834" s="632" t="s">
        <v>634</v>
      </c>
      <c r="F834" s="632" t="s">
        <v>2659</v>
      </c>
      <c r="G834" s="632" t="s">
        <v>2661</v>
      </c>
      <c r="H834" s="649"/>
      <c r="I834" s="649"/>
      <c r="J834" s="632"/>
      <c r="K834" s="632"/>
      <c r="L834" s="649">
        <v>152</v>
      </c>
      <c r="M834" s="649">
        <v>26904</v>
      </c>
      <c r="N834" s="632">
        <v>1</v>
      </c>
      <c r="O834" s="632">
        <v>177</v>
      </c>
      <c r="P834" s="649">
        <v>14</v>
      </c>
      <c r="Q834" s="649">
        <v>2492</v>
      </c>
      <c r="R834" s="637">
        <v>9.2625631876300921E-2</v>
      </c>
      <c r="S834" s="650">
        <v>178</v>
      </c>
    </row>
    <row r="835" spans="1:19" ht="14.4" customHeight="1" x14ac:dyDescent="0.3">
      <c r="A835" s="631" t="s">
        <v>2497</v>
      </c>
      <c r="B835" s="632" t="s">
        <v>2531</v>
      </c>
      <c r="C835" s="632" t="s">
        <v>529</v>
      </c>
      <c r="D835" s="632" t="s">
        <v>2495</v>
      </c>
      <c r="E835" s="632" t="s">
        <v>634</v>
      </c>
      <c r="F835" s="632" t="s">
        <v>2662</v>
      </c>
      <c r="G835" s="632" t="s">
        <v>2663</v>
      </c>
      <c r="H835" s="649"/>
      <c r="I835" s="649"/>
      <c r="J835" s="632"/>
      <c r="K835" s="632"/>
      <c r="L835" s="649">
        <v>41</v>
      </c>
      <c r="M835" s="649">
        <v>84009</v>
      </c>
      <c r="N835" s="632">
        <v>1</v>
      </c>
      <c r="O835" s="632">
        <v>2049</v>
      </c>
      <c r="P835" s="649">
        <v>130</v>
      </c>
      <c r="Q835" s="649">
        <v>266500</v>
      </c>
      <c r="R835" s="637">
        <v>3.1722791605661298</v>
      </c>
      <c r="S835" s="650">
        <v>2050</v>
      </c>
    </row>
    <row r="836" spans="1:19" ht="14.4" customHeight="1" x14ac:dyDescent="0.3">
      <c r="A836" s="631" t="s">
        <v>2497</v>
      </c>
      <c r="B836" s="632" t="s">
        <v>2531</v>
      </c>
      <c r="C836" s="632" t="s">
        <v>529</v>
      </c>
      <c r="D836" s="632" t="s">
        <v>2495</v>
      </c>
      <c r="E836" s="632" t="s">
        <v>634</v>
      </c>
      <c r="F836" s="632" t="s">
        <v>2664</v>
      </c>
      <c r="G836" s="632" t="s">
        <v>2665</v>
      </c>
      <c r="H836" s="649"/>
      <c r="I836" s="649"/>
      <c r="J836" s="632"/>
      <c r="K836" s="632"/>
      <c r="L836" s="649"/>
      <c r="M836" s="649"/>
      <c r="N836" s="632"/>
      <c r="O836" s="632"/>
      <c r="P836" s="649">
        <v>171</v>
      </c>
      <c r="Q836" s="649">
        <v>59166</v>
      </c>
      <c r="R836" s="637"/>
      <c r="S836" s="650">
        <v>346</v>
      </c>
    </row>
    <row r="837" spans="1:19" ht="14.4" customHeight="1" x14ac:dyDescent="0.3">
      <c r="A837" s="631" t="s">
        <v>2497</v>
      </c>
      <c r="B837" s="632" t="s">
        <v>2531</v>
      </c>
      <c r="C837" s="632" t="s">
        <v>529</v>
      </c>
      <c r="D837" s="632" t="s">
        <v>2495</v>
      </c>
      <c r="E837" s="632" t="s">
        <v>634</v>
      </c>
      <c r="F837" s="632" t="s">
        <v>2664</v>
      </c>
      <c r="G837" s="632" t="s">
        <v>2666</v>
      </c>
      <c r="H837" s="649"/>
      <c r="I837" s="649"/>
      <c r="J837" s="632"/>
      <c r="K837" s="632"/>
      <c r="L837" s="649">
        <v>59</v>
      </c>
      <c r="M837" s="649">
        <v>20355</v>
      </c>
      <c r="N837" s="632">
        <v>1</v>
      </c>
      <c r="O837" s="632">
        <v>345</v>
      </c>
      <c r="P837" s="649">
        <v>13</v>
      </c>
      <c r="Q837" s="649">
        <v>4498</v>
      </c>
      <c r="R837" s="637">
        <v>0.22097764676983542</v>
      </c>
      <c r="S837" s="650">
        <v>346</v>
      </c>
    </row>
    <row r="838" spans="1:19" ht="14.4" customHeight="1" x14ac:dyDescent="0.3">
      <c r="A838" s="631" t="s">
        <v>2497</v>
      </c>
      <c r="B838" s="632" t="s">
        <v>2531</v>
      </c>
      <c r="C838" s="632" t="s">
        <v>529</v>
      </c>
      <c r="D838" s="632" t="s">
        <v>2495</v>
      </c>
      <c r="E838" s="632" t="s">
        <v>634</v>
      </c>
      <c r="F838" s="632" t="s">
        <v>2667</v>
      </c>
      <c r="G838" s="632" t="s">
        <v>2668</v>
      </c>
      <c r="H838" s="649"/>
      <c r="I838" s="649"/>
      <c r="J838" s="632"/>
      <c r="K838" s="632"/>
      <c r="L838" s="649">
        <v>3</v>
      </c>
      <c r="M838" s="649">
        <v>924</v>
      </c>
      <c r="N838" s="632">
        <v>1</v>
      </c>
      <c r="O838" s="632">
        <v>308</v>
      </c>
      <c r="P838" s="649">
        <v>4</v>
      </c>
      <c r="Q838" s="649">
        <v>1232</v>
      </c>
      <c r="R838" s="637">
        <v>1.3333333333333333</v>
      </c>
      <c r="S838" s="650">
        <v>308</v>
      </c>
    </row>
    <row r="839" spans="1:19" ht="14.4" customHeight="1" x14ac:dyDescent="0.3">
      <c r="A839" s="631" t="s">
        <v>2497</v>
      </c>
      <c r="B839" s="632" t="s">
        <v>2531</v>
      </c>
      <c r="C839" s="632" t="s">
        <v>529</v>
      </c>
      <c r="D839" s="632" t="s">
        <v>2495</v>
      </c>
      <c r="E839" s="632" t="s">
        <v>634</v>
      </c>
      <c r="F839" s="632" t="s">
        <v>2669</v>
      </c>
      <c r="G839" s="632" t="s">
        <v>2670</v>
      </c>
      <c r="H839" s="649"/>
      <c r="I839" s="649"/>
      <c r="J839" s="632"/>
      <c r="K839" s="632"/>
      <c r="L839" s="649">
        <v>2</v>
      </c>
      <c r="M839" s="649">
        <v>5474</v>
      </c>
      <c r="N839" s="632">
        <v>1</v>
      </c>
      <c r="O839" s="632">
        <v>2737</v>
      </c>
      <c r="P839" s="649">
        <v>2</v>
      </c>
      <c r="Q839" s="649">
        <v>5474</v>
      </c>
      <c r="R839" s="637">
        <v>1</v>
      </c>
      <c r="S839" s="650">
        <v>2737</v>
      </c>
    </row>
    <row r="840" spans="1:19" ht="14.4" customHeight="1" x14ac:dyDescent="0.3">
      <c r="A840" s="631" t="s">
        <v>2497</v>
      </c>
      <c r="B840" s="632" t="s">
        <v>2531</v>
      </c>
      <c r="C840" s="632" t="s">
        <v>529</v>
      </c>
      <c r="D840" s="632" t="s">
        <v>2495</v>
      </c>
      <c r="E840" s="632" t="s">
        <v>634</v>
      </c>
      <c r="F840" s="632" t="s">
        <v>2669</v>
      </c>
      <c r="G840" s="632" t="s">
        <v>2671</v>
      </c>
      <c r="H840" s="649"/>
      <c r="I840" s="649"/>
      <c r="J840" s="632"/>
      <c r="K840" s="632"/>
      <c r="L840" s="649"/>
      <c r="M840" s="649"/>
      <c r="N840" s="632"/>
      <c r="O840" s="632"/>
      <c r="P840" s="649">
        <v>3</v>
      </c>
      <c r="Q840" s="649">
        <v>8211</v>
      </c>
      <c r="R840" s="637"/>
      <c r="S840" s="650">
        <v>2737</v>
      </c>
    </row>
    <row r="841" spans="1:19" ht="14.4" customHeight="1" x14ac:dyDescent="0.3">
      <c r="A841" s="631" t="s">
        <v>2497</v>
      </c>
      <c r="B841" s="632" t="s">
        <v>2531</v>
      </c>
      <c r="C841" s="632" t="s">
        <v>529</v>
      </c>
      <c r="D841" s="632" t="s">
        <v>2495</v>
      </c>
      <c r="E841" s="632" t="s">
        <v>634</v>
      </c>
      <c r="F841" s="632" t="s">
        <v>2672</v>
      </c>
      <c r="G841" s="632" t="s">
        <v>2673</v>
      </c>
      <c r="H841" s="649"/>
      <c r="I841" s="649"/>
      <c r="J841" s="632"/>
      <c r="K841" s="632"/>
      <c r="L841" s="649">
        <v>1</v>
      </c>
      <c r="M841" s="649">
        <v>5269</v>
      </c>
      <c r="N841" s="632">
        <v>1</v>
      </c>
      <c r="O841" s="632">
        <v>5269</v>
      </c>
      <c r="P841" s="649"/>
      <c r="Q841" s="649"/>
      <c r="R841" s="637"/>
      <c r="S841" s="650"/>
    </row>
    <row r="842" spans="1:19" ht="14.4" customHeight="1" x14ac:dyDescent="0.3">
      <c r="A842" s="631" t="s">
        <v>2497</v>
      </c>
      <c r="B842" s="632" t="s">
        <v>2531</v>
      </c>
      <c r="C842" s="632" t="s">
        <v>529</v>
      </c>
      <c r="D842" s="632" t="s">
        <v>2495</v>
      </c>
      <c r="E842" s="632" t="s">
        <v>634</v>
      </c>
      <c r="F842" s="632" t="s">
        <v>2674</v>
      </c>
      <c r="G842" s="632" t="s">
        <v>2675</v>
      </c>
      <c r="H842" s="649"/>
      <c r="I842" s="649"/>
      <c r="J842" s="632"/>
      <c r="K842" s="632"/>
      <c r="L842" s="649">
        <v>7</v>
      </c>
      <c r="M842" s="649">
        <v>1078</v>
      </c>
      <c r="N842" s="632">
        <v>1</v>
      </c>
      <c r="O842" s="632">
        <v>154</v>
      </c>
      <c r="P842" s="649">
        <v>17</v>
      </c>
      <c r="Q842" s="649">
        <v>2635</v>
      </c>
      <c r="R842" s="637">
        <v>2.4443413729128016</v>
      </c>
      <c r="S842" s="650">
        <v>155</v>
      </c>
    </row>
    <row r="843" spans="1:19" ht="14.4" customHeight="1" x14ac:dyDescent="0.3">
      <c r="A843" s="631" t="s">
        <v>2497</v>
      </c>
      <c r="B843" s="632" t="s">
        <v>2531</v>
      </c>
      <c r="C843" s="632" t="s">
        <v>529</v>
      </c>
      <c r="D843" s="632" t="s">
        <v>2495</v>
      </c>
      <c r="E843" s="632" t="s">
        <v>634</v>
      </c>
      <c r="F843" s="632" t="s">
        <v>2678</v>
      </c>
      <c r="G843" s="632" t="s">
        <v>2679</v>
      </c>
      <c r="H843" s="649"/>
      <c r="I843" s="649"/>
      <c r="J843" s="632"/>
      <c r="K843" s="632"/>
      <c r="L843" s="649"/>
      <c r="M843" s="649"/>
      <c r="N843" s="632"/>
      <c r="O843" s="632"/>
      <c r="P843" s="649">
        <v>2</v>
      </c>
      <c r="Q843" s="649">
        <v>1350</v>
      </c>
      <c r="R843" s="637"/>
      <c r="S843" s="650">
        <v>675</v>
      </c>
    </row>
    <row r="844" spans="1:19" ht="14.4" customHeight="1" x14ac:dyDescent="0.3">
      <c r="A844" s="631" t="s">
        <v>2497</v>
      </c>
      <c r="B844" s="632" t="s">
        <v>2531</v>
      </c>
      <c r="C844" s="632" t="s">
        <v>529</v>
      </c>
      <c r="D844" s="632" t="s">
        <v>2495</v>
      </c>
      <c r="E844" s="632" t="s">
        <v>634</v>
      </c>
      <c r="F844" s="632" t="s">
        <v>2678</v>
      </c>
      <c r="G844" s="632" t="s">
        <v>2680</v>
      </c>
      <c r="H844" s="649"/>
      <c r="I844" s="649"/>
      <c r="J844" s="632"/>
      <c r="K844" s="632"/>
      <c r="L844" s="649">
        <v>2</v>
      </c>
      <c r="M844" s="649">
        <v>1350</v>
      </c>
      <c r="N844" s="632">
        <v>1</v>
      </c>
      <c r="O844" s="632">
        <v>675</v>
      </c>
      <c r="P844" s="649"/>
      <c r="Q844" s="649"/>
      <c r="R844" s="637"/>
      <c r="S844" s="650"/>
    </row>
    <row r="845" spans="1:19" ht="14.4" customHeight="1" x14ac:dyDescent="0.3">
      <c r="A845" s="631" t="s">
        <v>2497</v>
      </c>
      <c r="B845" s="632" t="s">
        <v>2531</v>
      </c>
      <c r="C845" s="632" t="s">
        <v>529</v>
      </c>
      <c r="D845" s="632" t="s">
        <v>2495</v>
      </c>
      <c r="E845" s="632" t="s">
        <v>634</v>
      </c>
      <c r="F845" s="632" t="s">
        <v>2685</v>
      </c>
      <c r="G845" s="632" t="s">
        <v>2686</v>
      </c>
      <c r="H845" s="649"/>
      <c r="I845" s="649"/>
      <c r="J845" s="632"/>
      <c r="K845" s="632"/>
      <c r="L845" s="649">
        <v>9</v>
      </c>
      <c r="M845" s="649">
        <v>1395</v>
      </c>
      <c r="N845" s="632">
        <v>1</v>
      </c>
      <c r="O845" s="632">
        <v>155</v>
      </c>
      <c r="P845" s="649">
        <v>11</v>
      </c>
      <c r="Q845" s="649">
        <v>1705</v>
      </c>
      <c r="R845" s="637">
        <v>1.2222222222222223</v>
      </c>
      <c r="S845" s="650">
        <v>155</v>
      </c>
    </row>
    <row r="846" spans="1:19" ht="14.4" customHeight="1" x14ac:dyDescent="0.3">
      <c r="A846" s="631" t="s">
        <v>2497</v>
      </c>
      <c r="B846" s="632" t="s">
        <v>2531</v>
      </c>
      <c r="C846" s="632" t="s">
        <v>529</v>
      </c>
      <c r="D846" s="632" t="s">
        <v>2495</v>
      </c>
      <c r="E846" s="632" t="s">
        <v>634</v>
      </c>
      <c r="F846" s="632" t="s">
        <v>2685</v>
      </c>
      <c r="G846" s="632" t="s">
        <v>2687</v>
      </c>
      <c r="H846" s="649"/>
      <c r="I846" s="649"/>
      <c r="J846" s="632"/>
      <c r="K846" s="632"/>
      <c r="L846" s="649"/>
      <c r="M846" s="649"/>
      <c r="N846" s="632"/>
      <c r="O846" s="632"/>
      <c r="P846" s="649">
        <v>17</v>
      </c>
      <c r="Q846" s="649">
        <v>2635</v>
      </c>
      <c r="R846" s="637"/>
      <c r="S846" s="650">
        <v>155</v>
      </c>
    </row>
    <row r="847" spans="1:19" ht="14.4" customHeight="1" x14ac:dyDescent="0.3">
      <c r="A847" s="631" t="s">
        <v>2497</v>
      </c>
      <c r="B847" s="632" t="s">
        <v>2531</v>
      </c>
      <c r="C847" s="632" t="s">
        <v>529</v>
      </c>
      <c r="D847" s="632" t="s">
        <v>2495</v>
      </c>
      <c r="E847" s="632" t="s">
        <v>634</v>
      </c>
      <c r="F847" s="632" t="s">
        <v>2688</v>
      </c>
      <c r="G847" s="632" t="s">
        <v>2689</v>
      </c>
      <c r="H847" s="649"/>
      <c r="I847" s="649"/>
      <c r="J847" s="632"/>
      <c r="K847" s="632"/>
      <c r="L847" s="649"/>
      <c r="M847" s="649"/>
      <c r="N847" s="632"/>
      <c r="O847" s="632"/>
      <c r="P847" s="649">
        <v>11</v>
      </c>
      <c r="Q847" s="649">
        <v>2200</v>
      </c>
      <c r="R847" s="637"/>
      <c r="S847" s="650">
        <v>200</v>
      </c>
    </row>
    <row r="848" spans="1:19" ht="14.4" customHeight="1" x14ac:dyDescent="0.3">
      <c r="A848" s="631" t="s">
        <v>2497</v>
      </c>
      <c r="B848" s="632" t="s">
        <v>2531</v>
      </c>
      <c r="C848" s="632" t="s">
        <v>529</v>
      </c>
      <c r="D848" s="632" t="s">
        <v>2495</v>
      </c>
      <c r="E848" s="632" t="s">
        <v>634</v>
      </c>
      <c r="F848" s="632" t="s">
        <v>2688</v>
      </c>
      <c r="G848" s="632" t="s">
        <v>2690</v>
      </c>
      <c r="H848" s="649"/>
      <c r="I848" s="649"/>
      <c r="J848" s="632"/>
      <c r="K848" s="632"/>
      <c r="L848" s="649">
        <v>13</v>
      </c>
      <c r="M848" s="649">
        <v>2587</v>
      </c>
      <c r="N848" s="632">
        <v>1</v>
      </c>
      <c r="O848" s="632">
        <v>199</v>
      </c>
      <c r="P848" s="649">
        <v>7</v>
      </c>
      <c r="Q848" s="649">
        <v>1400</v>
      </c>
      <c r="R848" s="637">
        <v>0.54116737533822956</v>
      </c>
      <c r="S848" s="650">
        <v>200</v>
      </c>
    </row>
    <row r="849" spans="1:19" ht="14.4" customHeight="1" x14ac:dyDescent="0.3">
      <c r="A849" s="631" t="s">
        <v>2497</v>
      </c>
      <c r="B849" s="632" t="s">
        <v>2531</v>
      </c>
      <c r="C849" s="632" t="s">
        <v>529</v>
      </c>
      <c r="D849" s="632" t="s">
        <v>2495</v>
      </c>
      <c r="E849" s="632" t="s">
        <v>634</v>
      </c>
      <c r="F849" s="632" t="s">
        <v>2691</v>
      </c>
      <c r="G849" s="632" t="s">
        <v>2692</v>
      </c>
      <c r="H849" s="649"/>
      <c r="I849" s="649"/>
      <c r="J849" s="632"/>
      <c r="K849" s="632"/>
      <c r="L849" s="649"/>
      <c r="M849" s="649"/>
      <c r="N849" s="632"/>
      <c r="O849" s="632"/>
      <c r="P849" s="649">
        <v>20</v>
      </c>
      <c r="Q849" s="649">
        <v>4103</v>
      </c>
      <c r="R849" s="637"/>
      <c r="S849" s="650">
        <v>205.15</v>
      </c>
    </row>
    <row r="850" spans="1:19" ht="14.4" customHeight="1" x14ac:dyDescent="0.3">
      <c r="A850" s="631" t="s">
        <v>2497</v>
      </c>
      <c r="B850" s="632" t="s">
        <v>2531</v>
      </c>
      <c r="C850" s="632" t="s">
        <v>529</v>
      </c>
      <c r="D850" s="632" t="s">
        <v>2495</v>
      </c>
      <c r="E850" s="632" t="s">
        <v>634</v>
      </c>
      <c r="F850" s="632" t="s">
        <v>2693</v>
      </c>
      <c r="G850" s="632" t="s">
        <v>2694</v>
      </c>
      <c r="H850" s="649"/>
      <c r="I850" s="649"/>
      <c r="J850" s="632"/>
      <c r="K850" s="632"/>
      <c r="L850" s="649">
        <v>1</v>
      </c>
      <c r="M850" s="649">
        <v>426</v>
      </c>
      <c r="N850" s="632">
        <v>1</v>
      </c>
      <c r="O850" s="632">
        <v>426</v>
      </c>
      <c r="P850" s="649">
        <v>5</v>
      </c>
      <c r="Q850" s="649">
        <v>2135</v>
      </c>
      <c r="R850" s="637">
        <v>5.011737089201878</v>
      </c>
      <c r="S850" s="650">
        <v>427</v>
      </c>
    </row>
    <row r="851" spans="1:19" ht="14.4" customHeight="1" x14ac:dyDescent="0.3">
      <c r="A851" s="631" t="s">
        <v>2497</v>
      </c>
      <c r="B851" s="632" t="s">
        <v>2531</v>
      </c>
      <c r="C851" s="632" t="s">
        <v>529</v>
      </c>
      <c r="D851" s="632" t="s">
        <v>2495</v>
      </c>
      <c r="E851" s="632" t="s">
        <v>634</v>
      </c>
      <c r="F851" s="632" t="s">
        <v>2693</v>
      </c>
      <c r="G851" s="632" t="s">
        <v>2695</v>
      </c>
      <c r="H851" s="649"/>
      <c r="I851" s="649"/>
      <c r="J851" s="632"/>
      <c r="K851" s="632"/>
      <c r="L851" s="649">
        <v>12</v>
      </c>
      <c r="M851" s="649">
        <v>5112</v>
      </c>
      <c r="N851" s="632">
        <v>1</v>
      </c>
      <c r="O851" s="632">
        <v>426</v>
      </c>
      <c r="P851" s="649">
        <v>4</v>
      </c>
      <c r="Q851" s="649">
        <v>1708</v>
      </c>
      <c r="R851" s="637">
        <v>0.33411580594679186</v>
      </c>
      <c r="S851" s="650">
        <v>427</v>
      </c>
    </row>
    <row r="852" spans="1:19" ht="14.4" customHeight="1" x14ac:dyDescent="0.3">
      <c r="A852" s="631" t="s">
        <v>2497</v>
      </c>
      <c r="B852" s="632" t="s">
        <v>2531</v>
      </c>
      <c r="C852" s="632" t="s">
        <v>529</v>
      </c>
      <c r="D852" s="632" t="s">
        <v>2495</v>
      </c>
      <c r="E852" s="632" t="s">
        <v>634</v>
      </c>
      <c r="F852" s="632" t="s">
        <v>2698</v>
      </c>
      <c r="G852" s="632" t="s">
        <v>2699</v>
      </c>
      <c r="H852" s="649"/>
      <c r="I852" s="649"/>
      <c r="J852" s="632"/>
      <c r="K852" s="632"/>
      <c r="L852" s="649">
        <v>47</v>
      </c>
      <c r="M852" s="649">
        <v>7661</v>
      </c>
      <c r="N852" s="632">
        <v>1</v>
      </c>
      <c r="O852" s="632">
        <v>163</v>
      </c>
      <c r="P852" s="649">
        <v>3</v>
      </c>
      <c r="Q852" s="649">
        <v>489</v>
      </c>
      <c r="R852" s="637">
        <v>6.3829787234042548E-2</v>
      </c>
      <c r="S852" s="650">
        <v>163</v>
      </c>
    </row>
    <row r="853" spans="1:19" ht="14.4" customHeight="1" x14ac:dyDescent="0.3">
      <c r="A853" s="631" t="s">
        <v>2497</v>
      </c>
      <c r="B853" s="632" t="s">
        <v>2531</v>
      </c>
      <c r="C853" s="632" t="s">
        <v>529</v>
      </c>
      <c r="D853" s="632" t="s">
        <v>2495</v>
      </c>
      <c r="E853" s="632" t="s">
        <v>634</v>
      </c>
      <c r="F853" s="632" t="s">
        <v>2698</v>
      </c>
      <c r="G853" s="632" t="s">
        <v>2700</v>
      </c>
      <c r="H853" s="649"/>
      <c r="I853" s="649"/>
      <c r="J853" s="632"/>
      <c r="K853" s="632"/>
      <c r="L853" s="649"/>
      <c r="M853" s="649"/>
      <c r="N853" s="632"/>
      <c r="O853" s="632"/>
      <c r="P853" s="649">
        <v>88</v>
      </c>
      <c r="Q853" s="649">
        <v>14344</v>
      </c>
      <c r="R853" s="637"/>
      <c r="S853" s="650">
        <v>163</v>
      </c>
    </row>
    <row r="854" spans="1:19" ht="14.4" customHeight="1" x14ac:dyDescent="0.3">
      <c r="A854" s="631" t="s">
        <v>2497</v>
      </c>
      <c r="B854" s="632" t="s">
        <v>2531</v>
      </c>
      <c r="C854" s="632" t="s">
        <v>529</v>
      </c>
      <c r="D854" s="632" t="s">
        <v>2495</v>
      </c>
      <c r="E854" s="632" t="s">
        <v>634</v>
      </c>
      <c r="F854" s="632" t="s">
        <v>2701</v>
      </c>
      <c r="G854" s="632" t="s">
        <v>2702</v>
      </c>
      <c r="H854" s="649"/>
      <c r="I854" s="649"/>
      <c r="J854" s="632"/>
      <c r="K854" s="632"/>
      <c r="L854" s="649">
        <v>1</v>
      </c>
      <c r="M854" s="649">
        <v>436</v>
      </c>
      <c r="N854" s="632">
        <v>1</v>
      </c>
      <c r="O854" s="632">
        <v>436</v>
      </c>
      <c r="P854" s="649"/>
      <c r="Q854" s="649"/>
      <c r="R854" s="637"/>
      <c r="S854" s="650"/>
    </row>
    <row r="855" spans="1:19" ht="14.4" customHeight="1" x14ac:dyDescent="0.3">
      <c r="A855" s="631" t="s">
        <v>2497</v>
      </c>
      <c r="B855" s="632" t="s">
        <v>2531</v>
      </c>
      <c r="C855" s="632" t="s">
        <v>529</v>
      </c>
      <c r="D855" s="632" t="s">
        <v>2495</v>
      </c>
      <c r="E855" s="632" t="s">
        <v>634</v>
      </c>
      <c r="F855" s="632" t="s">
        <v>2701</v>
      </c>
      <c r="G855" s="632" t="s">
        <v>2703</v>
      </c>
      <c r="H855" s="649"/>
      <c r="I855" s="649"/>
      <c r="J855" s="632"/>
      <c r="K855" s="632"/>
      <c r="L855" s="649">
        <v>1</v>
      </c>
      <c r="M855" s="649">
        <v>436</v>
      </c>
      <c r="N855" s="632">
        <v>1</v>
      </c>
      <c r="O855" s="632">
        <v>436</v>
      </c>
      <c r="P855" s="649"/>
      <c r="Q855" s="649"/>
      <c r="R855" s="637"/>
      <c r="S855" s="650"/>
    </row>
    <row r="856" spans="1:19" ht="14.4" customHeight="1" x14ac:dyDescent="0.3">
      <c r="A856" s="631" t="s">
        <v>2497</v>
      </c>
      <c r="B856" s="632" t="s">
        <v>2531</v>
      </c>
      <c r="C856" s="632" t="s">
        <v>529</v>
      </c>
      <c r="D856" s="632" t="s">
        <v>2495</v>
      </c>
      <c r="E856" s="632" t="s">
        <v>634</v>
      </c>
      <c r="F856" s="632" t="s">
        <v>2704</v>
      </c>
      <c r="G856" s="632" t="s">
        <v>2705</v>
      </c>
      <c r="H856" s="649"/>
      <c r="I856" s="649"/>
      <c r="J856" s="632"/>
      <c r="K856" s="632"/>
      <c r="L856" s="649">
        <v>23</v>
      </c>
      <c r="M856" s="649">
        <v>49565</v>
      </c>
      <c r="N856" s="632">
        <v>1</v>
      </c>
      <c r="O856" s="632">
        <v>2155</v>
      </c>
      <c r="P856" s="649">
        <v>10</v>
      </c>
      <c r="Q856" s="649">
        <v>21560</v>
      </c>
      <c r="R856" s="637">
        <v>0.43498436396650864</v>
      </c>
      <c r="S856" s="650">
        <v>2156</v>
      </c>
    </row>
    <row r="857" spans="1:19" ht="14.4" customHeight="1" x14ac:dyDescent="0.3">
      <c r="A857" s="631" t="s">
        <v>2497</v>
      </c>
      <c r="B857" s="632" t="s">
        <v>2531</v>
      </c>
      <c r="C857" s="632" t="s">
        <v>529</v>
      </c>
      <c r="D857" s="632" t="s">
        <v>2495</v>
      </c>
      <c r="E857" s="632" t="s">
        <v>634</v>
      </c>
      <c r="F857" s="632" t="s">
        <v>2704</v>
      </c>
      <c r="G857" s="632" t="s">
        <v>2706</v>
      </c>
      <c r="H857" s="649"/>
      <c r="I857" s="649"/>
      <c r="J857" s="632"/>
      <c r="K857" s="632"/>
      <c r="L857" s="649"/>
      <c r="M857" s="649"/>
      <c r="N857" s="632"/>
      <c r="O857" s="632"/>
      <c r="P857" s="649">
        <v>41</v>
      </c>
      <c r="Q857" s="649">
        <v>88396</v>
      </c>
      <c r="R857" s="637"/>
      <c r="S857" s="650">
        <v>2156</v>
      </c>
    </row>
    <row r="858" spans="1:19" ht="14.4" customHeight="1" x14ac:dyDescent="0.3">
      <c r="A858" s="631" t="s">
        <v>2497</v>
      </c>
      <c r="B858" s="632" t="s">
        <v>2531</v>
      </c>
      <c r="C858" s="632" t="s">
        <v>529</v>
      </c>
      <c r="D858" s="632" t="s">
        <v>2495</v>
      </c>
      <c r="E858" s="632" t="s">
        <v>634</v>
      </c>
      <c r="F858" s="632" t="s">
        <v>2707</v>
      </c>
      <c r="G858" s="632" t="s">
        <v>2708</v>
      </c>
      <c r="H858" s="649"/>
      <c r="I858" s="649"/>
      <c r="J858" s="632"/>
      <c r="K858" s="632"/>
      <c r="L858" s="649"/>
      <c r="M858" s="649"/>
      <c r="N858" s="632"/>
      <c r="O858" s="632"/>
      <c r="P858" s="649">
        <v>4</v>
      </c>
      <c r="Q858" s="649">
        <v>652</v>
      </c>
      <c r="R858" s="637"/>
      <c r="S858" s="650">
        <v>163</v>
      </c>
    </row>
    <row r="859" spans="1:19" ht="14.4" customHeight="1" x14ac:dyDescent="0.3">
      <c r="A859" s="631" t="s">
        <v>2497</v>
      </c>
      <c r="B859" s="632" t="s">
        <v>2531</v>
      </c>
      <c r="C859" s="632" t="s">
        <v>529</v>
      </c>
      <c r="D859" s="632" t="s">
        <v>2495</v>
      </c>
      <c r="E859" s="632" t="s">
        <v>634</v>
      </c>
      <c r="F859" s="632" t="s">
        <v>2707</v>
      </c>
      <c r="G859" s="632" t="s">
        <v>2709</v>
      </c>
      <c r="H859" s="649"/>
      <c r="I859" s="649"/>
      <c r="J859" s="632"/>
      <c r="K859" s="632"/>
      <c r="L859" s="649">
        <v>9</v>
      </c>
      <c r="M859" s="649">
        <v>1467</v>
      </c>
      <c r="N859" s="632">
        <v>1</v>
      </c>
      <c r="O859" s="632">
        <v>163</v>
      </c>
      <c r="P859" s="649">
        <v>10</v>
      </c>
      <c r="Q859" s="649">
        <v>1630</v>
      </c>
      <c r="R859" s="637">
        <v>1.1111111111111112</v>
      </c>
      <c r="S859" s="650">
        <v>163</v>
      </c>
    </row>
    <row r="860" spans="1:19" ht="14.4" customHeight="1" x14ac:dyDescent="0.3">
      <c r="A860" s="631" t="s">
        <v>2497</v>
      </c>
      <c r="B860" s="632" t="s">
        <v>2531</v>
      </c>
      <c r="C860" s="632" t="s">
        <v>529</v>
      </c>
      <c r="D860" s="632" t="s">
        <v>2495</v>
      </c>
      <c r="E860" s="632" t="s">
        <v>634</v>
      </c>
      <c r="F860" s="632" t="s">
        <v>2710</v>
      </c>
      <c r="G860" s="632" t="s">
        <v>2711</v>
      </c>
      <c r="H860" s="649"/>
      <c r="I860" s="649"/>
      <c r="J860" s="632"/>
      <c r="K860" s="632"/>
      <c r="L860" s="649">
        <v>6</v>
      </c>
      <c r="M860" s="649">
        <v>5604</v>
      </c>
      <c r="N860" s="632">
        <v>1</v>
      </c>
      <c r="O860" s="632">
        <v>934</v>
      </c>
      <c r="P860" s="649">
        <v>3</v>
      </c>
      <c r="Q860" s="649">
        <v>2805</v>
      </c>
      <c r="R860" s="637">
        <v>0.50053533190578159</v>
      </c>
      <c r="S860" s="650">
        <v>935</v>
      </c>
    </row>
    <row r="861" spans="1:19" ht="14.4" customHeight="1" x14ac:dyDescent="0.3">
      <c r="A861" s="631" t="s">
        <v>2497</v>
      </c>
      <c r="B861" s="632" t="s">
        <v>2531</v>
      </c>
      <c r="C861" s="632" t="s">
        <v>529</v>
      </c>
      <c r="D861" s="632" t="s">
        <v>2495</v>
      </c>
      <c r="E861" s="632" t="s">
        <v>634</v>
      </c>
      <c r="F861" s="632" t="s">
        <v>2710</v>
      </c>
      <c r="G861" s="632" t="s">
        <v>2712</v>
      </c>
      <c r="H861" s="649"/>
      <c r="I861" s="649"/>
      <c r="J861" s="632"/>
      <c r="K861" s="632"/>
      <c r="L861" s="649"/>
      <c r="M861" s="649"/>
      <c r="N861" s="632"/>
      <c r="O861" s="632"/>
      <c r="P861" s="649">
        <v>3</v>
      </c>
      <c r="Q861" s="649">
        <v>2805</v>
      </c>
      <c r="R861" s="637"/>
      <c r="S861" s="650">
        <v>935</v>
      </c>
    </row>
    <row r="862" spans="1:19" ht="14.4" customHeight="1" x14ac:dyDescent="0.3">
      <c r="A862" s="631" t="s">
        <v>2497</v>
      </c>
      <c r="B862" s="632" t="s">
        <v>2531</v>
      </c>
      <c r="C862" s="632" t="s">
        <v>529</v>
      </c>
      <c r="D862" s="632" t="s">
        <v>2495</v>
      </c>
      <c r="E862" s="632" t="s">
        <v>634</v>
      </c>
      <c r="F862" s="632" t="s">
        <v>2725</v>
      </c>
      <c r="G862" s="632" t="s">
        <v>2726</v>
      </c>
      <c r="H862" s="649"/>
      <c r="I862" s="649"/>
      <c r="J862" s="632"/>
      <c r="K862" s="632"/>
      <c r="L862" s="649">
        <v>1</v>
      </c>
      <c r="M862" s="649">
        <v>373</v>
      </c>
      <c r="N862" s="632">
        <v>1</v>
      </c>
      <c r="O862" s="632">
        <v>373</v>
      </c>
      <c r="P862" s="649"/>
      <c r="Q862" s="649"/>
      <c r="R862" s="637"/>
      <c r="S862" s="650"/>
    </row>
    <row r="863" spans="1:19" ht="14.4" customHeight="1" x14ac:dyDescent="0.3">
      <c r="A863" s="631" t="s">
        <v>2497</v>
      </c>
      <c r="B863" s="632" t="s">
        <v>2531</v>
      </c>
      <c r="C863" s="632" t="s">
        <v>529</v>
      </c>
      <c r="D863" s="632" t="s">
        <v>2495</v>
      </c>
      <c r="E863" s="632" t="s">
        <v>634</v>
      </c>
      <c r="F863" s="632" t="s">
        <v>2736</v>
      </c>
      <c r="G863" s="632" t="s">
        <v>2737</v>
      </c>
      <c r="H863" s="649"/>
      <c r="I863" s="649"/>
      <c r="J863" s="632"/>
      <c r="K863" s="632"/>
      <c r="L863" s="649"/>
      <c r="M863" s="649"/>
      <c r="N863" s="632"/>
      <c r="O863" s="632"/>
      <c r="P863" s="649">
        <v>1</v>
      </c>
      <c r="Q863" s="649">
        <v>311</v>
      </c>
      <c r="R863" s="637"/>
      <c r="S863" s="650">
        <v>311</v>
      </c>
    </row>
    <row r="864" spans="1:19" ht="14.4" customHeight="1" x14ac:dyDescent="0.3">
      <c r="A864" s="631" t="s">
        <v>2497</v>
      </c>
      <c r="B864" s="632" t="s">
        <v>2531</v>
      </c>
      <c r="C864" s="632" t="s">
        <v>529</v>
      </c>
      <c r="D864" s="632" t="s">
        <v>2491</v>
      </c>
      <c r="E864" s="632" t="s">
        <v>2499</v>
      </c>
      <c r="F864" s="632" t="s">
        <v>2536</v>
      </c>
      <c r="G864" s="632" t="s">
        <v>2537</v>
      </c>
      <c r="H864" s="649">
        <v>0.5</v>
      </c>
      <c r="I864" s="649">
        <v>502.41</v>
      </c>
      <c r="J864" s="632"/>
      <c r="K864" s="632">
        <v>1004.82</v>
      </c>
      <c r="L864" s="649"/>
      <c r="M864" s="649"/>
      <c r="N864" s="632"/>
      <c r="O864" s="632"/>
      <c r="P864" s="649"/>
      <c r="Q864" s="649"/>
      <c r="R864" s="637"/>
      <c r="S864" s="650"/>
    </row>
    <row r="865" spans="1:19" ht="14.4" customHeight="1" x14ac:dyDescent="0.3">
      <c r="A865" s="631" t="s">
        <v>2497</v>
      </c>
      <c r="B865" s="632" t="s">
        <v>2531</v>
      </c>
      <c r="C865" s="632" t="s">
        <v>529</v>
      </c>
      <c r="D865" s="632" t="s">
        <v>2491</v>
      </c>
      <c r="E865" s="632" t="s">
        <v>2499</v>
      </c>
      <c r="F865" s="632" t="s">
        <v>2544</v>
      </c>
      <c r="G865" s="632" t="s">
        <v>716</v>
      </c>
      <c r="H865" s="649">
        <v>1.64</v>
      </c>
      <c r="I865" s="649">
        <v>7326.17</v>
      </c>
      <c r="J865" s="632">
        <v>4.8818351435996545</v>
      </c>
      <c r="K865" s="632">
        <v>4467.1768292682927</v>
      </c>
      <c r="L865" s="649">
        <v>0.33</v>
      </c>
      <c r="M865" s="649">
        <v>1500.6999999999998</v>
      </c>
      <c r="N865" s="632">
        <v>1</v>
      </c>
      <c r="O865" s="632">
        <v>4547.5757575757571</v>
      </c>
      <c r="P865" s="649">
        <v>0.45</v>
      </c>
      <c r="Q865" s="649">
        <v>1144.8899999999999</v>
      </c>
      <c r="R865" s="637">
        <v>0.76290397814353306</v>
      </c>
      <c r="S865" s="650">
        <v>2544.1999999999998</v>
      </c>
    </row>
    <row r="866" spans="1:19" ht="14.4" customHeight="1" x14ac:dyDescent="0.3">
      <c r="A866" s="631" t="s">
        <v>2497</v>
      </c>
      <c r="B866" s="632" t="s">
        <v>2531</v>
      </c>
      <c r="C866" s="632" t="s">
        <v>529</v>
      </c>
      <c r="D866" s="632" t="s">
        <v>2491</v>
      </c>
      <c r="E866" s="632" t="s">
        <v>2499</v>
      </c>
      <c r="F866" s="632" t="s">
        <v>2545</v>
      </c>
      <c r="G866" s="632" t="s">
        <v>716</v>
      </c>
      <c r="H866" s="649">
        <v>0.60000000000000009</v>
      </c>
      <c r="I866" s="649">
        <v>5348.5899999999992</v>
      </c>
      <c r="J866" s="632"/>
      <c r="K866" s="632">
        <v>8914.3166666666639</v>
      </c>
      <c r="L866" s="649"/>
      <c r="M866" s="649"/>
      <c r="N866" s="632"/>
      <c r="O866" s="632"/>
      <c r="P866" s="649">
        <v>0.05</v>
      </c>
      <c r="Q866" s="649">
        <v>454.76</v>
      </c>
      <c r="R866" s="637"/>
      <c r="S866" s="650">
        <v>9095.1999999999989</v>
      </c>
    </row>
    <row r="867" spans="1:19" ht="14.4" customHeight="1" x14ac:dyDescent="0.3">
      <c r="A867" s="631" t="s">
        <v>2497</v>
      </c>
      <c r="B867" s="632" t="s">
        <v>2531</v>
      </c>
      <c r="C867" s="632" t="s">
        <v>529</v>
      </c>
      <c r="D867" s="632" t="s">
        <v>2491</v>
      </c>
      <c r="E867" s="632" t="s">
        <v>2499</v>
      </c>
      <c r="F867" s="632" t="s">
        <v>2546</v>
      </c>
      <c r="G867" s="632" t="s">
        <v>723</v>
      </c>
      <c r="H867" s="649"/>
      <c r="I867" s="649"/>
      <c r="J867" s="632"/>
      <c r="K867" s="632"/>
      <c r="L867" s="649"/>
      <c r="M867" s="649"/>
      <c r="N867" s="632"/>
      <c r="O867" s="632"/>
      <c r="P867" s="649">
        <v>0.1</v>
      </c>
      <c r="Q867" s="649">
        <v>194.93</v>
      </c>
      <c r="R867" s="637"/>
      <c r="S867" s="650">
        <v>1949.3</v>
      </c>
    </row>
    <row r="868" spans="1:19" ht="14.4" customHeight="1" x14ac:dyDescent="0.3">
      <c r="A868" s="631" t="s">
        <v>2497</v>
      </c>
      <c r="B868" s="632" t="s">
        <v>2531</v>
      </c>
      <c r="C868" s="632" t="s">
        <v>529</v>
      </c>
      <c r="D868" s="632" t="s">
        <v>2491</v>
      </c>
      <c r="E868" s="632" t="s">
        <v>2499</v>
      </c>
      <c r="F868" s="632" t="s">
        <v>2547</v>
      </c>
      <c r="G868" s="632" t="s">
        <v>716</v>
      </c>
      <c r="H868" s="649">
        <v>1.1000000000000001</v>
      </c>
      <c r="I868" s="649">
        <v>1947.8799999999999</v>
      </c>
      <c r="J868" s="632">
        <v>3.0595294191562217</v>
      </c>
      <c r="K868" s="632">
        <v>1770.7999999999997</v>
      </c>
      <c r="L868" s="649">
        <v>0.35</v>
      </c>
      <c r="M868" s="649">
        <v>636.66</v>
      </c>
      <c r="N868" s="632">
        <v>1</v>
      </c>
      <c r="O868" s="632">
        <v>1819.0285714285715</v>
      </c>
      <c r="P868" s="649">
        <v>4.4800000000000004</v>
      </c>
      <c r="Q868" s="649">
        <v>7442.0700000000006</v>
      </c>
      <c r="R868" s="637">
        <v>11.689237583639621</v>
      </c>
      <c r="S868" s="650">
        <v>1661.1763392857142</v>
      </c>
    </row>
    <row r="869" spans="1:19" ht="14.4" customHeight="1" x14ac:dyDescent="0.3">
      <c r="A869" s="631" t="s">
        <v>2497</v>
      </c>
      <c r="B869" s="632" t="s">
        <v>2531</v>
      </c>
      <c r="C869" s="632" t="s">
        <v>529</v>
      </c>
      <c r="D869" s="632" t="s">
        <v>2491</v>
      </c>
      <c r="E869" s="632" t="s">
        <v>2499</v>
      </c>
      <c r="F869" s="632" t="s">
        <v>2548</v>
      </c>
      <c r="G869" s="632" t="s">
        <v>625</v>
      </c>
      <c r="H869" s="649">
        <v>22.659999999999986</v>
      </c>
      <c r="I869" s="649">
        <v>11723.679999999997</v>
      </c>
      <c r="J869" s="632">
        <v>64.714506513579138</v>
      </c>
      <c r="K869" s="632">
        <v>517.3733451015006</v>
      </c>
      <c r="L869" s="649">
        <v>0.35</v>
      </c>
      <c r="M869" s="649">
        <v>181.16</v>
      </c>
      <c r="N869" s="632">
        <v>1</v>
      </c>
      <c r="O869" s="632">
        <v>517.6</v>
      </c>
      <c r="P869" s="649">
        <v>3.3499999999999996</v>
      </c>
      <c r="Q869" s="649">
        <v>1448.0400000000002</v>
      </c>
      <c r="R869" s="637">
        <v>7.9931552219032911</v>
      </c>
      <c r="S869" s="650">
        <v>432.25074626865683</v>
      </c>
    </row>
    <row r="870" spans="1:19" ht="14.4" customHeight="1" x14ac:dyDescent="0.3">
      <c r="A870" s="631" t="s">
        <v>2497</v>
      </c>
      <c r="B870" s="632" t="s">
        <v>2531</v>
      </c>
      <c r="C870" s="632" t="s">
        <v>529</v>
      </c>
      <c r="D870" s="632" t="s">
        <v>2491</v>
      </c>
      <c r="E870" s="632" t="s">
        <v>2499</v>
      </c>
      <c r="F870" s="632" t="s">
        <v>2549</v>
      </c>
      <c r="G870" s="632" t="s">
        <v>627</v>
      </c>
      <c r="H870" s="649">
        <v>0.05</v>
      </c>
      <c r="I870" s="649">
        <v>45.19</v>
      </c>
      <c r="J870" s="632"/>
      <c r="K870" s="632">
        <v>903.8</v>
      </c>
      <c r="L870" s="649"/>
      <c r="M870" s="649"/>
      <c r="N870" s="632"/>
      <c r="O870" s="632"/>
      <c r="P870" s="649">
        <v>0.3</v>
      </c>
      <c r="Q870" s="649">
        <v>215.64</v>
      </c>
      <c r="R870" s="637"/>
      <c r="S870" s="650">
        <v>718.8</v>
      </c>
    </row>
    <row r="871" spans="1:19" ht="14.4" customHeight="1" x14ac:dyDescent="0.3">
      <c r="A871" s="631" t="s">
        <v>2497</v>
      </c>
      <c r="B871" s="632" t="s">
        <v>2531</v>
      </c>
      <c r="C871" s="632" t="s">
        <v>529</v>
      </c>
      <c r="D871" s="632" t="s">
        <v>2491</v>
      </c>
      <c r="E871" s="632" t="s">
        <v>2499</v>
      </c>
      <c r="F871" s="632" t="s">
        <v>2550</v>
      </c>
      <c r="G871" s="632" t="s">
        <v>716</v>
      </c>
      <c r="H871" s="649"/>
      <c r="I871" s="649"/>
      <c r="J871" s="632"/>
      <c r="K871" s="632"/>
      <c r="L871" s="649">
        <v>0.08</v>
      </c>
      <c r="M871" s="649">
        <v>2583.02</v>
      </c>
      <c r="N871" s="632">
        <v>1</v>
      </c>
      <c r="O871" s="632">
        <v>32287.75</v>
      </c>
      <c r="P871" s="649">
        <v>0.19</v>
      </c>
      <c r="Q871" s="649">
        <v>4222.9000000000005</v>
      </c>
      <c r="R871" s="637">
        <v>1.6348692615620477</v>
      </c>
      <c r="S871" s="650">
        <v>22225.789473684214</v>
      </c>
    </row>
    <row r="872" spans="1:19" ht="14.4" customHeight="1" x14ac:dyDescent="0.3">
      <c r="A872" s="631" t="s">
        <v>2497</v>
      </c>
      <c r="B872" s="632" t="s">
        <v>2531</v>
      </c>
      <c r="C872" s="632" t="s">
        <v>529</v>
      </c>
      <c r="D872" s="632" t="s">
        <v>2491</v>
      </c>
      <c r="E872" s="632" t="s">
        <v>2499</v>
      </c>
      <c r="F872" s="632" t="s">
        <v>2551</v>
      </c>
      <c r="G872" s="632" t="s">
        <v>716</v>
      </c>
      <c r="H872" s="649"/>
      <c r="I872" s="649"/>
      <c r="J872" s="632"/>
      <c r="K872" s="632"/>
      <c r="L872" s="649"/>
      <c r="M872" s="649"/>
      <c r="N872" s="632"/>
      <c r="O872" s="632"/>
      <c r="P872" s="649">
        <v>0.75</v>
      </c>
      <c r="Q872" s="649">
        <v>491.64</v>
      </c>
      <c r="R872" s="637"/>
      <c r="S872" s="650">
        <v>655.52</v>
      </c>
    </row>
    <row r="873" spans="1:19" ht="14.4" customHeight="1" x14ac:dyDescent="0.3">
      <c r="A873" s="631" t="s">
        <v>2497</v>
      </c>
      <c r="B873" s="632" t="s">
        <v>2531</v>
      </c>
      <c r="C873" s="632" t="s">
        <v>529</v>
      </c>
      <c r="D873" s="632" t="s">
        <v>2491</v>
      </c>
      <c r="E873" s="632" t="s">
        <v>2499</v>
      </c>
      <c r="F873" s="632" t="s">
        <v>2552</v>
      </c>
      <c r="G873" s="632" t="s">
        <v>716</v>
      </c>
      <c r="H873" s="649"/>
      <c r="I873" s="649"/>
      <c r="J873" s="632"/>
      <c r="K873" s="632"/>
      <c r="L873" s="649"/>
      <c r="M873" s="649"/>
      <c r="N873" s="632"/>
      <c r="O873" s="632"/>
      <c r="P873" s="649">
        <v>7.0000000000000007E-2</v>
      </c>
      <c r="Q873" s="649">
        <v>878.48</v>
      </c>
      <c r="R873" s="637"/>
      <c r="S873" s="650">
        <v>12549.714285714284</v>
      </c>
    </row>
    <row r="874" spans="1:19" ht="14.4" customHeight="1" x14ac:dyDescent="0.3">
      <c r="A874" s="631" t="s">
        <v>2497</v>
      </c>
      <c r="B874" s="632" t="s">
        <v>2531</v>
      </c>
      <c r="C874" s="632" t="s">
        <v>529</v>
      </c>
      <c r="D874" s="632" t="s">
        <v>2491</v>
      </c>
      <c r="E874" s="632" t="s">
        <v>634</v>
      </c>
      <c r="F874" s="632" t="s">
        <v>2581</v>
      </c>
      <c r="G874" s="632" t="s">
        <v>2582</v>
      </c>
      <c r="H874" s="649"/>
      <c r="I874" s="649"/>
      <c r="J874" s="632"/>
      <c r="K874" s="632"/>
      <c r="L874" s="649">
        <v>1</v>
      </c>
      <c r="M874" s="649">
        <v>205</v>
      </c>
      <c r="N874" s="632">
        <v>1</v>
      </c>
      <c r="O874" s="632">
        <v>205</v>
      </c>
      <c r="P874" s="649"/>
      <c r="Q874" s="649"/>
      <c r="R874" s="637"/>
      <c r="S874" s="650"/>
    </row>
    <row r="875" spans="1:19" ht="14.4" customHeight="1" x14ac:dyDescent="0.3">
      <c r="A875" s="631" t="s">
        <v>2497</v>
      </c>
      <c r="B875" s="632" t="s">
        <v>2531</v>
      </c>
      <c r="C875" s="632" t="s">
        <v>529</v>
      </c>
      <c r="D875" s="632" t="s">
        <v>2491</v>
      </c>
      <c r="E875" s="632" t="s">
        <v>634</v>
      </c>
      <c r="F875" s="632" t="s">
        <v>2587</v>
      </c>
      <c r="G875" s="632" t="s">
        <v>2588</v>
      </c>
      <c r="H875" s="649">
        <v>16</v>
      </c>
      <c r="I875" s="649">
        <v>3408</v>
      </c>
      <c r="J875" s="632">
        <v>2.2857142857142856</v>
      </c>
      <c r="K875" s="632">
        <v>213</v>
      </c>
      <c r="L875" s="649">
        <v>7</v>
      </c>
      <c r="M875" s="649">
        <v>1491</v>
      </c>
      <c r="N875" s="632">
        <v>1</v>
      </c>
      <c r="O875" s="632">
        <v>213</v>
      </c>
      <c r="P875" s="649">
        <v>12</v>
      </c>
      <c r="Q875" s="649">
        <v>2568</v>
      </c>
      <c r="R875" s="637">
        <v>1.7223340040241448</v>
      </c>
      <c r="S875" s="650">
        <v>214</v>
      </c>
    </row>
    <row r="876" spans="1:19" ht="14.4" customHeight="1" x14ac:dyDescent="0.3">
      <c r="A876" s="631" t="s">
        <v>2497</v>
      </c>
      <c r="B876" s="632" t="s">
        <v>2531</v>
      </c>
      <c r="C876" s="632" t="s">
        <v>529</v>
      </c>
      <c r="D876" s="632" t="s">
        <v>2491</v>
      </c>
      <c r="E876" s="632" t="s">
        <v>634</v>
      </c>
      <c r="F876" s="632" t="s">
        <v>2587</v>
      </c>
      <c r="G876" s="632" t="s">
        <v>2589</v>
      </c>
      <c r="H876" s="649"/>
      <c r="I876" s="649"/>
      <c r="J876" s="632"/>
      <c r="K876" s="632"/>
      <c r="L876" s="649">
        <v>44</v>
      </c>
      <c r="M876" s="649">
        <v>9372</v>
      </c>
      <c r="N876" s="632">
        <v>1</v>
      </c>
      <c r="O876" s="632">
        <v>213</v>
      </c>
      <c r="P876" s="649">
        <v>35</v>
      </c>
      <c r="Q876" s="649">
        <v>7490</v>
      </c>
      <c r="R876" s="637">
        <v>0.79918907383696114</v>
      </c>
      <c r="S876" s="650">
        <v>214</v>
      </c>
    </row>
    <row r="877" spans="1:19" ht="14.4" customHeight="1" x14ac:dyDescent="0.3">
      <c r="A877" s="631" t="s">
        <v>2497</v>
      </c>
      <c r="B877" s="632" t="s">
        <v>2531</v>
      </c>
      <c r="C877" s="632" t="s">
        <v>529</v>
      </c>
      <c r="D877" s="632" t="s">
        <v>2491</v>
      </c>
      <c r="E877" s="632" t="s">
        <v>634</v>
      </c>
      <c r="F877" s="632" t="s">
        <v>2590</v>
      </c>
      <c r="G877" s="632" t="s">
        <v>2591</v>
      </c>
      <c r="H877" s="649">
        <v>43</v>
      </c>
      <c r="I877" s="649">
        <v>6665</v>
      </c>
      <c r="J877" s="632">
        <v>6.1428571428571432</v>
      </c>
      <c r="K877" s="632">
        <v>155</v>
      </c>
      <c r="L877" s="649">
        <v>7</v>
      </c>
      <c r="M877" s="649">
        <v>1085</v>
      </c>
      <c r="N877" s="632">
        <v>1</v>
      </c>
      <c r="O877" s="632">
        <v>155</v>
      </c>
      <c r="P877" s="649">
        <v>6</v>
      </c>
      <c r="Q877" s="649">
        <v>930</v>
      </c>
      <c r="R877" s="637">
        <v>0.8571428571428571</v>
      </c>
      <c r="S877" s="650">
        <v>155</v>
      </c>
    </row>
    <row r="878" spans="1:19" ht="14.4" customHeight="1" x14ac:dyDescent="0.3">
      <c r="A878" s="631" t="s">
        <v>2497</v>
      </c>
      <c r="B878" s="632" t="s">
        <v>2531</v>
      </c>
      <c r="C878" s="632" t="s">
        <v>529</v>
      </c>
      <c r="D878" s="632" t="s">
        <v>2491</v>
      </c>
      <c r="E878" s="632" t="s">
        <v>634</v>
      </c>
      <c r="F878" s="632" t="s">
        <v>2590</v>
      </c>
      <c r="G878" s="632" t="s">
        <v>2592</v>
      </c>
      <c r="H878" s="649"/>
      <c r="I878" s="649"/>
      <c r="J878" s="632"/>
      <c r="K878" s="632"/>
      <c r="L878" s="649">
        <v>90</v>
      </c>
      <c r="M878" s="649">
        <v>13950</v>
      </c>
      <c r="N878" s="632">
        <v>1</v>
      </c>
      <c r="O878" s="632">
        <v>155</v>
      </c>
      <c r="P878" s="649">
        <v>82</v>
      </c>
      <c r="Q878" s="649">
        <v>12710</v>
      </c>
      <c r="R878" s="637">
        <v>0.91111111111111109</v>
      </c>
      <c r="S878" s="650">
        <v>155</v>
      </c>
    </row>
    <row r="879" spans="1:19" ht="14.4" customHeight="1" x14ac:dyDescent="0.3">
      <c r="A879" s="631" t="s">
        <v>2497</v>
      </c>
      <c r="B879" s="632" t="s">
        <v>2531</v>
      </c>
      <c r="C879" s="632" t="s">
        <v>529</v>
      </c>
      <c r="D879" s="632" t="s">
        <v>2491</v>
      </c>
      <c r="E879" s="632" t="s">
        <v>634</v>
      </c>
      <c r="F879" s="632" t="s">
        <v>2593</v>
      </c>
      <c r="G879" s="632" t="s">
        <v>2594</v>
      </c>
      <c r="H879" s="649">
        <v>32</v>
      </c>
      <c r="I879" s="649">
        <v>5984</v>
      </c>
      <c r="J879" s="632">
        <v>1.7777777777777777</v>
      </c>
      <c r="K879" s="632">
        <v>187</v>
      </c>
      <c r="L879" s="649">
        <v>18</v>
      </c>
      <c r="M879" s="649">
        <v>3366</v>
      </c>
      <c r="N879" s="632">
        <v>1</v>
      </c>
      <c r="O879" s="632">
        <v>187</v>
      </c>
      <c r="P879" s="649">
        <v>4</v>
      </c>
      <c r="Q879" s="649">
        <v>748</v>
      </c>
      <c r="R879" s="637">
        <v>0.22222222222222221</v>
      </c>
      <c r="S879" s="650">
        <v>187</v>
      </c>
    </row>
    <row r="880" spans="1:19" ht="14.4" customHeight="1" x14ac:dyDescent="0.3">
      <c r="A880" s="631" t="s">
        <v>2497</v>
      </c>
      <c r="B880" s="632" t="s">
        <v>2531</v>
      </c>
      <c r="C880" s="632" t="s">
        <v>529</v>
      </c>
      <c r="D880" s="632" t="s">
        <v>2491</v>
      </c>
      <c r="E880" s="632" t="s">
        <v>634</v>
      </c>
      <c r="F880" s="632" t="s">
        <v>2593</v>
      </c>
      <c r="G880" s="632" t="s">
        <v>2595</v>
      </c>
      <c r="H880" s="649"/>
      <c r="I880" s="649"/>
      <c r="J880" s="632"/>
      <c r="K880" s="632"/>
      <c r="L880" s="649">
        <v>57</v>
      </c>
      <c r="M880" s="649">
        <v>10659</v>
      </c>
      <c r="N880" s="632">
        <v>1</v>
      </c>
      <c r="O880" s="632">
        <v>187</v>
      </c>
      <c r="P880" s="649">
        <v>109</v>
      </c>
      <c r="Q880" s="649">
        <v>20383</v>
      </c>
      <c r="R880" s="637">
        <v>1.9122807017543859</v>
      </c>
      <c r="S880" s="650">
        <v>187</v>
      </c>
    </row>
    <row r="881" spans="1:19" ht="14.4" customHeight="1" x14ac:dyDescent="0.3">
      <c r="A881" s="631" t="s">
        <v>2497</v>
      </c>
      <c r="B881" s="632" t="s">
        <v>2531</v>
      </c>
      <c r="C881" s="632" t="s">
        <v>529</v>
      </c>
      <c r="D881" s="632" t="s">
        <v>2491</v>
      </c>
      <c r="E881" s="632" t="s">
        <v>634</v>
      </c>
      <c r="F881" s="632" t="s">
        <v>2596</v>
      </c>
      <c r="G881" s="632" t="s">
        <v>2597</v>
      </c>
      <c r="H881" s="649"/>
      <c r="I881" s="649"/>
      <c r="J881" s="632"/>
      <c r="K881" s="632"/>
      <c r="L881" s="649">
        <v>34</v>
      </c>
      <c r="M881" s="649">
        <v>4352</v>
      </c>
      <c r="N881" s="632">
        <v>1</v>
      </c>
      <c r="O881" s="632">
        <v>128</v>
      </c>
      <c r="P881" s="649">
        <v>39</v>
      </c>
      <c r="Q881" s="649">
        <v>4992</v>
      </c>
      <c r="R881" s="637">
        <v>1.1470588235294117</v>
      </c>
      <c r="S881" s="650">
        <v>128</v>
      </c>
    </row>
    <row r="882" spans="1:19" ht="14.4" customHeight="1" x14ac:dyDescent="0.3">
      <c r="A882" s="631" t="s">
        <v>2497</v>
      </c>
      <c r="B882" s="632" t="s">
        <v>2531</v>
      </c>
      <c r="C882" s="632" t="s">
        <v>529</v>
      </c>
      <c r="D882" s="632" t="s">
        <v>2491</v>
      </c>
      <c r="E882" s="632" t="s">
        <v>634</v>
      </c>
      <c r="F882" s="632" t="s">
        <v>2596</v>
      </c>
      <c r="G882" s="632" t="s">
        <v>2598</v>
      </c>
      <c r="H882" s="649">
        <v>22</v>
      </c>
      <c r="I882" s="649">
        <v>2816</v>
      </c>
      <c r="J882" s="632">
        <v>1.6923076923076923</v>
      </c>
      <c r="K882" s="632">
        <v>128</v>
      </c>
      <c r="L882" s="649">
        <v>13</v>
      </c>
      <c r="M882" s="649">
        <v>1664</v>
      </c>
      <c r="N882" s="632">
        <v>1</v>
      </c>
      <c r="O882" s="632">
        <v>128</v>
      </c>
      <c r="P882" s="649">
        <v>5</v>
      </c>
      <c r="Q882" s="649">
        <v>640</v>
      </c>
      <c r="R882" s="637">
        <v>0.38461538461538464</v>
      </c>
      <c r="S882" s="650">
        <v>128</v>
      </c>
    </row>
    <row r="883" spans="1:19" ht="14.4" customHeight="1" x14ac:dyDescent="0.3">
      <c r="A883" s="631" t="s">
        <v>2497</v>
      </c>
      <c r="B883" s="632" t="s">
        <v>2531</v>
      </c>
      <c r="C883" s="632" t="s">
        <v>529</v>
      </c>
      <c r="D883" s="632" t="s">
        <v>2491</v>
      </c>
      <c r="E883" s="632" t="s">
        <v>634</v>
      </c>
      <c r="F883" s="632" t="s">
        <v>2599</v>
      </c>
      <c r="G883" s="632" t="s">
        <v>2600</v>
      </c>
      <c r="H883" s="649"/>
      <c r="I883" s="649"/>
      <c r="J883" s="632"/>
      <c r="K883" s="632"/>
      <c r="L883" s="649">
        <v>72</v>
      </c>
      <c r="M883" s="649">
        <v>16056</v>
      </c>
      <c r="N883" s="632">
        <v>1</v>
      </c>
      <c r="O883" s="632">
        <v>223</v>
      </c>
      <c r="P883" s="649">
        <v>41</v>
      </c>
      <c r="Q883" s="649">
        <v>9184</v>
      </c>
      <c r="R883" s="637">
        <v>0.57199800697558545</v>
      </c>
      <c r="S883" s="650">
        <v>224</v>
      </c>
    </row>
    <row r="884" spans="1:19" ht="14.4" customHeight="1" x14ac:dyDescent="0.3">
      <c r="A884" s="631" t="s">
        <v>2497</v>
      </c>
      <c r="B884" s="632" t="s">
        <v>2531</v>
      </c>
      <c r="C884" s="632" t="s">
        <v>529</v>
      </c>
      <c r="D884" s="632" t="s">
        <v>2491</v>
      </c>
      <c r="E884" s="632" t="s">
        <v>634</v>
      </c>
      <c r="F884" s="632" t="s">
        <v>2599</v>
      </c>
      <c r="G884" s="632" t="s">
        <v>2601</v>
      </c>
      <c r="H884" s="649">
        <v>172</v>
      </c>
      <c r="I884" s="649">
        <v>38356</v>
      </c>
      <c r="J884" s="632">
        <v>21.5</v>
      </c>
      <c r="K884" s="632">
        <v>223</v>
      </c>
      <c r="L884" s="649">
        <v>8</v>
      </c>
      <c r="M884" s="649">
        <v>1784</v>
      </c>
      <c r="N884" s="632">
        <v>1</v>
      </c>
      <c r="O884" s="632">
        <v>223</v>
      </c>
      <c r="P884" s="649">
        <v>23</v>
      </c>
      <c r="Q884" s="649">
        <v>5152</v>
      </c>
      <c r="R884" s="637">
        <v>2.8878923766816142</v>
      </c>
      <c r="S884" s="650">
        <v>224</v>
      </c>
    </row>
    <row r="885" spans="1:19" ht="14.4" customHeight="1" x14ac:dyDescent="0.3">
      <c r="A885" s="631" t="s">
        <v>2497</v>
      </c>
      <c r="B885" s="632" t="s">
        <v>2531</v>
      </c>
      <c r="C885" s="632" t="s">
        <v>529</v>
      </c>
      <c r="D885" s="632" t="s">
        <v>2491</v>
      </c>
      <c r="E885" s="632" t="s">
        <v>634</v>
      </c>
      <c r="F885" s="632" t="s">
        <v>2602</v>
      </c>
      <c r="G885" s="632" t="s">
        <v>2603</v>
      </c>
      <c r="H885" s="649">
        <v>8</v>
      </c>
      <c r="I885" s="649">
        <v>1784</v>
      </c>
      <c r="J885" s="632">
        <v>1.3333333333333333</v>
      </c>
      <c r="K885" s="632">
        <v>223</v>
      </c>
      <c r="L885" s="649">
        <v>6</v>
      </c>
      <c r="M885" s="649">
        <v>1338</v>
      </c>
      <c r="N885" s="632">
        <v>1</v>
      </c>
      <c r="O885" s="632">
        <v>223</v>
      </c>
      <c r="P885" s="649">
        <v>9</v>
      </c>
      <c r="Q885" s="649">
        <v>2016</v>
      </c>
      <c r="R885" s="637">
        <v>1.506726457399103</v>
      </c>
      <c r="S885" s="650">
        <v>224</v>
      </c>
    </row>
    <row r="886" spans="1:19" ht="14.4" customHeight="1" x14ac:dyDescent="0.3">
      <c r="A886" s="631" t="s">
        <v>2497</v>
      </c>
      <c r="B886" s="632" t="s">
        <v>2531</v>
      </c>
      <c r="C886" s="632" t="s">
        <v>529</v>
      </c>
      <c r="D886" s="632" t="s">
        <v>2491</v>
      </c>
      <c r="E886" s="632" t="s">
        <v>634</v>
      </c>
      <c r="F886" s="632" t="s">
        <v>2602</v>
      </c>
      <c r="G886" s="632" t="s">
        <v>2604</v>
      </c>
      <c r="H886" s="649"/>
      <c r="I886" s="649"/>
      <c r="J886" s="632"/>
      <c r="K886" s="632"/>
      <c r="L886" s="649">
        <v>39</v>
      </c>
      <c r="M886" s="649">
        <v>8697</v>
      </c>
      <c r="N886" s="632">
        <v>1</v>
      </c>
      <c r="O886" s="632">
        <v>223</v>
      </c>
      <c r="P886" s="649">
        <v>18</v>
      </c>
      <c r="Q886" s="649">
        <v>4032</v>
      </c>
      <c r="R886" s="637">
        <v>0.46360814073818557</v>
      </c>
      <c r="S886" s="650">
        <v>224</v>
      </c>
    </row>
    <row r="887" spans="1:19" ht="14.4" customHeight="1" x14ac:dyDescent="0.3">
      <c r="A887" s="631" t="s">
        <v>2497</v>
      </c>
      <c r="B887" s="632" t="s">
        <v>2531</v>
      </c>
      <c r="C887" s="632" t="s">
        <v>529</v>
      </c>
      <c r="D887" s="632" t="s">
        <v>2491</v>
      </c>
      <c r="E887" s="632" t="s">
        <v>634</v>
      </c>
      <c r="F887" s="632" t="s">
        <v>2608</v>
      </c>
      <c r="G887" s="632" t="s">
        <v>2609</v>
      </c>
      <c r="H887" s="649">
        <v>31</v>
      </c>
      <c r="I887" s="649">
        <v>6975</v>
      </c>
      <c r="J887" s="632">
        <v>1.24</v>
      </c>
      <c r="K887" s="632">
        <v>225</v>
      </c>
      <c r="L887" s="649">
        <v>25</v>
      </c>
      <c r="M887" s="649">
        <v>5625</v>
      </c>
      <c r="N887" s="632">
        <v>1</v>
      </c>
      <c r="O887" s="632">
        <v>225</v>
      </c>
      <c r="P887" s="649">
        <v>15</v>
      </c>
      <c r="Q887" s="649">
        <v>3390</v>
      </c>
      <c r="R887" s="637">
        <v>0.60266666666666668</v>
      </c>
      <c r="S887" s="650">
        <v>226</v>
      </c>
    </row>
    <row r="888" spans="1:19" ht="14.4" customHeight="1" x14ac:dyDescent="0.3">
      <c r="A888" s="631" t="s">
        <v>2497</v>
      </c>
      <c r="B888" s="632" t="s">
        <v>2531</v>
      </c>
      <c r="C888" s="632" t="s">
        <v>529</v>
      </c>
      <c r="D888" s="632" t="s">
        <v>2491</v>
      </c>
      <c r="E888" s="632" t="s">
        <v>634</v>
      </c>
      <c r="F888" s="632" t="s">
        <v>2608</v>
      </c>
      <c r="G888" s="632" t="s">
        <v>2610</v>
      </c>
      <c r="H888" s="649"/>
      <c r="I888" s="649"/>
      <c r="J888" s="632"/>
      <c r="K888" s="632"/>
      <c r="L888" s="649">
        <v>81</v>
      </c>
      <c r="M888" s="649">
        <v>18225</v>
      </c>
      <c r="N888" s="632">
        <v>1</v>
      </c>
      <c r="O888" s="632">
        <v>225</v>
      </c>
      <c r="P888" s="649">
        <v>150</v>
      </c>
      <c r="Q888" s="649">
        <v>33900</v>
      </c>
      <c r="R888" s="637">
        <v>1.8600823045267489</v>
      </c>
      <c r="S888" s="650">
        <v>226</v>
      </c>
    </row>
    <row r="889" spans="1:19" ht="14.4" customHeight="1" x14ac:dyDescent="0.3">
      <c r="A889" s="631" t="s">
        <v>2497</v>
      </c>
      <c r="B889" s="632" t="s">
        <v>2531</v>
      </c>
      <c r="C889" s="632" t="s">
        <v>529</v>
      </c>
      <c r="D889" s="632" t="s">
        <v>2491</v>
      </c>
      <c r="E889" s="632" t="s">
        <v>634</v>
      </c>
      <c r="F889" s="632" t="s">
        <v>2611</v>
      </c>
      <c r="G889" s="632" t="s">
        <v>2612</v>
      </c>
      <c r="H889" s="649">
        <v>8</v>
      </c>
      <c r="I889" s="649">
        <v>5000</v>
      </c>
      <c r="J889" s="632"/>
      <c r="K889" s="632">
        <v>625</v>
      </c>
      <c r="L889" s="649"/>
      <c r="M889" s="649"/>
      <c r="N889" s="632"/>
      <c r="O889" s="632"/>
      <c r="P889" s="649">
        <v>3</v>
      </c>
      <c r="Q889" s="649">
        <v>1878</v>
      </c>
      <c r="R889" s="637"/>
      <c r="S889" s="650">
        <v>626</v>
      </c>
    </row>
    <row r="890" spans="1:19" ht="14.4" customHeight="1" x14ac:dyDescent="0.3">
      <c r="A890" s="631" t="s">
        <v>2497</v>
      </c>
      <c r="B890" s="632" t="s">
        <v>2531</v>
      </c>
      <c r="C890" s="632" t="s">
        <v>529</v>
      </c>
      <c r="D890" s="632" t="s">
        <v>2491</v>
      </c>
      <c r="E890" s="632" t="s">
        <v>634</v>
      </c>
      <c r="F890" s="632" t="s">
        <v>2611</v>
      </c>
      <c r="G890" s="632" t="s">
        <v>2613</v>
      </c>
      <c r="H890" s="649">
        <v>20</v>
      </c>
      <c r="I890" s="649">
        <v>12500</v>
      </c>
      <c r="J890" s="632"/>
      <c r="K890" s="632">
        <v>625</v>
      </c>
      <c r="L890" s="649"/>
      <c r="M890" s="649"/>
      <c r="N890" s="632"/>
      <c r="O890" s="632"/>
      <c r="P890" s="649">
        <v>1</v>
      </c>
      <c r="Q890" s="649">
        <v>626</v>
      </c>
      <c r="R890" s="637"/>
      <c r="S890" s="650">
        <v>626</v>
      </c>
    </row>
    <row r="891" spans="1:19" ht="14.4" customHeight="1" x14ac:dyDescent="0.3">
      <c r="A891" s="631" t="s">
        <v>2497</v>
      </c>
      <c r="B891" s="632" t="s">
        <v>2531</v>
      </c>
      <c r="C891" s="632" t="s">
        <v>529</v>
      </c>
      <c r="D891" s="632" t="s">
        <v>2491</v>
      </c>
      <c r="E891" s="632" t="s">
        <v>634</v>
      </c>
      <c r="F891" s="632" t="s">
        <v>2624</v>
      </c>
      <c r="G891" s="632" t="s">
        <v>2625</v>
      </c>
      <c r="H891" s="649">
        <v>2</v>
      </c>
      <c r="I891" s="649">
        <v>968</v>
      </c>
      <c r="J891" s="632"/>
      <c r="K891" s="632">
        <v>484</v>
      </c>
      <c r="L891" s="649"/>
      <c r="M891" s="649"/>
      <c r="N891" s="632"/>
      <c r="O891" s="632"/>
      <c r="P891" s="649">
        <v>1</v>
      </c>
      <c r="Q891" s="649">
        <v>485</v>
      </c>
      <c r="R891" s="637"/>
      <c r="S891" s="650">
        <v>485</v>
      </c>
    </row>
    <row r="892" spans="1:19" ht="14.4" customHeight="1" x14ac:dyDescent="0.3">
      <c r="A892" s="631" t="s">
        <v>2497</v>
      </c>
      <c r="B892" s="632" t="s">
        <v>2531</v>
      </c>
      <c r="C892" s="632" t="s">
        <v>529</v>
      </c>
      <c r="D892" s="632" t="s">
        <v>2491</v>
      </c>
      <c r="E892" s="632" t="s">
        <v>634</v>
      </c>
      <c r="F892" s="632" t="s">
        <v>2624</v>
      </c>
      <c r="G892" s="632" t="s">
        <v>2626</v>
      </c>
      <c r="H892" s="649">
        <v>3</v>
      </c>
      <c r="I892" s="649">
        <v>1452</v>
      </c>
      <c r="J892" s="632">
        <v>3</v>
      </c>
      <c r="K892" s="632">
        <v>484</v>
      </c>
      <c r="L892" s="649">
        <v>1</v>
      </c>
      <c r="M892" s="649">
        <v>484</v>
      </c>
      <c r="N892" s="632">
        <v>1</v>
      </c>
      <c r="O892" s="632">
        <v>484</v>
      </c>
      <c r="P892" s="649">
        <v>2</v>
      </c>
      <c r="Q892" s="649">
        <v>970</v>
      </c>
      <c r="R892" s="637">
        <v>2.0041322314049586</v>
      </c>
      <c r="S892" s="650">
        <v>485</v>
      </c>
    </row>
    <row r="893" spans="1:19" ht="14.4" customHeight="1" x14ac:dyDescent="0.3">
      <c r="A893" s="631" t="s">
        <v>2497</v>
      </c>
      <c r="B893" s="632" t="s">
        <v>2531</v>
      </c>
      <c r="C893" s="632" t="s">
        <v>529</v>
      </c>
      <c r="D893" s="632" t="s">
        <v>2491</v>
      </c>
      <c r="E893" s="632" t="s">
        <v>634</v>
      </c>
      <c r="F893" s="632" t="s">
        <v>2627</v>
      </c>
      <c r="G893" s="632" t="s">
        <v>2628</v>
      </c>
      <c r="H893" s="649">
        <v>1</v>
      </c>
      <c r="I893" s="649">
        <v>265</v>
      </c>
      <c r="J893" s="632"/>
      <c r="K893" s="632">
        <v>265</v>
      </c>
      <c r="L893" s="649"/>
      <c r="M893" s="649"/>
      <c r="N893" s="632"/>
      <c r="O893" s="632"/>
      <c r="P893" s="649"/>
      <c r="Q893" s="649"/>
      <c r="R893" s="637"/>
      <c r="S893" s="650"/>
    </row>
    <row r="894" spans="1:19" ht="14.4" customHeight="1" x14ac:dyDescent="0.3">
      <c r="A894" s="631" t="s">
        <v>2497</v>
      </c>
      <c r="B894" s="632" t="s">
        <v>2531</v>
      </c>
      <c r="C894" s="632" t="s">
        <v>529</v>
      </c>
      <c r="D894" s="632" t="s">
        <v>2491</v>
      </c>
      <c r="E894" s="632" t="s">
        <v>634</v>
      </c>
      <c r="F894" s="632" t="s">
        <v>2635</v>
      </c>
      <c r="G894" s="632" t="s">
        <v>2636</v>
      </c>
      <c r="H894" s="649">
        <v>3</v>
      </c>
      <c r="I894" s="649">
        <v>1035</v>
      </c>
      <c r="J894" s="632">
        <v>0.16666666666666666</v>
      </c>
      <c r="K894" s="632">
        <v>345</v>
      </c>
      <c r="L894" s="649">
        <v>18</v>
      </c>
      <c r="M894" s="649">
        <v>6210</v>
      </c>
      <c r="N894" s="632">
        <v>1</v>
      </c>
      <c r="O894" s="632">
        <v>345</v>
      </c>
      <c r="P894" s="649">
        <v>15</v>
      </c>
      <c r="Q894" s="649">
        <v>5190</v>
      </c>
      <c r="R894" s="637">
        <v>0.83574879227053145</v>
      </c>
      <c r="S894" s="650">
        <v>346</v>
      </c>
    </row>
    <row r="895" spans="1:19" ht="14.4" customHeight="1" x14ac:dyDescent="0.3">
      <c r="A895" s="631" t="s">
        <v>2497</v>
      </c>
      <c r="B895" s="632" t="s">
        <v>2531</v>
      </c>
      <c r="C895" s="632" t="s">
        <v>529</v>
      </c>
      <c r="D895" s="632" t="s">
        <v>2491</v>
      </c>
      <c r="E895" s="632" t="s">
        <v>634</v>
      </c>
      <c r="F895" s="632" t="s">
        <v>2635</v>
      </c>
      <c r="G895" s="632" t="s">
        <v>2637</v>
      </c>
      <c r="H895" s="649"/>
      <c r="I895" s="649"/>
      <c r="J895" s="632"/>
      <c r="K895" s="632"/>
      <c r="L895" s="649">
        <v>121</v>
      </c>
      <c r="M895" s="649">
        <v>41745</v>
      </c>
      <c r="N895" s="632">
        <v>1</v>
      </c>
      <c r="O895" s="632">
        <v>345</v>
      </c>
      <c r="P895" s="649">
        <v>140</v>
      </c>
      <c r="Q895" s="649">
        <v>48440</v>
      </c>
      <c r="R895" s="637">
        <v>1.1603784884417296</v>
      </c>
      <c r="S895" s="650">
        <v>346</v>
      </c>
    </row>
    <row r="896" spans="1:19" ht="14.4" customHeight="1" x14ac:dyDescent="0.3">
      <c r="A896" s="631" t="s">
        <v>2497</v>
      </c>
      <c r="B896" s="632" t="s">
        <v>2531</v>
      </c>
      <c r="C896" s="632" t="s">
        <v>529</v>
      </c>
      <c r="D896" s="632" t="s">
        <v>2491</v>
      </c>
      <c r="E896" s="632" t="s">
        <v>634</v>
      </c>
      <c r="F896" s="632" t="s">
        <v>2638</v>
      </c>
      <c r="G896" s="632" t="s">
        <v>2639</v>
      </c>
      <c r="H896" s="649"/>
      <c r="I896" s="649"/>
      <c r="J896" s="632"/>
      <c r="K896" s="632"/>
      <c r="L896" s="649">
        <v>19</v>
      </c>
      <c r="M896" s="649">
        <v>16587</v>
      </c>
      <c r="N896" s="632">
        <v>1</v>
      </c>
      <c r="O896" s="632">
        <v>873</v>
      </c>
      <c r="P896" s="649">
        <v>18</v>
      </c>
      <c r="Q896" s="649">
        <v>15732</v>
      </c>
      <c r="R896" s="637">
        <v>0.94845360824742264</v>
      </c>
      <c r="S896" s="650">
        <v>874</v>
      </c>
    </row>
    <row r="897" spans="1:19" ht="14.4" customHeight="1" x14ac:dyDescent="0.3">
      <c r="A897" s="631" t="s">
        <v>2497</v>
      </c>
      <c r="B897" s="632" t="s">
        <v>2531</v>
      </c>
      <c r="C897" s="632" t="s">
        <v>529</v>
      </c>
      <c r="D897" s="632" t="s">
        <v>2491</v>
      </c>
      <c r="E897" s="632" t="s">
        <v>634</v>
      </c>
      <c r="F897" s="632" t="s">
        <v>2642</v>
      </c>
      <c r="G897" s="632" t="s">
        <v>2643</v>
      </c>
      <c r="H897" s="649"/>
      <c r="I897" s="649"/>
      <c r="J897" s="632"/>
      <c r="K897" s="632"/>
      <c r="L897" s="649">
        <v>2</v>
      </c>
      <c r="M897" s="649">
        <v>2588</v>
      </c>
      <c r="N897" s="632">
        <v>1</v>
      </c>
      <c r="O897" s="632">
        <v>1294</v>
      </c>
      <c r="P897" s="649">
        <v>5</v>
      </c>
      <c r="Q897" s="649">
        <v>6470</v>
      </c>
      <c r="R897" s="637">
        <v>2.5</v>
      </c>
      <c r="S897" s="650">
        <v>1294</v>
      </c>
    </row>
    <row r="898" spans="1:19" ht="14.4" customHeight="1" x14ac:dyDescent="0.3">
      <c r="A898" s="631" t="s">
        <v>2497</v>
      </c>
      <c r="B898" s="632" t="s">
        <v>2531</v>
      </c>
      <c r="C898" s="632" t="s">
        <v>529</v>
      </c>
      <c r="D898" s="632" t="s">
        <v>2491</v>
      </c>
      <c r="E898" s="632" t="s">
        <v>634</v>
      </c>
      <c r="F898" s="632" t="s">
        <v>2644</v>
      </c>
      <c r="G898" s="632" t="s">
        <v>2645</v>
      </c>
      <c r="H898" s="649"/>
      <c r="I898" s="649"/>
      <c r="J898" s="632"/>
      <c r="K898" s="632"/>
      <c r="L898" s="649"/>
      <c r="M898" s="649"/>
      <c r="N898" s="632"/>
      <c r="O898" s="632"/>
      <c r="P898" s="649">
        <v>3</v>
      </c>
      <c r="Q898" s="649">
        <v>3534</v>
      </c>
      <c r="R898" s="637"/>
      <c r="S898" s="650">
        <v>1178</v>
      </c>
    </row>
    <row r="899" spans="1:19" ht="14.4" customHeight="1" x14ac:dyDescent="0.3">
      <c r="A899" s="631" t="s">
        <v>2497</v>
      </c>
      <c r="B899" s="632" t="s">
        <v>2531</v>
      </c>
      <c r="C899" s="632" t="s">
        <v>529</v>
      </c>
      <c r="D899" s="632" t="s">
        <v>2491</v>
      </c>
      <c r="E899" s="632" t="s">
        <v>634</v>
      </c>
      <c r="F899" s="632" t="s">
        <v>2646</v>
      </c>
      <c r="G899" s="632" t="s">
        <v>2647</v>
      </c>
      <c r="H899" s="649"/>
      <c r="I899" s="649"/>
      <c r="J899" s="632"/>
      <c r="K899" s="632"/>
      <c r="L899" s="649">
        <v>1</v>
      </c>
      <c r="M899" s="649">
        <v>5157</v>
      </c>
      <c r="N899" s="632">
        <v>1</v>
      </c>
      <c r="O899" s="632">
        <v>5157</v>
      </c>
      <c r="P899" s="649">
        <v>5</v>
      </c>
      <c r="Q899" s="649">
        <v>25787</v>
      </c>
      <c r="R899" s="637">
        <v>5.000387822377351</v>
      </c>
      <c r="S899" s="650">
        <v>5157.3999999999996</v>
      </c>
    </row>
    <row r="900" spans="1:19" ht="14.4" customHeight="1" x14ac:dyDescent="0.3">
      <c r="A900" s="631" t="s">
        <v>2497</v>
      </c>
      <c r="B900" s="632" t="s">
        <v>2531</v>
      </c>
      <c r="C900" s="632" t="s">
        <v>529</v>
      </c>
      <c r="D900" s="632" t="s">
        <v>2491</v>
      </c>
      <c r="E900" s="632" t="s">
        <v>634</v>
      </c>
      <c r="F900" s="632" t="s">
        <v>2651</v>
      </c>
      <c r="G900" s="632" t="s">
        <v>2652</v>
      </c>
      <c r="H900" s="649"/>
      <c r="I900" s="649"/>
      <c r="J900" s="632"/>
      <c r="K900" s="632"/>
      <c r="L900" s="649"/>
      <c r="M900" s="649"/>
      <c r="N900" s="632"/>
      <c r="O900" s="632"/>
      <c r="P900" s="649">
        <v>2</v>
      </c>
      <c r="Q900" s="649">
        <v>11242</v>
      </c>
      <c r="R900" s="637"/>
      <c r="S900" s="650">
        <v>5621</v>
      </c>
    </row>
    <row r="901" spans="1:19" ht="14.4" customHeight="1" x14ac:dyDescent="0.3">
      <c r="A901" s="631" t="s">
        <v>2497</v>
      </c>
      <c r="B901" s="632" t="s">
        <v>2531</v>
      </c>
      <c r="C901" s="632" t="s">
        <v>529</v>
      </c>
      <c r="D901" s="632" t="s">
        <v>2491</v>
      </c>
      <c r="E901" s="632" t="s">
        <v>634</v>
      </c>
      <c r="F901" s="632" t="s">
        <v>2659</v>
      </c>
      <c r="G901" s="632" t="s">
        <v>2660</v>
      </c>
      <c r="H901" s="649">
        <v>1</v>
      </c>
      <c r="I901" s="649">
        <v>177</v>
      </c>
      <c r="J901" s="632">
        <v>3.5087719298245615E-3</v>
      </c>
      <c r="K901" s="632">
        <v>177</v>
      </c>
      <c r="L901" s="649">
        <v>285</v>
      </c>
      <c r="M901" s="649">
        <v>50445</v>
      </c>
      <c r="N901" s="632">
        <v>1</v>
      </c>
      <c r="O901" s="632">
        <v>177</v>
      </c>
      <c r="P901" s="649">
        <v>418</v>
      </c>
      <c r="Q901" s="649">
        <v>74404</v>
      </c>
      <c r="R901" s="637">
        <v>1.4749529190207156</v>
      </c>
      <c r="S901" s="650">
        <v>178</v>
      </c>
    </row>
    <row r="902" spans="1:19" ht="14.4" customHeight="1" x14ac:dyDescent="0.3">
      <c r="A902" s="631" t="s">
        <v>2497</v>
      </c>
      <c r="B902" s="632" t="s">
        <v>2531</v>
      </c>
      <c r="C902" s="632" t="s">
        <v>529</v>
      </c>
      <c r="D902" s="632" t="s">
        <v>2491</v>
      </c>
      <c r="E902" s="632" t="s">
        <v>634</v>
      </c>
      <c r="F902" s="632" t="s">
        <v>2659</v>
      </c>
      <c r="G902" s="632" t="s">
        <v>2661</v>
      </c>
      <c r="H902" s="649">
        <v>101</v>
      </c>
      <c r="I902" s="649">
        <v>17877</v>
      </c>
      <c r="J902" s="632">
        <v>12.625</v>
      </c>
      <c r="K902" s="632">
        <v>177</v>
      </c>
      <c r="L902" s="649">
        <v>8</v>
      </c>
      <c r="M902" s="649">
        <v>1416</v>
      </c>
      <c r="N902" s="632">
        <v>1</v>
      </c>
      <c r="O902" s="632">
        <v>177</v>
      </c>
      <c r="P902" s="649">
        <v>19</v>
      </c>
      <c r="Q902" s="649">
        <v>3382</v>
      </c>
      <c r="R902" s="637">
        <v>2.388418079096045</v>
      </c>
      <c r="S902" s="650">
        <v>178</v>
      </c>
    </row>
    <row r="903" spans="1:19" ht="14.4" customHeight="1" x14ac:dyDescent="0.3">
      <c r="A903" s="631" t="s">
        <v>2497</v>
      </c>
      <c r="B903" s="632" t="s">
        <v>2531</v>
      </c>
      <c r="C903" s="632" t="s">
        <v>529</v>
      </c>
      <c r="D903" s="632" t="s">
        <v>2491</v>
      </c>
      <c r="E903" s="632" t="s">
        <v>634</v>
      </c>
      <c r="F903" s="632" t="s">
        <v>2662</v>
      </c>
      <c r="G903" s="632" t="s">
        <v>2663</v>
      </c>
      <c r="H903" s="649"/>
      <c r="I903" s="649"/>
      <c r="J903" s="632"/>
      <c r="K903" s="632"/>
      <c r="L903" s="649">
        <v>24</v>
      </c>
      <c r="M903" s="649">
        <v>49176</v>
      </c>
      <c r="N903" s="632">
        <v>1</v>
      </c>
      <c r="O903" s="632">
        <v>2049</v>
      </c>
      <c r="P903" s="649">
        <v>130</v>
      </c>
      <c r="Q903" s="649">
        <v>266500</v>
      </c>
      <c r="R903" s="637">
        <v>5.419310232633805</v>
      </c>
      <c r="S903" s="650">
        <v>2050</v>
      </c>
    </row>
    <row r="904" spans="1:19" ht="14.4" customHeight="1" x14ac:dyDescent="0.3">
      <c r="A904" s="631" t="s">
        <v>2497</v>
      </c>
      <c r="B904" s="632" t="s">
        <v>2531</v>
      </c>
      <c r="C904" s="632" t="s">
        <v>529</v>
      </c>
      <c r="D904" s="632" t="s">
        <v>2491</v>
      </c>
      <c r="E904" s="632" t="s">
        <v>634</v>
      </c>
      <c r="F904" s="632" t="s">
        <v>2664</v>
      </c>
      <c r="G904" s="632" t="s">
        <v>2665</v>
      </c>
      <c r="H904" s="649"/>
      <c r="I904" s="649"/>
      <c r="J904" s="632"/>
      <c r="K904" s="632"/>
      <c r="L904" s="649">
        <v>116</v>
      </c>
      <c r="M904" s="649">
        <v>40020</v>
      </c>
      <c r="N904" s="632">
        <v>1</v>
      </c>
      <c r="O904" s="632">
        <v>345</v>
      </c>
      <c r="P904" s="649">
        <v>137</v>
      </c>
      <c r="Q904" s="649">
        <v>47402</v>
      </c>
      <c r="R904" s="637">
        <v>1.1844577711144428</v>
      </c>
      <c r="S904" s="650">
        <v>346</v>
      </c>
    </row>
    <row r="905" spans="1:19" ht="14.4" customHeight="1" x14ac:dyDescent="0.3">
      <c r="A905" s="631" t="s">
        <v>2497</v>
      </c>
      <c r="B905" s="632" t="s">
        <v>2531</v>
      </c>
      <c r="C905" s="632" t="s">
        <v>529</v>
      </c>
      <c r="D905" s="632" t="s">
        <v>2491</v>
      </c>
      <c r="E905" s="632" t="s">
        <v>634</v>
      </c>
      <c r="F905" s="632" t="s">
        <v>2664</v>
      </c>
      <c r="G905" s="632" t="s">
        <v>2666</v>
      </c>
      <c r="H905" s="649">
        <v>3</v>
      </c>
      <c r="I905" s="649">
        <v>1035</v>
      </c>
      <c r="J905" s="632">
        <v>0.17647058823529413</v>
      </c>
      <c r="K905" s="632">
        <v>345</v>
      </c>
      <c r="L905" s="649">
        <v>17</v>
      </c>
      <c r="M905" s="649">
        <v>5865</v>
      </c>
      <c r="N905" s="632">
        <v>1</v>
      </c>
      <c r="O905" s="632">
        <v>345</v>
      </c>
      <c r="P905" s="649">
        <v>16</v>
      </c>
      <c r="Q905" s="649">
        <v>5536</v>
      </c>
      <c r="R905" s="637">
        <v>0.94390451832907074</v>
      </c>
      <c r="S905" s="650">
        <v>346</v>
      </c>
    </row>
    <row r="906" spans="1:19" ht="14.4" customHeight="1" x14ac:dyDescent="0.3">
      <c r="A906" s="631" t="s">
        <v>2497</v>
      </c>
      <c r="B906" s="632" t="s">
        <v>2531</v>
      </c>
      <c r="C906" s="632" t="s">
        <v>529</v>
      </c>
      <c r="D906" s="632" t="s">
        <v>2491</v>
      </c>
      <c r="E906" s="632" t="s">
        <v>634</v>
      </c>
      <c r="F906" s="632" t="s">
        <v>2667</v>
      </c>
      <c r="G906" s="632" t="s">
        <v>2668</v>
      </c>
      <c r="H906" s="649"/>
      <c r="I906" s="649"/>
      <c r="J906" s="632"/>
      <c r="K906" s="632"/>
      <c r="L906" s="649">
        <v>3</v>
      </c>
      <c r="M906" s="649">
        <v>924</v>
      </c>
      <c r="N906" s="632">
        <v>1</v>
      </c>
      <c r="O906" s="632">
        <v>308</v>
      </c>
      <c r="P906" s="649">
        <v>3</v>
      </c>
      <c r="Q906" s="649">
        <v>924</v>
      </c>
      <c r="R906" s="637">
        <v>1</v>
      </c>
      <c r="S906" s="650">
        <v>308</v>
      </c>
    </row>
    <row r="907" spans="1:19" ht="14.4" customHeight="1" x14ac:dyDescent="0.3">
      <c r="A907" s="631" t="s">
        <v>2497</v>
      </c>
      <c r="B907" s="632" t="s">
        <v>2531</v>
      </c>
      <c r="C907" s="632" t="s">
        <v>529</v>
      </c>
      <c r="D907" s="632" t="s">
        <v>2491</v>
      </c>
      <c r="E907" s="632" t="s">
        <v>634</v>
      </c>
      <c r="F907" s="632" t="s">
        <v>2674</v>
      </c>
      <c r="G907" s="632" t="s">
        <v>2675</v>
      </c>
      <c r="H907" s="649"/>
      <c r="I907" s="649"/>
      <c r="J907" s="632"/>
      <c r="K907" s="632"/>
      <c r="L907" s="649">
        <v>10</v>
      </c>
      <c r="M907" s="649">
        <v>1540</v>
      </c>
      <c r="N907" s="632">
        <v>1</v>
      </c>
      <c r="O907" s="632">
        <v>154</v>
      </c>
      <c r="P907" s="649">
        <v>6</v>
      </c>
      <c r="Q907" s="649">
        <v>930</v>
      </c>
      <c r="R907" s="637">
        <v>0.60389610389610393</v>
      </c>
      <c r="S907" s="650">
        <v>155</v>
      </c>
    </row>
    <row r="908" spans="1:19" ht="14.4" customHeight="1" x14ac:dyDescent="0.3">
      <c r="A908" s="631" t="s">
        <v>2497</v>
      </c>
      <c r="B908" s="632" t="s">
        <v>2531</v>
      </c>
      <c r="C908" s="632" t="s">
        <v>529</v>
      </c>
      <c r="D908" s="632" t="s">
        <v>2491</v>
      </c>
      <c r="E908" s="632" t="s">
        <v>634</v>
      </c>
      <c r="F908" s="632" t="s">
        <v>2678</v>
      </c>
      <c r="G908" s="632" t="s">
        <v>2679</v>
      </c>
      <c r="H908" s="649">
        <v>8</v>
      </c>
      <c r="I908" s="649">
        <v>5392</v>
      </c>
      <c r="J908" s="632"/>
      <c r="K908" s="632">
        <v>674</v>
      </c>
      <c r="L908" s="649"/>
      <c r="M908" s="649"/>
      <c r="N908" s="632"/>
      <c r="O908" s="632"/>
      <c r="P908" s="649">
        <v>1</v>
      </c>
      <c r="Q908" s="649">
        <v>675</v>
      </c>
      <c r="R908" s="637"/>
      <c r="S908" s="650">
        <v>675</v>
      </c>
    </row>
    <row r="909" spans="1:19" ht="14.4" customHeight="1" x14ac:dyDescent="0.3">
      <c r="A909" s="631" t="s">
        <v>2497</v>
      </c>
      <c r="B909" s="632" t="s">
        <v>2531</v>
      </c>
      <c r="C909" s="632" t="s">
        <v>529</v>
      </c>
      <c r="D909" s="632" t="s">
        <v>2491</v>
      </c>
      <c r="E909" s="632" t="s">
        <v>634</v>
      </c>
      <c r="F909" s="632" t="s">
        <v>2678</v>
      </c>
      <c r="G909" s="632" t="s">
        <v>2680</v>
      </c>
      <c r="H909" s="649">
        <v>18</v>
      </c>
      <c r="I909" s="649">
        <v>12132</v>
      </c>
      <c r="J909" s="632"/>
      <c r="K909" s="632">
        <v>674</v>
      </c>
      <c r="L909" s="649"/>
      <c r="M909" s="649"/>
      <c r="N909" s="632"/>
      <c r="O909" s="632"/>
      <c r="P909" s="649">
        <v>5</v>
      </c>
      <c r="Q909" s="649">
        <v>3375</v>
      </c>
      <c r="R909" s="637"/>
      <c r="S909" s="650">
        <v>675</v>
      </c>
    </row>
    <row r="910" spans="1:19" ht="14.4" customHeight="1" x14ac:dyDescent="0.3">
      <c r="A910" s="631" t="s">
        <v>2497</v>
      </c>
      <c r="B910" s="632" t="s">
        <v>2531</v>
      </c>
      <c r="C910" s="632" t="s">
        <v>529</v>
      </c>
      <c r="D910" s="632" t="s">
        <v>2491</v>
      </c>
      <c r="E910" s="632" t="s">
        <v>634</v>
      </c>
      <c r="F910" s="632" t="s">
        <v>2685</v>
      </c>
      <c r="G910" s="632" t="s">
        <v>2686</v>
      </c>
      <c r="H910" s="649">
        <v>77</v>
      </c>
      <c r="I910" s="649">
        <v>11935</v>
      </c>
      <c r="J910" s="632">
        <v>9.625</v>
      </c>
      <c r="K910" s="632">
        <v>155</v>
      </c>
      <c r="L910" s="649">
        <v>8</v>
      </c>
      <c r="M910" s="649">
        <v>1240</v>
      </c>
      <c r="N910" s="632">
        <v>1</v>
      </c>
      <c r="O910" s="632">
        <v>155</v>
      </c>
      <c r="P910" s="649">
        <v>10</v>
      </c>
      <c r="Q910" s="649">
        <v>1550</v>
      </c>
      <c r="R910" s="637">
        <v>1.25</v>
      </c>
      <c r="S910" s="650">
        <v>155</v>
      </c>
    </row>
    <row r="911" spans="1:19" ht="14.4" customHeight="1" x14ac:dyDescent="0.3">
      <c r="A911" s="631" t="s">
        <v>2497</v>
      </c>
      <c r="B911" s="632" t="s">
        <v>2531</v>
      </c>
      <c r="C911" s="632" t="s">
        <v>529</v>
      </c>
      <c r="D911" s="632" t="s">
        <v>2491</v>
      </c>
      <c r="E911" s="632" t="s">
        <v>634</v>
      </c>
      <c r="F911" s="632" t="s">
        <v>2685</v>
      </c>
      <c r="G911" s="632" t="s">
        <v>2687</v>
      </c>
      <c r="H911" s="649"/>
      <c r="I911" s="649"/>
      <c r="J911" s="632"/>
      <c r="K911" s="632"/>
      <c r="L911" s="649">
        <v>21</v>
      </c>
      <c r="M911" s="649">
        <v>3255</v>
      </c>
      <c r="N911" s="632">
        <v>1</v>
      </c>
      <c r="O911" s="632">
        <v>155</v>
      </c>
      <c r="P911" s="649">
        <v>17</v>
      </c>
      <c r="Q911" s="649">
        <v>2635</v>
      </c>
      <c r="R911" s="637">
        <v>0.80952380952380953</v>
      </c>
      <c r="S911" s="650">
        <v>155</v>
      </c>
    </row>
    <row r="912" spans="1:19" ht="14.4" customHeight="1" x14ac:dyDescent="0.3">
      <c r="A912" s="631" t="s">
        <v>2497</v>
      </c>
      <c r="B912" s="632" t="s">
        <v>2531</v>
      </c>
      <c r="C912" s="632" t="s">
        <v>529</v>
      </c>
      <c r="D912" s="632" t="s">
        <v>2491</v>
      </c>
      <c r="E912" s="632" t="s">
        <v>634</v>
      </c>
      <c r="F912" s="632" t="s">
        <v>2688</v>
      </c>
      <c r="G912" s="632" t="s">
        <v>2689</v>
      </c>
      <c r="H912" s="649"/>
      <c r="I912" s="649"/>
      <c r="J912" s="632"/>
      <c r="K912" s="632"/>
      <c r="L912" s="649">
        <v>35</v>
      </c>
      <c r="M912" s="649">
        <v>6965</v>
      </c>
      <c r="N912" s="632">
        <v>1</v>
      </c>
      <c r="O912" s="632">
        <v>199</v>
      </c>
      <c r="P912" s="649">
        <v>12</v>
      </c>
      <c r="Q912" s="649">
        <v>2400</v>
      </c>
      <c r="R912" s="637">
        <v>0.34458004307250539</v>
      </c>
      <c r="S912" s="650">
        <v>200</v>
      </c>
    </row>
    <row r="913" spans="1:19" ht="14.4" customHeight="1" x14ac:dyDescent="0.3">
      <c r="A913" s="631" t="s">
        <v>2497</v>
      </c>
      <c r="B913" s="632" t="s">
        <v>2531</v>
      </c>
      <c r="C913" s="632" t="s">
        <v>529</v>
      </c>
      <c r="D913" s="632" t="s">
        <v>2491</v>
      </c>
      <c r="E913" s="632" t="s">
        <v>634</v>
      </c>
      <c r="F913" s="632" t="s">
        <v>2688</v>
      </c>
      <c r="G913" s="632" t="s">
        <v>2690</v>
      </c>
      <c r="H913" s="649">
        <v>33</v>
      </c>
      <c r="I913" s="649">
        <v>6567</v>
      </c>
      <c r="J913" s="632">
        <v>6.6</v>
      </c>
      <c r="K913" s="632">
        <v>199</v>
      </c>
      <c r="L913" s="649">
        <v>5</v>
      </c>
      <c r="M913" s="649">
        <v>995</v>
      </c>
      <c r="N913" s="632">
        <v>1</v>
      </c>
      <c r="O913" s="632">
        <v>199</v>
      </c>
      <c r="P913" s="649">
        <v>5</v>
      </c>
      <c r="Q913" s="649">
        <v>1000</v>
      </c>
      <c r="R913" s="637">
        <v>1.0050251256281406</v>
      </c>
      <c r="S913" s="650">
        <v>200</v>
      </c>
    </row>
    <row r="914" spans="1:19" ht="14.4" customHeight="1" x14ac:dyDescent="0.3">
      <c r="A914" s="631" t="s">
        <v>2497</v>
      </c>
      <c r="B914" s="632" t="s">
        <v>2531</v>
      </c>
      <c r="C914" s="632" t="s">
        <v>529</v>
      </c>
      <c r="D914" s="632" t="s">
        <v>2491</v>
      </c>
      <c r="E914" s="632" t="s">
        <v>634</v>
      </c>
      <c r="F914" s="632" t="s">
        <v>2691</v>
      </c>
      <c r="G914" s="632" t="s">
        <v>2692</v>
      </c>
      <c r="H914" s="649"/>
      <c r="I914" s="649"/>
      <c r="J914" s="632"/>
      <c r="K914" s="632"/>
      <c r="L914" s="649">
        <v>6</v>
      </c>
      <c r="M914" s="649">
        <v>1224</v>
      </c>
      <c r="N914" s="632">
        <v>1</v>
      </c>
      <c r="O914" s="632">
        <v>204</v>
      </c>
      <c r="P914" s="649">
        <v>13</v>
      </c>
      <c r="Q914" s="649">
        <v>2665</v>
      </c>
      <c r="R914" s="637">
        <v>2.1772875816993462</v>
      </c>
      <c r="S914" s="650">
        <v>205</v>
      </c>
    </row>
    <row r="915" spans="1:19" ht="14.4" customHeight="1" x14ac:dyDescent="0.3">
      <c r="A915" s="631" t="s">
        <v>2497</v>
      </c>
      <c r="B915" s="632" t="s">
        <v>2531</v>
      </c>
      <c r="C915" s="632" t="s">
        <v>529</v>
      </c>
      <c r="D915" s="632" t="s">
        <v>2491</v>
      </c>
      <c r="E915" s="632" t="s">
        <v>634</v>
      </c>
      <c r="F915" s="632" t="s">
        <v>2693</v>
      </c>
      <c r="G915" s="632" t="s">
        <v>2694</v>
      </c>
      <c r="H915" s="649">
        <v>28</v>
      </c>
      <c r="I915" s="649">
        <v>11928</v>
      </c>
      <c r="J915" s="632">
        <v>14</v>
      </c>
      <c r="K915" s="632">
        <v>426</v>
      </c>
      <c r="L915" s="649">
        <v>2</v>
      </c>
      <c r="M915" s="649">
        <v>852</v>
      </c>
      <c r="N915" s="632">
        <v>1</v>
      </c>
      <c r="O915" s="632">
        <v>426</v>
      </c>
      <c r="P915" s="649">
        <v>12</v>
      </c>
      <c r="Q915" s="649">
        <v>5124</v>
      </c>
      <c r="R915" s="637">
        <v>6.0140845070422539</v>
      </c>
      <c r="S915" s="650">
        <v>427</v>
      </c>
    </row>
    <row r="916" spans="1:19" ht="14.4" customHeight="1" x14ac:dyDescent="0.3">
      <c r="A916" s="631" t="s">
        <v>2497</v>
      </c>
      <c r="B916" s="632" t="s">
        <v>2531</v>
      </c>
      <c r="C916" s="632" t="s">
        <v>529</v>
      </c>
      <c r="D916" s="632" t="s">
        <v>2491</v>
      </c>
      <c r="E916" s="632" t="s">
        <v>634</v>
      </c>
      <c r="F916" s="632" t="s">
        <v>2693</v>
      </c>
      <c r="G916" s="632" t="s">
        <v>2695</v>
      </c>
      <c r="H916" s="649">
        <v>48</v>
      </c>
      <c r="I916" s="649">
        <v>20448</v>
      </c>
      <c r="J916" s="632">
        <v>48</v>
      </c>
      <c r="K916" s="632">
        <v>426</v>
      </c>
      <c r="L916" s="649">
        <v>1</v>
      </c>
      <c r="M916" s="649">
        <v>426</v>
      </c>
      <c r="N916" s="632">
        <v>1</v>
      </c>
      <c r="O916" s="632">
        <v>426</v>
      </c>
      <c r="P916" s="649">
        <v>4</v>
      </c>
      <c r="Q916" s="649">
        <v>1708</v>
      </c>
      <c r="R916" s="637">
        <v>4.009389671361502</v>
      </c>
      <c r="S916" s="650">
        <v>427</v>
      </c>
    </row>
    <row r="917" spans="1:19" ht="14.4" customHeight="1" x14ac:dyDescent="0.3">
      <c r="A917" s="631" t="s">
        <v>2497</v>
      </c>
      <c r="B917" s="632" t="s">
        <v>2531</v>
      </c>
      <c r="C917" s="632" t="s">
        <v>529</v>
      </c>
      <c r="D917" s="632" t="s">
        <v>2491</v>
      </c>
      <c r="E917" s="632" t="s">
        <v>634</v>
      </c>
      <c r="F917" s="632" t="s">
        <v>2696</v>
      </c>
      <c r="G917" s="632" t="s">
        <v>2697</v>
      </c>
      <c r="H917" s="649"/>
      <c r="I917" s="649"/>
      <c r="J917" s="632"/>
      <c r="K917" s="632"/>
      <c r="L917" s="649">
        <v>4</v>
      </c>
      <c r="M917" s="649">
        <v>1060</v>
      </c>
      <c r="N917" s="632">
        <v>1</v>
      </c>
      <c r="O917" s="632">
        <v>265</v>
      </c>
      <c r="P917" s="649"/>
      <c r="Q917" s="649"/>
      <c r="R917" s="637"/>
      <c r="S917" s="650"/>
    </row>
    <row r="918" spans="1:19" ht="14.4" customHeight="1" x14ac:dyDescent="0.3">
      <c r="A918" s="631" t="s">
        <v>2497</v>
      </c>
      <c r="B918" s="632" t="s">
        <v>2531</v>
      </c>
      <c r="C918" s="632" t="s">
        <v>529</v>
      </c>
      <c r="D918" s="632" t="s">
        <v>2491</v>
      </c>
      <c r="E918" s="632" t="s">
        <v>634</v>
      </c>
      <c r="F918" s="632" t="s">
        <v>2698</v>
      </c>
      <c r="G918" s="632" t="s">
        <v>2699</v>
      </c>
      <c r="H918" s="649">
        <v>43</v>
      </c>
      <c r="I918" s="649">
        <v>7009</v>
      </c>
      <c r="J918" s="632">
        <v>43</v>
      </c>
      <c r="K918" s="632">
        <v>163</v>
      </c>
      <c r="L918" s="649">
        <v>1</v>
      </c>
      <c r="M918" s="649">
        <v>163</v>
      </c>
      <c r="N918" s="632">
        <v>1</v>
      </c>
      <c r="O918" s="632">
        <v>163</v>
      </c>
      <c r="P918" s="649">
        <v>5</v>
      </c>
      <c r="Q918" s="649">
        <v>815</v>
      </c>
      <c r="R918" s="637">
        <v>5</v>
      </c>
      <c r="S918" s="650">
        <v>163</v>
      </c>
    </row>
    <row r="919" spans="1:19" ht="14.4" customHeight="1" x14ac:dyDescent="0.3">
      <c r="A919" s="631" t="s">
        <v>2497</v>
      </c>
      <c r="B919" s="632" t="s">
        <v>2531</v>
      </c>
      <c r="C919" s="632" t="s">
        <v>529</v>
      </c>
      <c r="D919" s="632" t="s">
        <v>2491</v>
      </c>
      <c r="E919" s="632" t="s">
        <v>634</v>
      </c>
      <c r="F919" s="632" t="s">
        <v>2698</v>
      </c>
      <c r="G919" s="632" t="s">
        <v>2700</v>
      </c>
      <c r="H919" s="649"/>
      <c r="I919" s="649"/>
      <c r="J919" s="632"/>
      <c r="K919" s="632"/>
      <c r="L919" s="649">
        <v>85</v>
      </c>
      <c r="M919" s="649">
        <v>13855</v>
      </c>
      <c r="N919" s="632">
        <v>1</v>
      </c>
      <c r="O919" s="632">
        <v>163</v>
      </c>
      <c r="P919" s="649">
        <v>91</v>
      </c>
      <c r="Q919" s="649">
        <v>14833</v>
      </c>
      <c r="R919" s="637">
        <v>1.0705882352941176</v>
      </c>
      <c r="S919" s="650">
        <v>163</v>
      </c>
    </row>
    <row r="920" spans="1:19" ht="14.4" customHeight="1" x14ac:dyDescent="0.3">
      <c r="A920" s="631" t="s">
        <v>2497</v>
      </c>
      <c r="B920" s="632" t="s">
        <v>2531</v>
      </c>
      <c r="C920" s="632" t="s">
        <v>529</v>
      </c>
      <c r="D920" s="632" t="s">
        <v>2491</v>
      </c>
      <c r="E920" s="632" t="s">
        <v>634</v>
      </c>
      <c r="F920" s="632" t="s">
        <v>2701</v>
      </c>
      <c r="G920" s="632" t="s">
        <v>2703</v>
      </c>
      <c r="H920" s="649">
        <v>3</v>
      </c>
      <c r="I920" s="649">
        <v>1308</v>
      </c>
      <c r="J920" s="632"/>
      <c r="K920" s="632">
        <v>436</v>
      </c>
      <c r="L920" s="649"/>
      <c r="M920" s="649"/>
      <c r="N920" s="632"/>
      <c r="O920" s="632"/>
      <c r="P920" s="649"/>
      <c r="Q920" s="649"/>
      <c r="R920" s="637"/>
      <c r="S920" s="650"/>
    </row>
    <row r="921" spans="1:19" ht="14.4" customHeight="1" x14ac:dyDescent="0.3">
      <c r="A921" s="631" t="s">
        <v>2497</v>
      </c>
      <c r="B921" s="632" t="s">
        <v>2531</v>
      </c>
      <c r="C921" s="632" t="s">
        <v>529</v>
      </c>
      <c r="D921" s="632" t="s">
        <v>2491</v>
      </c>
      <c r="E921" s="632" t="s">
        <v>634</v>
      </c>
      <c r="F921" s="632" t="s">
        <v>2704</v>
      </c>
      <c r="G921" s="632" t="s">
        <v>2705</v>
      </c>
      <c r="H921" s="649"/>
      <c r="I921" s="649"/>
      <c r="J921" s="632"/>
      <c r="K921" s="632"/>
      <c r="L921" s="649">
        <v>4</v>
      </c>
      <c r="M921" s="649">
        <v>8620</v>
      </c>
      <c r="N921" s="632">
        <v>1</v>
      </c>
      <c r="O921" s="632">
        <v>2155</v>
      </c>
      <c r="P921" s="649">
        <v>11</v>
      </c>
      <c r="Q921" s="649">
        <v>23716</v>
      </c>
      <c r="R921" s="637">
        <v>2.7512761020881671</v>
      </c>
      <c r="S921" s="650">
        <v>2156</v>
      </c>
    </row>
    <row r="922" spans="1:19" ht="14.4" customHeight="1" x14ac:dyDescent="0.3">
      <c r="A922" s="631" t="s">
        <v>2497</v>
      </c>
      <c r="B922" s="632" t="s">
        <v>2531</v>
      </c>
      <c r="C922" s="632" t="s">
        <v>529</v>
      </c>
      <c r="D922" s="632" t="s">
        <v>2491</v>
      </c>
      <c r="E922" s="632" t="s">
        <v>634</v>
      </c>
      <c r="F922" s="632" t="s">
        <v>2704</v>
      </c>
      <c r="G922" s="632" t="s">
        <v>2706</v>
      </c>
      <c r="H922" s="649"/>
      <c r="I922" s="649"/>
      <c r="J922" s="632"/>
      <c r="K922" s="632"/>
      <c r="L922" s="649"/>
      <c r="M922" s="649"/>
      <c r="N922" s="632"/>
      <c r="O922" s="632"/>
      <c r="P922" s="649">
        <v>41</v>
      </c>
      <c r="Q922" s="649">
        <v>88396</v>
      </c>
      <c r="R922" s="637"/>
      <c r="S922" s="650">
        <v>2156</v>
      </c>
    </row>
    <row r="923" spans="1:19" ht="14.4" customHeight="1" x14ac:dyDescent="0.3">
      <c r="A923" s="631" t="s">
        <v>2497</v>
      </c>
      <c r="B923" s="632" t="s">
        <v>2531</v>
      </c>
      <c r="C923" s="632" t="s">
        <v>529</v>
      </c>
      <c r="D923" s="632" t="s">
        <v>2491</v>
      </c>
      <c r="E923" s="632" t="s">
        <v>634</v>
      </c>
      <c r="F923" s="632" t="s">
        <v>2707</v>
      </c>
      <c r="G923" s="632" t="s">
        <v>2708</v>
      </c>
      <c r="H923" s="649"/>
      <c r="I923" s="649"/>
      <c r="J923" s="632"/>
      <c r="K923" s="632"/>
      <c r="L923" s="649">
        <v>6</v>
      </c>
      <c r="M923" s="649">
        <v>978</v>
      </c>
      <c r="N923" s="632">
        <v>1</v>
      </c>
      <c r="O923" s="632">
        <v>163</v>
      </c>
      <c r="P923" s="649">
        <v>4</v>
      </c>
      <c r="Q923" s="649">
        <v>652</v>
      </c>
      <c r="R923" s="637">
        <v>0.66666666666666663</v>
      </c>
      <c r="S923" s="650">
        <v>163</v>
      </c>
    </row>
    <row r="924" spans="1:19" ht="14.4" customHeight="1" x14ac:dyDescent="0.3">
      <c r="A924" s="631" t="s">
        <v>2497</v>
      </c>
      <c r="B924" s="632" t="s">
        <v>2531</v>
      </c>
      <c r="C924" s="632" t="s">
        <v>529</v>
      </c>
      <c r="D924" s="632" t="s">
        <v>2491</v>
      </c>
      <c r="E924" s="632" t="s">
        <v>634</v>
      </c>
      <c r="F924" s="632" t="s">
        <v>2707</v>
      </c>
      <c r="G924" s="632" t="s">
        <v>2709</v>
      </c>
      <c r="H924" s="649">
        <v>1</v>
      </c>
      <c r="I924" s="649">
        <v>163</v>
      </c>
      <c r="J924" s="632">
        <v>0.25</v>
      </c>
      <c r="K924" s="632">
        <v>163</v>
      </c>
      <c r="L924" s="649">
        <v>4</v>
      </c>
      <c r="M924" s="649">
        <v>652</v>
      </c>
      <c r="N924" s="632">
        <v>1</v>
      </c>
      <c r="O924" s="632">
        <v>163</v>
      </c>
      <c r="P924" s="649">
        <v>4</v>
      </c>
      <c r="Q924" s="649">
        <v>652</v>
      </c>
      <c r="R924" s="637">
        <v>1</v>
      </c>
      <c r="S924" s="650">
        <v>163</v>
      </c>
    </row>
    <row r="925" spans="1:19" ht="14.4" customHeight="1" x14ac:dyDescent="0.3">
      <c r="A925" s="631" t="s">
        <v>2497</v>
      </c>
      <c r="B925" s="632" t="s">
        <v>2531</v>
      </c>
      <c r="C925" s="632" t="s">
        <v>529</v>
      </c>
      <c r="D925" s="632" t="s">
        <v>2491</v>
      </c>
      <c r="E925" s="632" t="s">
        <v>634</v>
      </c>
      <c r="F925" s="632" t="s">
        <v>2710</v>
      </c>
      <c r="G925" s="632" t="s">
        <v>2711</v>
      </c>
      <c r="H925" s="649">
        <v>61</v>
      </c>
      <c r="I925" s="649">
        <v>56913</v>
      </c>
      <c r="J925" s="632">
        <v>30.467344753747323</v>
      </c>
      <c r="K925" s="632">
        <v>933</v>
      </c>
      <c r="L925" s="649">
        <v>2</v>
      </c>
      <c r="M925" s="649">
        <v>1868</v>
      </c>
      <c r="N925" s="632">
        <v>1</v>
      </c>
      <c r="O925" s="632">
        <v>934</v>
      </c>
      <c r="P925" s="649">
        <v>8</v>
      </c>
      <c r="Q925" s="649">
        <v>7480</v>
      </c>
      <c r="R925" s="637">
        <v>4.0042826552462527</v>
      </c>
      <c r="S925" s="650">
        <v>935</v>
      </c>
    </row>
    <row r="926" spans="1:19" ht="14.4" customHeight="1" x14ac:dyDescent="0.3">
      <c r="A926" s="631" t="s">
        <v>2497</v>
      </c>
      <c r="B926" s="632" t="s">
        <v>2531</v>
      </c>
      <c r="C926" s="632" t="s">
        <v>529</v>
      </c>
      <c r="D926" s="632" t="s">
        <v>2491</v>
      </c>
      <c r="E926" s="632" t="s">
        <v>634</v>
      </c>
      <c r="F926" s="632" t="s">
        <v>2710</v>
      </c>
      <c r="G926" s="632" t="s">
        <v>2712</v>
      </c>
      <c r="H926" s="649">
        <v>8</v>
      </c>
      <c r="I926" s="649">
        <v>7464</v>
      </c>
      <c r="J926" s="632"/>
      <c r="K926" s="632">
        <v>933</v>
      </c>
      <c r="L926" s="649"/>
      <c r="M926" s="649"/>
      <c r="N926" s="632"/>
      <c r="O926" s="632"/>
      <c r="P926" s="649">
        <v>1</v>
      </c>
      <c r="Q926" s="649">
        <v>935</v>
      </c>
      <c r="R926" s="637"/>
      <c r="S926" s="650">
        <v>935</v>
      </c>
    </row>
    <row r="927" spans="1:19" ht="14.4" customHeight="1" x14ac:dyDescent="0.3">
      <c r="A927" s="631" t="s">
        <v>2497</v>
      </c>
      <c r="B927" s="632" t="s">
        <v>2531</v>
      </c>
      <c r="C927" s="632" t="s">
        <v>529</v>
      </c>
      <c r="D927" s="632" t="s">
        <v>2491</v>
      </c>
      <c r="E927" s="632" t="s">
        <v>634</v>
      </c>
      <c r="F927" s="632" t="s">
        <v>2718</v>
      </c>
      <c r="G927" s="632" t="s">
        <v>2720</v>
      </c>
      <c r="H927" s="649"/>
      <c r="I927" s="649"/>
      <c r="J927" s="632"/>
      <c r="K927" s="632"/>
      <c r="L927" s="649"/>
      <c r="M927" s="649"/>
      <c r="N927" s="632"/>
      <c r="O927" s="632"/>
      <c r="P927" s="649">
        <v>1</v>
      </c>
      <c r="Q927" s="649">
        <v>260</v>
      </c>
      <c r="R927" s="637"/>
      <c r="S927" s="650">
        <v>260</v>
      </c>
    </row>
    <row r="928" spans="1:19" ht="14.4" customHeight="1" x14ac:dyDescent="0.3">
      <c r="A928" s="631" t="s">
        <v>2497</v>
      </c>
      <c r="B928" s="632" t="s">
        <v>2531</v>
      </c>
      <c r="C928" s="632" t="s">
        <v>529</v>
      </c>
      <c r="D928" s="632" t="s">
        <v>2491</v>
      </c>
      <c r="E928" s="632" t="s">
        <v>634</v>
      </c>
      <c r="F928" s="632" t="s">
        <v>2725</v>
      </c>
      <c r="G928" s="632" t="s">
        <v>2726</v>
      </c>
      <c r="H928" s="649">
        <v>5</v>
      </c>
      <c r="I928" s="649">
        <v>1865</v>
      </c>
      <c r="J928" s="632"/>
      <c r="K928" s="632">
        <v>373</v>
      </c>
      <c r="L928" s="649"/>
      <c r="M928" s="649"/>
      <c r="N928" s="632"/>
      <c r="O928" s="632"/>
      <c r="P928" s="649"/>
      <c r="Q928" s="649"/>
      <c r="R928" s="637"/>
      <c r="S928" s="650"/>
    </row>
    <row r="929" spans="1:19" ht="14.4" customHeight="1" x14ac:dyDescent="0.3">
      <c r="A929" s="631" t="s">
        <v>2497</v>
      </c>
      <c r="B929" s="632" t="s">
        <v>2531</v>
      </c>
      <c r="C929" s="632" t="s">
        <v>529</v>
      </c>
      <c r="D929" s="632" t="s">
        <v>2491</v>
      </c>
      <c r="E929" s="632" t="s">
        <v>634</v>
      </c>
      <c r="F929" s="632" t="s">
        <v>2725</v>
      </c>
      <c r="G929" s="632" t="s">
        <v>2727</v>
      </c>
      <c r="H929" s="649"/>
      <c r="I929" s="649"/>
      <c r="J929" s="632"/>
      <c r="K929" s="632"/>
      <c r="L929" s="649"/>
      <c r="M929" s="649"/>
      <c r="N929" s="632"/>
      <c r="O929" s="632"/>
      <c r="P929" s="649">
        <v>2</v>
      </c>
      <c r="Q929" s="649">
        <v>748</v>
      </c>
      <c r="R929" s="637"/>
      <c r="S929" s="650">
        <v>374</v>
      </c>
    </row>
    <row r="930" spans="1:19" ht="14.4" customHeight="1" x14ac:dyDescent="0.3">
      <c r="A930" s="631" t="s">
        <v>2497</v>
      </c>
      <c r="B930" s="632" t="s">
        <v>2531</v>
      </c>
      <c r="C930" s="632" t="s">
        <v>529</v>
      </c>
      <c r="D930" s="632" t="s">
        <v>2491</v>
      </c>
      <c r="E930" s="632" t="s">
        <v>634</v>
      </c>
      <c r="F930" s="632" t="s">
        <v>2731</v>
      </c>
      <c r="G930" s="632" t="s">
        <v>2732</v>
      </c>
      <c r="H930" s="649"/>
      <c r="I930" s="649"/>
      <c r="J930" s="632"/>
      <c r="K930" s="632"/>
      <c r="L930" s="649"/>
      <c r="M930" s="649"/>
      <c r="N930" s="632"/>
      <c r="O930" s="632"/>
      <c r="P930" s="649">
        <v>1</v>
      </c>
      <c r="Q930" s="649">
        <v>686</v>
      </c>
      <c r="R930" s="637"/>
      <c r="S930" s="650">
        <v>686</v>
      </c>
    </row>
    <row r="931" spans="1:19" ht="14.4" customHeight="1" x14ac:dyDescent="0.3">
      <c r="A931" s="631" t="s">
        <v>2497</v>
      </c>
      <c r="B931" s="632" t="s">
        <v>2531</v>
      </c>
      <c r="C931" s="632" t="s">
        <v>529</v>
      </c>
      <c r="D931" s="632" t="s">
        <v>2489</v>
      </c>
      <c r="E931" s="632" t="s">
        <v>2499</v>
      </c>
      <c r="F931" s="632" t="s">
        <v>2533</v>
      </c>
      <c r="G931" s="632" t="s">
        <v>618</v>
      </c>
      <c r="H931" s="649"/>
      <c r="I931" s="649"/>
      <c r="J931" s="632"/>
      <c r="K931" s="632"/>
      <c r="L931" s="649">
        <v>0.33</v>
      </c>
      <c r="M931" s="649">
        <v>854.87</v>
      </c>
      <c r="N931" s="632">
        <v>1</v>
      </c>
      <c r="O931" s="632">
        <v>2590.5151515151515</v>
      </c>
      <c r="P931" s="649">
        <v>0.67999999999999994</v>
      </c>
      <c r="Q931" s="649">
        <v>1387.35</v>
      </c>
      <c r="R931" s="637">
        <v>1.6228783323780223</v>
      </c>
      <c r="S931" s="650">
        <v>2040.2205882352941</v>
      </c>
    </row>
    <row r="932" spans="1:19" ht="14.4" customHeight="1" x14ac:dyDescent="0.3">
      <c r="A932" s="631" t="s">
        <v>2497</v>
      </c>
      <c r="B932" s="632" t="s">
        <v>2531</v>
      </c>
      <c r="C932" s="632" t="s">
        <v>529</v>
      </c>
      <c r="D932" s="632" t="s">
        <v>2489</v>
      </c>
      <c r="E932" s="632" t="s">
        <v>2499</v>
      </c>
      <c r="F932" s="632" t="s">
        <v>2534</v>
      </c>
      <c r="G932" s="632" t="s">
        <v>618</v>
      </c>
      <c r="H932" s="649"/>
      <c r="I932" s="649"/>
      <c r="J932" s="632"/>
      <c r="K932" s="632"/>
      <c r="L932" s="649">
        <v>0.3</v>
      </c>
      <c r="M932" s="649">
        <v>1942.89</v>
      </c>
      <c r="N932" s="632">
        <v>1</v>
      </c>
      <c r="O932" s="632">
        <v>6476.3</v>
      </c>
      <c r="P932" s="649">
        <v>0.2</v>
      </c>
      <c r="Q932" s="649">
        <v>1295.26</v>
      </c>
      <c r="R932" s="637">
        <v>0.66666666666666663</v>
      </c>
      <c r="S932" s="650">
        <v>6476.2999999999993</v>
      </c>
    </row>
    <row r="933" spans="1:19" ht="14.4" customHeight="1" x14ac:dyDescent="0.3">
      <c r="A933" s="631" t="s">
        <v>2497</v>
      </c>
      <c r="B933" s="632" t="s">
        <v>2531</v>
      </c>
      <c r="C933" s="632" t="s">
        <v>529</v>
      </c>
      <c r="D933" s="632" t="s">
        <v>2489</v>
      </c>
      <c r="E933" s="632" t="s">
        <v>2499</v>
      </c>
      <c r="F933" s="632" t="s">
        <v>2535</v>
      </c>
      <c r="G933" s="632" t="s">
        <v>754</v>
      </c>
      <c r="H933" s="649"/>
      <c r="I933" s="649"/>
      <c r="J933" s="632"/>
      <c r="K933" s="632"/>
      <c r="L933" s="649"/>
      <c r="M933" s="649"/>
      <c r="N933" s="632"/>
      <c r="O933" s="632"/>
      <c r="P933" s="649">
        <v>0.14000000000000001</v>
      </c>
      <c r="Q933" s="649">
        <v>680.84</v>
      </c>
      <c r="R933" s="637"/>
      <c r="S933" s="650">
        <v>4863.1428571428569</v>
      </c>
    </row>
    <row r="934" spans="1:19" ht="14.4" customHeight="1" x14ac:dyDescent="0.3">
      <c r="A934" s="631" t="s">
        <v>2497</v>
      </c>
      <c r="B934" s="632" t="s">
        <v>2531</v>
      </c>
      <c r="C934" s="632" t="s">
        <v>529</v>
      </c>
      <c r="D934" s="632" t="s">
        <v>2489</v>
      </c>
      <c r="E934" s="632" t="s">
        <v>2499</v>
      </c>
      <c r="F934" s="632" t="s">
        <v>2538</v>
      </c>
      <c r="G934" s="632" t="s">
        <v>754</v>
      </c>
      <c r="H934" s="649"/>
      <c r="I934" s="649"/>
      <c r="J934" s="632"/>
      <c r="K934" s="632"/>
      <c r="L934" s="649">
        <v>0.1</v>
      </c>
      <c r="M934" s="649">
        <v>988.79</v>
      </c>
      <c r="N934" s="632">
        <v>1</v>
      </c>
      <c r="O934" s="632">
        <v>9887.9</v>
      </c>
      <c r="P934" s="649"/>
      <c r="Q934" s="649"/>
      <c r="R934" s="637"/>
      <c r="S934" s="650"/>
    </row>
    <row r="935" spans="1:19" ht="14.4" customHeight="1" x14ac:dyDescent="0.3">
      <c r="A935" s="631" t="s">
        <v>2497</v>
      </c>
      <c r="B935" s="632" t="s">
        <v>2531</v>
      </c>
      <c r="C935" s="632" t="s">
        <v>529</v>
      </c>
      <c r="D935" s="632" t="s">
        <v>2489</v>
      </c>
      <c r="E935" s="632" t="s">
        <v>2499</v>
      </c>
      <c r="F935" s="632" t="s">
        <v>2542</v>
      </c>
      <c r="G935" s="632" t="s">
        <v>616</v>
      </c>
      <c r="H935" s="649"/>
      <c r="I935" s="649"/>
      <c r="J935" s="632"/>
      <c r="K935" s="632"/>
      <c r="L935" s="649"/>
      <c r="M935" s="649"/>
      <c r="N935" s="632"/>
      <c r="O935" s="632"/>
      <c r="P935" s="649">
        <v>2</v>
      </c>
      <c r="Q935" s="649">
        <v>1686.92</v>
      </c>
      <c r="R935" s="637"/>
      <c r="S935" s="650">
        <v>843.46</v>
      </c>
    </row>
    <row r="936" spans="1:19" ht="14.4" customHeight="1" x14ac:dyDescent="0.3">
      <c r="A936" s="631" t="s">
        <v>2497</v>
      </c>
      <c r="B936" s="632" t="s">
        <v>2531</v>
      </c>
      <c r="C936" s="632" t="s">
        <v>529</v>
      </c>
      <c r="D936" s="632" t="s">
        <v>2489</v>
      </c>
      <c r="E936" s="632" t="s">
        <v>2499</v>
      </c>
      <c r="F936" s="632" t="s">
        <v>2544</v>
      </c>
      <c r="G936" s="632" t="s">
        <v>716</v>
      </c>
      <c r="H936" s="649"/>
      <c r="I936" s="649"/>
      <c r="J936" s="632"/>
      <c r="K936" s="632"/>
      <c r="L936" s="649"/>
      <c r="M936" s="649"/>
      <c r="N936" s="632"/>
      <c r="O936" s="632"/>
      <c r="P936" s="649">
        <v>0.12</v>
      </c>
      <c r="Q936" s="649">
        <v>196.73</v>
      </c>
      <c r="R936" s="637"/>
      <c r="S936" s="650">
        <v>1639.4166666666667</v>
      </c>
    </row>
    <row r="937" spans="1:19" ht="14.4" customHeight="1" x14ac:dyDescent="0.3">
      <c r="A937" s="631" t="s">
        <v>2497</v>
      </c>
      <c r="B937" s="632" t="s">
        <v>2531</v>
      </c>
      <c r="C937" s="632" t="s">
        <v>529</v>
      </c>
      <c r="D937" s="632" t="s">
        <v>2489</v>
      </c>
      <c r="E937" s="632" t="s">
        <v>2499</v>
      </c>
      <c r="F937" s="632" t="s">
        <v>2546</v>
      </c>
      <c r="G937" s="632" t="s">
        <v>723</v>
      </c>
      <c r="H937" s="649"/>
      <c r="I937" s="649"/>
      <c r="J937" s="632"/>
      <c r="K937" s="632"/>
      <c r="L937" s="649">
        <v>0.1</v>
      </c>
      <c r="M937" s="649">
        <v>194.93</v>
      </c>
      <c r="N937" s="632">
        <v>1</v>
      </c>
      <c r="O937" s="632">
        <v>1949.3</v>
      </c>
      <c r="P937" s="649">
        <v>0.1</v>
      </c>
      <c r="Q937" s="649">
        <v>194.93</v>
      </c>
      <c r="R937" s="637">
        <v>1</v>
      </c>
      <c r="S937" s="650">
        <v>1949.3</v>
      </c>
    </row>
    <row r="938" spans="1:19" ht="14.4" customHeight="1" x14ac:dyDescent="0.3">
      <c r="A938" s="631" t="s">
        <v>2497</v>
      </c>
      <c r="B938" s="632" t="s">
        <v>2531</v>
      </c>
      <c r="C938" s="632" t="s">
        <v>529</v>
      </c>
      <c r="D938" s="632" t="s">
        <v>2489</v>
      </c>
      <c r="E938" s="632" t="s">
        <v>2499</v>
      </c>
      <c r="F938" s="632" t="s">
        <v>2547</v>
      </c>
      <c r="G938" s="632" t="s">
        <v>716</v>
      </c>
      <c r="H938" s="649"/>
      <c r="I938" s="649"/>
      <c r="J938" s="632"/>
      <c r="K938" s="632"/>
      <c r="L938" s="649">
        <v>0.85</v>
      </c>
      <c r="M938" s="649">
        <v>1546.1799999999998</v>
      </c>
      <c r="N938" s="632">
        <v>1</v>
      </c>
      <c r="O938" s="632">
        <v>1819.035294117647</v>
      </c>
      <c r="P938" s="649">
        <v>1.6</v>
      </c>
      <c r="Q938" s="649">
        <v>1630.59</v>
      </c>
      <c r="R938" s="637">
        <v>1.054592608881243</v>
      </c>
      <c r="S938" s="650">
        <v>1019.1187499999999</v>
      </c>
    </row>
    <row r="939" spans="1:19" ht="14.4" customHeight="1" x14ac:dyDescent="0.3">
      <c r="A939" s="631" t="s">
        <v>2497</v>
      </c>
      <c r="B939" s="632" t="s">
        <v>2531</v>
      </c>
      <c r="C939" s="632" t="s">
        <v>529</v>
      </c>
      <c r="D939" s="632" t="s">
        <v>2489</v>
      </c>
      <c r="E939" s="632" t="s">
        <v>2499</v>
      </c>
      <c r="F939" s="632" t="s">
        <v>2550</v>
      </c>
      <c r="G939" s="632" t="s">
        <v>716</v>
      </c>
      <c r="H939" s="649"/>
      <c r="I939" s="649"/>
      <c r="J939" s="632"/>
      <c r="K939" s="632"/>
      <c r="L939" s="649"/>
      <c r="M939" s="649"/>
      <c r="N939" s="632"/>
      <c r="O939" s="632"/>
      <c r="P939" s="649">
        <v>0.09</v>
      </c>
      <c r="Q939" s="649">
        <v>2855.4199999999996</v>
      </c>
      <c r="R939" s="637"/>
      <c r="S939" s="650">
        <v>31726.888888888887</v>
      </c>
    </row>
    <row r="940" spans="1:19" ht="14.4" customHeight="1" x14ac:dyDescent="0.3">
      <c r="A940" s="631" t="s">
        <v>2497</v>
      </c>
      <c r="B940" s="632" t="s">
        <v>2531</v>
      </c>
      <c r="C940" s="632" t="s">
        <v>529</v>
      </c>
      <c r="D940" s="632" t="s">
        <v>2489</v>
      </c>
      <c r="E940" s="632" t="s">
        <v>2499</v>
      </c>
      <c r="F940" s="632" t="s">
        <v>2552</v>
      </c>
      <c r="G940" s="632" t="s">
        <v>716</v>
      </c>
      <c r="H940" s="649"/>
      <c r="I940" s="649"/>
      <c r="J940" s="632"/>
      <c r="K940" s="632"/>
      <c r="L940" s="649"/>
      <c r="M940" s="649"/>
      <c r="N940" s="632"/>
      <c r="O940" s="632"/>
      <c r="P940" s="649">
        <v>0.02</v>
      </c>
      <c r="Q940" s="649">
        <v>196.67</v>
      </c>
      <c r="R940" s="637"/>
      <c r="S940" s="650">
        <v>9833.5</v>
      </c>
    </row>
    <row r="941" spans="1:19" ht="14.4" customHeight="1" x14ac:dyDescent="0.3">
      <c r="A941" s="631" t="s">
        <v>2497</v>
      </c>
      <c r="B941" s="632" t="s">
        <v>2531</v>
      </c>
      <c r="C941" s="632" t="s">
        <v>529</v>
      </c>
      <c r="D941" s="632" t="s">
        <v>2489</v>
      </c>
      <c r="E941" s="632" t="s">
        <v>634</v>
      </c>
      <c r="F941" s="632" t="s">
        <v>2587</v>
      </c>
      <c r="G941" s="632" t="s">
        <v>2588</v>
      </c>
      <c r="H941" s="649"/>
      <c r="I941" s="649"/>
      <c r="J941" s="632"/>
      <c r="K941" s="632"/>
      <c r="L941" s="649">
        <v>3</v>
      </c>
      <c r="M941" s="649">
        <v>639</v>
      </c>
      <c r="N941" s="632">
        <v>1</v>
      </c>
      <c r="O941" s="632">
        <v>213</v>
      </c>
      <c r="P941" s="649">
        <v>9</v>
      </c>
      <c r="Q941" s="649">
        <v>1926</v>
      </c>
      <c r="R941" s="637">
        <v>3.0140845070422535</v>
      </c>
      <c r="S941" s="650">
        <v>214</v>
      </c>
    </row>
    <row r="942" spans="1:19" ht="14.4" customHeight="1" x14ac:dyDescent="0.3">
      <c r="A942" s="631" t="s">
        <v>2497</v>
      </c>
      <c r="B942" s="632" t="s">
        <v>2531</v>
      </c>
      <c r="C942" s="632" t="s">
        <v>529</v>
      </c>
      <c r="D942" s="632" t="s">
        <v>2489</v>
      </c>
      <c r="E942" s="632" t="s">
        <v>634</v>
      </c>
      <c r="F942" s="632" t="s">
        <v>2587</v>
      </c>
      <c r="G942" s="632" t="s">
        <v>2589</v>
      </c>
      <c r="H942" s="649"/>
      <c r="I942" s="649"/>
      <c r="J942" s="632"/>
      <c r="K942" s="632"/>
      <c r="L942" s="649"/>
      <c r="M942" s="649"/>
      <c r="N942" s="632"/>
      <c r="O942" s="632"/>
      <c r="P942" s="649">
        <v>37</v>
      </c>
      <c r="Q942" s="649">
        <v>7918</v>
      </c>
      <c r="R942" s="637"/>
      <c r="S942" s="650">
        <v>214</v>
      </c>
    </row>
    <row r="943" spans="1:19" ht="14.4" customHeight="1" x14ac:dyDescent="0.3">
      <c r="A943" s="631" t="s">
        <v>2497</v>
      </c>
      <c r="B943" s="632" t="s">
        <v>2531</v>
      </c>
      <c r="C943" s="632" t="s">
        <v>529</v>
      </c>
      <c r="D943" s="632" t="s">
        <v>2489</v>
      </c>
      <c r="E943" s="632" t="s">
        <v>634</v>
      </c>
      <c r="F943" s="632" t="s">
        <v>2590</v>
      </c>
      <c r="G943" s="632" t="s">
        <v>2591</v>
      </c>
      <c r="H943" s="649"/>
      <c r="I943" s="649"/>
      <c r="J943" s="632"/>
      <c r="K943" s="632"/>
      <c r="L943" s="649">
        <v>8</v>
      </c>
      <c r="M943" s="649">
        <v>1240</v>
      </c>
      <c r="N943" s="632">
        <v>1</v>
      </c>
      <c r="O943" s="632">
        <v>155</v>
      </c>
      <c r="P943" s="649">
        <v>5</v>
      </c>
      <c r="Q943" s="649">
        <v>775</v>
      </c>
      <c r="R943" s="637">
        <v>0.625</v>
      </c>
      <c r="S943" s="650">
        <v>155</v>
      </c>
    </row>
    <row r="944" spans="1:19" ht="14.4" customHeight="1" x14ac:dyDescent="0.3">
      <c r="A944" s="631" t="s">
        <v>2497</v>
      </c>
      <c r="B944" s="632" t="s">
        <v>2531</v>
      </c>
      <c r="C944" s="632" t="s">
        <v>529</v>
      </c>
      <c r="D944" s="632" t="s">
        <v>2489</v>
      </c>
      <c r="E944" s="632" t="s">
        <v>634</v>
      </c>
      <c r="F944" s="632" t="s">
        <v>2590</v>
      </c>
      <c r="G944" s="632" t="s">
        <v>2592</v>
      </c>
      <c r="H944" s="649"/>
      <c r="I944" s="649"/>
      <c r="J944" s="632"/>
      <c r="K944" s="632"/>
      <c r="L944" s="649"/>
      <c r="M944" s="649"/>
      <c r="N944" s="632"/>
      <c r="O944" s="632"/>
      <c r="P944" s="649">
        <v>48</v>
      </c>
      <c r="Q944" s="649">
        <v>7440</v>
      </c>
      <c r="R944" s="637"/>
      <c r="S944" s="650">
        <v>155</v>
      </c>
    </row>
    <row r="945" spans="1:19" ht="14.4" customHeight="1" x14ac:dyDescent="0.3">
      <c r="A945" s="631" t="s">
        <v>2497</v>
      </c>
      <c r="B945" s="632" t="s">
        <v>2531</v>
      </c>
      <c r="C945" s="632" t="s">
        <v>529</v>
      </c>
      <c r="D945" s="632" t="s">
        <v>2489</v>
      </c>
      <c r="E945" s="632" t="s">
        <v>634</v>
      </c>
      <c r="F945" s="632" t="s">
        <v>2593</v>
      </c>
      <c r="G945" s="632" t="s">
        <v>2594</v>
      </c>
      <c r="H945" s="649"/>
      <c r="I945" s="649"/>
      <c r="J945" s="632"/>
      <c r="K945" s="632"/>
      <c r="L945" s="649">
        <v>4</v>
      </c>
      <c r="M945" s="649">
        <v>748</v>
      </c>
      <c r="N945" s="632">
        <v>1</v>
      </c>
      <c r="O945" s="632">
        <v>187</v>
      </c>
      <c r="P945" s="649">
        <v>14</v>
      </c>
      <c r="Q945" s="649">
        <v>2618</v>
      </c>
      <c r="R945" s="637">
        <v>3.5</v>
      </c>
      <c r="S945" s="650">
        <v>187</v>
      </c>
    </row>
    <row r="946" spans="1:19" ht="14.4" customHeight="1" x14ac:dyDescent="0.3">
      <c r="A946" s="631" t="s">
        <v>2497</v>
      </c>
      <c r="B946" s="632" t="s">
        <v>2531</v>
      </c>
      <c r="C946" s="632" t="s">
        <v>529</v>
      </c>
      <c r="D946" s="632" t="s">
        <v>2489</v>
      </c>
      <c r="E946" s="632" t="s">
        <v>634</v>
      </c>
      <c r="F946" s="632" t="s">
        <v>2593</v>
      </c>
      <c r="G946" s="632" t="s">
        <v>2595</v>
      </c>
      <c r="H946" s="649"/>
      <c r="I946" s="649"/>
      <c r="J946" s="632"/>
      <c r="K946" s="632"/>
      <c r="L946" s="649"/>
      <c r="M946" s="649"/>
      <c r="N946" s="632"/>
      <c r="O946" s="632"/>
      <c r="P946" s="649">
        <v>56</v>
      </c>
      <c r="Q946" s="649">
        <v>10472</v>
      </c>
      <c r="R946" s="637"/>
      <c r="S946" s="650">
        <v>187</v>
      </c>
    </row>
    <row r="947" spans="1:19" ht="14.4" customHeight="1" x14ac:dyDescent="0.3">
      <c r="A947" s="631" t="s">
        <v>2497</v>
      </c>
      <c r="B947" s="632" t="s">
        <v>2531</v>
      </c>
      <c r="C947" s="632" t="s">
        <v>529</v>
      </c>
      <c r="D947" s="632" t="s">
        <v>2489</v>
      </c>
      <c r="E947" s="632" t="s">
        <v>634</v>
      </c>
      <c r="F947" s="632" t="s">
        <v>2596</v>
      </c>
      <c r="G947" s="632" t="s">
        <v>2597</v>
      </c>
      <c r="H947" s="649"/>
      <c r="I947" s="649"/>
      <c r="J947" s="632"/>
      <c r="K947" s="632"/>
      <c r="L947" s="649"/>
      <c r="M947" s="649"/>
      <c r="N947" s="632"/>
      <c r="O947" s="632"/>
      <c r="P947" s="649">
        <v>45</v>
      </c>
      <c r="Q947" s="649">
        <v>5760</v>
      </c>
      <c r="R947" s="637"/>
      <c r="S947" s="650">
        <v>128</v>
      </c>
    </row>
    <row r="948" spans="1:19" ht="14.4" customHeight="1" x14ac:dyDescent="0.3">
      <c r="A948" s="631" t="s">
        <v>2497</v>
      </c>
      <c r="B948" s="632" t="s">
        <v>2531</v>
      </c>
      <c r="C948" s="632" t="s">
        <v>529</v>
      </c>
      <c r="D948" s="632" t="s">
        <v>2489</v>
      </c>
      <c r="E948" s="632" t="s">
        <v>634</v>
      </c>
      <c r="F948" s="632" t="s">
        <v>2596</v>
      </c>
      <c r="G948" s="632" t="s">
        <v>2598</v>
      </c>
      <c r="H948" s="649"/>
      <c r="I948" s="649"/>
      <c r="J948" s="632"/>
      <c r="K948" s="632"/>
      <c r="L948" s="649"/>
      <c r="M948" s="649"/>
      <c r="N948" s="632"/>
      <c r="O948" s="632"/>
      <c r="P948" s="649">
        <v>4</v>
      </c>
      <c r="Q948" s="649">
        <v>512</v>
      </c>
      <c r="R948" s="637"/>
      <c r="S948" s="650">
        <v>128</v>
      </c>
    </row>
    <row r="949" spans="1:19" ht="14.4" customHeight="1" x14ac:dyDescent="0.3">
      <c r="A949" s="631" t="s">
        <v>2497</v>
      </c>
      <c r="B949" s="632" t="s">
        <v>2531</v>
      </c>
      <c r="C949" s="632" t="s">
        <v>529</v>
      </c>
      <c r="D949" s="632" t="s">
        <v>2489</v>
      </c>
      <c r="E949" s="632" t="s">
        <v>634</v>
      </c>
      <c r="F949" s="632" t="s">
        <v>2599</v>
      </c>
      <c r="G949" s="632" t="s">
        <v>2600</v>
      </c>
      <c r="H949" s="649"/>
      <c r="I949" s="649"/>
      <c r="J949" s="632"/>
      <c r="K949" s="632"/>
      <c r="L949" s="649"/>
      <c r="M949" s="649"/>
      <c r="N949" s="632"/>
      <c r="O949" s="632"/>
      <c r="P949" s="649">
        <v>39</v>
      </c>
      <c r="Q949" s="649">
        <v>8736</v>
      </c>
      <c r="R949" s="637"/>
      <c r="S949" s="650">
        <v>224</v>
      </c>
    </row>
    <row r="950" spans="1:19" ht="14.4" customHeight="1" x14ac:dyDescent="0.3">
      <c r="A950" s="631" t="s">
        <v>2497</v>
      </c>
      <c r="B950" s="632" t="s">
        <v>2531</v>
      </c>
      <c r="C950" s="632" t="s">
        <v>529</v>
      </c>
      <c r="D950" s="632" t="s">
        <v>2489</v>
      </c>
      <c r="E950" s="632" t="s">
        <v>634</v>
      </c>
      <c r="F950" s="632" t="s">
        <v>2599</v>
      </c>
      <c r="G950" s="632" t="s">
        <v>2601</v>
      </c>
      <c r="H950" s="649"/>
      <c r="I950" s="649"/>
      <c r="J950" s="632"/>
      <c r="K950" s="632"/>
      <c r="L950" s="649">
        <v>5</v>
      </c>
      <c r="M950" s="649">
        <v>1115</v>
      </c>
      <c r="N950" s="632">
        <v>1</v>
      </c>
      <c r="O950" s="632">
        <v>223</v>
      </c>
      <c r="P950" s="649">
        <v>11</v>
      </c>
      <c r="Q950" s="649">
        <v>2464</v>
      </c>
      <c r="R950" s="637">
        <v>2.209865470852018</v>
      </c>
      <c r="S950" s="650">
        <v>224</v>
      </c>
    </row>
    <row r="951" spans="1:19" ht="14.4" customHeight="1" x14ac:dyDescent="0.3">
      <c r="A951" s="631" t="s">
        <v>2497</v>
      </c>
      <c r="B951" s="632" t="s">
        <v>2531</v>
      </c>
      <c r="C951" s="632" t="s">
        <v>529</v>
      </c>
      <c r="D951" s="632" t="s">
        <v>2489</v>
      </c>
      <c r="E951" s="632" t="s">
        <v>634</v>
      </c>
      <c r="F951" s="632" t="s">
        <v>2602</v>
      </c>
      <c r="G951" s="632" t="s">
        <v>2603</v>
      </c>
      <c r="H951" s="649"/>
      <c r="I951" s="649"/>
      <c r="J951" s="632"/>
      <c r="K951" s="632"/>
      <c r="L951" s="649">
        <v>1</v>
      </c>
      <c r="M951" s="649">
        <v>223</v>
      </c>
      <c r="N951" s="632">
        <v>1</v>
      </c>
      <c r="O951" s="632">
        <v>223</v>
      </c>
      <c r="P951" s="649">
        <v>2</v>
      </c>
      <c r="Q951" s="649">
        <v>448</v>
      </c>
      <c r="R951" s="637">
        <v>2.0089686098654709</v>
      </c>
      <c r="S951" s="650">
        <v>224</v>
      </c>
    </row>
    <row r="952" spans="1:19" ht="14.4" customHeight="1" x14ac:dyDescent="0.3">
      <c r="A952" s="631" t="s">
        <v>2497</v>
      </c>
      <c r="B952" s="632" t="s">
        <v>2531</v>
      </c>
      <c r="C952" s="632" t="s">
        <v>529</v>
      </c>
      <c r="D952" s="632" t="s">
        <v>2489</v>
      </c>
      <c r="E952" s="632" t="s">
        <v>634</v>
      </c>
      <c r="F952" s="632" t="s">
        <v>2602</v>
      </c>
      <c r="G952" s="632" t="s">
        <v>2604</v>
      </c>
      <c r="H952" s="649"/>
      <c r="I952" s="649"/>
      <c r="J952" s="632"/>
      <c r="K952" s="632"/>
      <c r="L952" s="649"/>
      <c r="M952" s="649"/>
      <c r="N952" s="632"/>
      <c r="O952" s="632"/>
      <c r="P952" s="649">
        <v>25</v>
      </c>
      <c r="Q952" s="649">
        <v>5600</v>
      </c>
      <c r="R952" s="637"/>
      <c r="S952" s="650">
        <v>224</v>
      </c>
    </row>
    <row r="953" spans="1:19" ht="14.4" customHeight="1" x14ac:dyDescent="0.3">
      <c r="A953" s="631" t="s">
        <v>2497</v>
      </c>
      <c r="B953" s="632" t="s">
        <v>2531</v>
      </c>
      <c r="C953" s="632" t="s">
        <v>529</v>
      </c>
      <c r="D953" s="632" t="s">
        <v>2489</v>
      </c>
      <c r="E953" s="632" t="s">
        <v>634</v>
      </c>
      <c r="F953" s="632" t="s">
        <v>2608</v>
      </c>
      <c r="G953" s="632" t="s">
        <v>2609</v>
      </c>
      <c r="H953" s="649"/>
      <c r="I953" s="649"/>
      <c r="J953" s="632"/>
      <c r="K953" s="632"/>
      <c r="L953" s="649">
        <v>17</v>
      </c>
      <c r="M953" s="649">
        <v>3825</v>
      </c>
      <c r="N953" s="632">
        <v>1</v>
      </c>
      <c r="O953" s="632">
        <v>225</v>
      </c>
      <c r="P953" s="649">
        <v>20</v>
      </c>
      <c r="Q953" s="649">
        <v>4520</v>
      </c>
      <c r="R953" s="637">
        <v>1.1816993464052288</v>
      </c>
      <c r="S953" s="650">
        <v>226</v>
      </c>
    </row>
    <row r="954" spans="1:19" ht="14.4" customHeight="1" x14ac:dyDescent="0.3">
      <c r="A954" s="631" t="s">
        <v>2497</v>
      </c>
      <c r="B954" s="632" t="s">
        <v>2531</v>
      </c>
      <c r="C954" s="632" t="s">
        <v>529</v>
      </c>
      <c r="D954" s="632" t="s">
        <v>2489</v>
      </c>
      <c r="E954" s="632" t="s">
        <v>634</v>
      </c>
      <c r="F954" s="632" t="s">
        <v>2608</v>
      </c>
      <c r="G954" s="632" t="s">
        <v>2610</v>
      </c>
      <c r="H954" s="649"/>
      <c r="I954" s="649"/>
      <c r="J954" s="632"/>
      <c r="K954" s="632"/>
      <c r="L954" s="649"/>
      <c r="M954" s="649"/>
      <c r="N954" s="632"/>
      <c r="O954" s="632"/>
      <c r="P954" s="649">
        <v>139</v>
      </c>
      <c r="Q954" s="649">
        <v>31414</v>
      </c>
      <c r="R954" s="637"/>
      <c r="S954" s="650">
        <v>226</v>
      </c>
    </row>
    <row r="955" spans="1:19" ht="14.4" customHeight="1" x14ac:dyDescent="0.3">
      <c r="A955" s="631" t="s">
        <v>2497</v>
      </c>
      <c r="B955" s="632" t="s">
        <v>2531</v>
      </c>
      <c r="C955" s="632" t="s">
        <v>529</v>
      </c>
      <c r="D955" s="632" t="s">
        <v>2489</v>
      </c>
      <c r="E955" s="632" t="s">
        <v>634</v>
      </c>
      <c r="F955" s="632" t="s">
        <v>2632</v>
      </c>
      <c r="G955" s="632" t="s">
        <v>2633</v>
      </c>
      <c r="H955" s="649"/>
      <c r="I955" s="649"/>
      <c r="J955" s="632"/>
      <c r="K955" s="632"/>
      <c r="L955" s="649"/>
      <c r="M955" s="649"/>
      <c r="N955" s="632"/>
      <c r="O955" s="632"/>
      <c r="P955" s="649">
        <v>1</v>
      </c>
      <c r="Q955" s="649">
        <v>255</v>
      </c>
      <c r="R955" s="637"/>
      <c r="S955" s="650">
        <v>255</v>
      </c>
    </row>
    <row r="956" spans="1:19" ht="14.4" customHeight="1" x14ac:dyDescent="0.3">
      <c r="A956" s="631" t="s">
        <v>2497</v>
      </c>
      <c r="B956" s="632" t="s">
        <v>2531</v>
      </c>
      <c r="C956" s="632" t="s">
        <v>529</v>
      </c>
      <c r="D956" s="632" t="s">
        <v>2489</v>
      </c>
      <c r="E956" s="632" t="s">
        <v>634</v>
      </c>
      <c r="F956" s="632" t="s">
        <v>2635</v>
      </c>
      <c r="G956" s="632" t="s">
        <v>2636</v>
      </c>
      <c r="H956" s="649"/>
      <c r="I956" s="649"/>
      <c r="J956" s="632"/>
      <c r="K956" s="632"/>
      <c r="L956" s="649">
        <v>15</v>
      </c>
      <c r="M956" s="649">
        <v>5175</v>
      </c>
      <c r="N956" s="632">
        <v>1</v>
      </c>
      <c r="O956" s="632">
        <v>345</v>
      </c>
      <c r="P956" s="649">
        <v>9</v>
      </c>
      <c r="Q956" s="649">
        <v>3114</v>
      </c>
      <c r="R956" s="637">
        <v>0.60173913043478255</v>
      </c>
      <c r="S956" s="650">
        <v>346</v>
      </c>
    </row>
    <row r="957" spans="1:19" ht="14.4" customHeight="1" x14ac:dyDescent="0.3">
      <c r="A957" s="631" t="s">
        <v>2497</v>
      </c>
      <c r="B957" s="632" t="s">
        <v>2531</v>
      </c>
      <c r="C957" s="632" t="s">
        <v>529</v>
      </c>
      <c r="D957" s="632" t="s">
        <v>2489</v>
      </c>
      <c r="E957" s="632" t="s">
        <v>634</v>
      </c>
      <c r="F957" s="632" t="s">
        <v>2635</v>
      </c>
      <c r="G957" s="632" t="s">
        <v>2637</v>
      </c>
      <c r="H957" s="649"/>
      <c r="I957" s="649"/>
      <c r="J957" s="632"/>
      <c r="K957" s="632"/>
      <c r="L957" s="649"/>
      <c r="M957" s="649"/>
      <c r="N957" s="632"/>
      <c r="O957" s="632"/>
      <c r="P957" s="649">
        <v>124</v>
      </c>
      <c r="Q957" s="649">
        <v>42904</v>
      </c>
      <c r="R957" s="637"/>
      <c r="S957" s="650">
        <v>346</v>
      </c>
    </row>
    <row r="958" spans="1:19" ht="14.4" customHeight="1" x14ac:dyDescent="0.3">
      <c r="A958" s="631" t="s">
        <v>2497</v>
      </c>
      <c r="B958" s="632" t="s">
        <v>2531</v>
      </c>
      <c r="C958" s="632" t="s">
        <v>529</v>
      </c>
      <c r="D958" s="632" t="s">
        <v>2489</v>
      </c>
      <c r="E958" s="632" t="s">
        <v>634</v>
      </c>
      <c r="F958" s="632" t="s">
        <v>2638</v>
      </c>
      <c r="G958" s="632" t="s">
        <v>2639</v>
      </c>
      <c r="H958" s="649"/>
      <c r="I958" s="649"/>
      <c r="J958" s="632"/>
      <c r="K958" s="632"/>
      <c r="L958" s="649">
        <v>1</v>
      </c>
      <c r="M958" s="649">
        <v>873</v>
      </c>
      <c r="N958" s="632">
        <v>1</v>
      </c>
      <c r="O958" s="632">
        <v>873</v>
      </c>
      <c r="P958" s="649">
        <v>27</v>
      </c>
      <c r="Q958" s="649">
        <v>23598</v>
      </c>
      <c r="R958" s="637">
        <v>27.030927835051546</v>
      </c>
      <c r="S958" s="650">
        <v>874</v>
      </c>
    </row>
    <row r="959" spans="1:19" ht="14.4" customHeight="1" x14ac:dyDescent="0.3">
      <c r="A959" s="631" t="s">
        <v>2497</v>
      </c>
      <c r="B959" s="632" t="s">
        <v>2531</v>
      </c>
      <c r="C959" s="632" t="s">
        <v>529</v>
      </c>
      <c r="D959" s="632" t="s">
        <v>2489</v>
      </c>
      <c r="E959" s="632" t="s">
        <v>634</v>
      </c>
      <c r="F959" s="632" t="s">
        <v>2642</v>
      </c>
      <c r="G959" s="632" t="s">
        <v>2643</v>
      </c>
      <c r="H959" s="649"/>
      <c r="I959" s="649"/>
      <c r="J959" s="632"/>
      <c r="K959" s="632"/>
      <c r="L959" s="649">
        <v>1</v>
      </c>
      <c r="M959" s="649">
        <v>1294</v>
      </c>
      <c r="N959" s="632">
        <v>1</v>
      </c>
      <c r="O959" s="632">
        <v>1294</v>
      </c>
      <c r="P959" s="649">
        <v>3</v>
      </c>
      <c r="Q959" s="649">
        <v>3882</v>
      </c>
      <c r="R959" s="637">
        <v>3</v>
      </c>
      <c r="S959" s="650">
        <v>1294</v>
      </c>
    </row>
    <row r="960" spans="1:19" ht="14.4" customHeight="1" x14ac:dyDescent="0.3">
      <c r="A960" s="631" t="s">
        <v>2497</v>
      </c>
      <c r="B960" s="632" t="s">
        <v>2531</v>
      </c>
      <c r="C960" s="632" t="s">
        <v>529</v>
      </c>
      <c r="D960" s="632" t="s">
        <v>2489</v>
      </c>
      <c r="E960" s="632" t="s">
        <v>634</v>
      </c>
      <c r="F960" s="632" t="s">
        <v>2644</v>
      </c>
      <c r="G960" s="632" t="s">
        <v>2645</v>
      </c>
      <c r="H960" s="649"/>
      <c r="I960" s="649"/>
      <c r="J960" s="632"/>
      <c r="K960" s="632"/>
      <c r="L960" s="649">
        <v>1</v>
      </c>
      <c r="M960" s="649">
        <v>1178</v>
      </c>
      <c r="N960" s="632">
        <v>1</v>
      </c>
      <c r="O960" s="632">
        <v>1178</v>
      </c>
      <c r="P960" s="649">
        <v>3</v>
      </c>
      <c r="Q960" s="649">
        <v>3534</v>
      </c>
      <c r="R960" s="637">
        <v>3</v>
      </c>
      <c r="S960" s="650">
        <v>1178</v>
      </c>
    </row>
    <row r="961" spans="1:19" ht="14.4" customHeight="1" x14ac:dyDescent="0.3">
      <c r="A961" s="631" t="s">
        <v>2497</v>
      </c>
      <c r="B961" s="632" t="s">
        <v>2531</v>
      </c>
      <c r="C961" s="632" t="s">
        <v>529</v>
      </c>
      <c r="D961" s="632" t="s">
        <v>2489</v>
      </c>
      <c r="E961" s="632" t="s">
        <v>634</v>
      </c>
      <c r="F961" s="632" t="s">
        <v>2646</v>
      </c>
      <c r="G961" s="632" t="s">
        <v>2647</v>
      </c>
      <c r="H961" s="649"/>
      <c r="I961" s="649"/>
      <c r="J961" s="632"/>
      <c r="K961" s="632"/>
      <c r="L961" s="649">
        <v>26</v>
      </c>
      <c r="M961" s="649">
        <v>134082</v>
      </c>
      <c r="N961" s="632">
        <v>1</v>
      </c>
      <c r="O961" s="632">
        <v>5157</v>
      </c>
      <c r="P961" s="649">
        <v>126</v>
      </c>
      <c r="Q961" s="649">
        <v>649889</v>
      </c>
      <c r="R961" s="637">
        <v>4.8469518652764725</v>
      </c>
      <c r="S961" s="650">
        <v>5157.8492063492067</v>
      </c>
    </row>
    <row r="962" spans="1:19" ht="14.4" customHeight="1" x14ac:dyDescent="0.3">
      <c r="A962" s="631" t="s">
        <v>2497</v>
      </c>
      <c r="B962" s="632" t="s">
        <v>2531</v>
      </c>
      <c r="C962" s="632" t="s">
        <v>529</v>
      </c>
      <c r="D962" s="632" t="s">
        <v>2489</v>
      </c>
      <c r="E962" s="632" t="s">
        <v>634</v>
      </c>
      <c r="F962" s="632" t="s">
        <v>2651</v>
      </c>
      <c r="G962" s="632" t="s">
        <v>2652</v>
      </c>
      <c r="H962" s="649"/>
      <c r="I962" s="649"/>
      <c r="J962" s="632"/>
      <c r="K962" s="632"/>
      <c r="L962" s="649"/>
      <c r="M962" s="649"/>
      <c r="N962" s="632"/>
      <c r="O962" s="632"/>
      <c r="P962" s="649">
        <v>1</v>
      </c>
      <c r="Q962" s="649">
        <v>5621</v>
      </c>
      <c r="R962" s="637"/>
      <c r="S962" s="650">
        <v>5621</v>
      </c>
    </row>
    <row r="963" spans="1:19" ht="14.4" customHeight="1" x14ac:dyDescent="0.3">
      <c r="A963" s="631" t="s">
        <v>2497</v>
      </c>
      <c r="B963" s="632" t="s">
        <v>2531</v>
      </c>
      <c r="C963" s="632" t="s">
        <v>529</v>
      </c>
      <c r="D963" s="632" t="s">
        <v>2489</v>
      </c>
      <c r="E963" s="632" t="s">
        <v>634</v>
      </c>
      <c r="F963" s="632" t="s">
        <v>2659</v>
      </c>
      <c r="G963" s="632" t="s">
        <v>2660</v>
      </c>
      <c r="H963" s="649"/>
      <c r="I963" s="649"/>
      <c r="J963" s="632"/>
      <c r="K963" s="632"/>
      <c r="L963" s="649"/>
      <c r="M963" s="649"/>
      <c r="N963" s="632"/>
      <c r="O963" s="632"/>
      <c r="P963" s="649">
        <v>315</v>
      </c>
      <c r="Q963" s="649">
        <v>56070</v>
      </c>
      <c r="R963" s="637"/>
      <c r="S963" s="650">
        <v>178</v>
      </c>
    </row>
    <row r="964" spans="1:19" ht="14.4" customHeight="1" x14ac:dyDescent="0.3">
      <c r="A964" s="631" t="s">
        <v>2497</v>
      </c>
      <c r="B964" s="632" t="s">
        <v>2531</v>
      </c>
      <c r="C964" s="632" t="s">
        <v>529</v>
      </c>
      <c r="D964" s="632" t="s">
        <v>2489</v>
      </c>
      <c r="E964" s="632" t="s">
        <v>634</v>
      </c>
      <c r="F964" s="632" t="s">
        <v>2659</v>
      </c>
      <c r="G964" s="632" t="s">
        <v>2661</v>
      </c>
      <c r="H964" s="649"/>
      <c r="I964" s="649"/>
      <c r="J964" s="632"/>
      <c r="K964" s="632"/>
      <c r="L964" s="649">
        <v>25</v>
      </c>
      <c r="M964" s="649">
        <v>4425</v>
      </c>
      <c r="N964" s="632">
        <v>1</v>
      </c>
      <c r="O964" s="632">
        <v>177</v>
      </c>
      <c r="P964" s="649">
        <v>5</v>
      </c>
      <c r="Q964" s="649">
        <v>890</v>
      </c>
      <c r="R964" s="637">
        <v>0.20112994350282487</v>
      </c>
      <c r="S964" s="650">
        <v>178</v>
      </c>
    </row>
    <row r="965" spans="1:19" ht="14.4" customHeight="1" x14ac:dyDescent="0.3">
      <c r="A965" s="631" t="s">
        <v>2497</v>
      </c>
      <c r="B965" s="632" t="s">
        <v>2531</v>
      </c>
      <c r="C965" s="632" t="s">
        <v>529</v>
      </c>
      <c r="D965" s="632" t="s">
        <v>2489</v>
      </c>
      <c r="E965" s="632" t="s">
        <v>634</v>
      </c>
      <c r="F965" s="632" t="s">
        <v>2662</v>
      </c>
      <c r="G965" s="632" t="s">
        <v>2663</v>
      </c>
      <c r="H965" s="649"/>
      <c r="I965" s="649"/>
      <c r="J965" s="632"/>
      <c r="K965" s="632"/>
      <c r="L965" s="649">
        <v>14</v>
      </c>
      <c r="M965" s="649">
        <v>28686</v>
      </c>
      <c r="N965" s="632">
        <v>1</v>
      </c>
      <c r="O965" s="632">
        <v>2049</v>
      </c>
      <c r="P965" s="649">
        <v>81</v>
      </c>
      <c r="Q965" s="649">
        <v>166050</v>
      </c>
      <c r="R965" s="637">
        <v>5.7885379627692952</v>
      </c>
      <c r="S965" s="650">
        <v>2050</v>
      </c>
    </row>
    <row r="966" spans="1:19" ht="14.4" customHeight="1" x14ac:dyDescent="0.3">
      <c r="A966" s="631" t="s">
        <v>2497</v>
      </c>
      <c r="B966" s="632" t="s">
        <v>2531</v>
      </c>
      <c r="C966" s="632" t="s">
        <v>529</v>
      </c>
      <c r="D966" s="632" t="s">
        <v>2489</v>
      </c>
      <c r="E966" s="632" t="s">
        <v>634</v>
      </c>
      <c r="F966" s="632" t="s">
        <v>2664</v>
      </c>
      <c r="G966" s="632" t="s">
        <v>2665</v>
      </c>
      <c r="H966" s="649"/>
      <c r="I966" s="649"/>
      <c r="J966" s="632"/>
      <c r="K966" s="632"/>
      <c r="L966" s="649"/>
      <c r="M966" s="649"/>
      <c r="N966" s="632"/>
      <c r="O966" s="632"/>
      <c r="P966" s="649">
        <v>118</v>
      </c>
      <c r="Q966" s="649">
        <v>40828</v>
      </c>
      <c r="R966" s="637"/>
      <c r="S966" s="650">
        <v>346</v>
      </c>
    </row>
    <row r="967" spans="1:19" ht="14.4" customHeight="1" x14ac:dyDescent="0.3">
      <c r="A967" s="631" t="s">
        <v>2497</v>
      </c>
      <c r="B967" s="632" t="s">
        <v>2531</v>
      </c>
      <c r="C967" s="632" t="s">
        <v>529</v>
      </c>
      <c r="D967" s="632" t="s">
        <v>2489</v>
      </c>
      <c r="E967" s="632" t="s">
        <v>634</v>
      </c>
      <c r="F967" s="632" t="s">
        <v>2664</v>
      </c>
      <c r="G967" s="632" t="s">
        <v>2666</v>
      </c>
      <c r="H967" s="649"/>
      <c r="I967" s="649"/>
      <c r="J967" s="632"/>
      <c r="K967" s="632"/>
      <c r="L967" s="649">
        <v>15</v>
      </c>
      <c r="M967" s="649">
        <v>5175</v>
      </c>
      <c r="N967" s="632">
        <v>1</v>
      </c>
      <c r="O967" s="632">
        <v>345</v>
      </c>
      <c r="P967" s="649">
        <v>8</v>
      </c>
      <c r="Q967" s="649">
        <v>2768</v>
      </c>
      <c r="R967" s="637">
        <v>0.53487922705314006</v>
      </c>
      <c r="S967" s="650">
        <v>346</v>
      </c>
    </row>
    <row r="968" spans="1:19" ht="14.4" customHeight="1" x14ac:dyDescent="0.3">
      <c r="A968" s="631" t="s">
        <v>2497</v>
      </c>
      <c r="B968" s="632" t="s">
        <v>2531</v>
      </c>
      <c r="C968" s="632" t="s">
        <v>529</v>
      </c>
      <c r="D968" s="632" t="s">
        <v>2489</v>
      </c>
      <c r="E968" s="632" t="s">
        <v>634</v>
      </c>
      <c r="F968" s="632" t="s">
        <v>2667</v>
      </c>
      <c r="G968" s="632" t="s">
        <v>2668</v>
      </c>
      <c r="H968" s="649"/>
      <c r="I968" s="649"/>
      <c r="J968" s="632"/>
      <c r="K968" s="632"/>
      <c r="L968" s="649"/>
      <c r="M968" s="649"/>
      <c r="N968" s="632"/>
      <c r="O968" s="632"/>
      <c r="P968" s="649">
        <v>5</v>
      </c>
      <c r="Q968" s="649">
        <v>1540</v>
      </c>
      <c r="R968" s="637"/>
      <c r="S968" s="650">
        <v>308</v>
      </c>
    </row>
    <row r="969" spans="1:19" ht="14.4" customHeight="1" x14ac:dyDescent="0.3">
      <c r="A969" s="631" t="s">
        <v>2497</v>
      </c>
      <c r="B969" s="632" t="s">
        <v>2531</v>
      </c>
      <c r="C969" s="632" t="s">
        <v>529</v>
      </c>
      <c r="D969" s="632" t="s">
        <v>2489</v>
      </c>
      <c r="E969" s="632" t="s">
        <v>634</v>
      </c>
      <c r="F969" s="632" t="s">
        <v>2669</v>
      </c>
      <c r="G969" s="632" t="s">
        <v>2670</v>
      </c>
      <c r="H969" s="649"/>
      <c r="I969" s="649"/>
      <c r="J969" s="632"/>
      <c r="K969" s="632"/>
      <c r="L969" s="649">
        <v>4</v>
      </c>
      <c r="M969" s="649">
        <v>10948</v>
      </c>
      <c r="N969" s="632">
        <v>1</v>
      </c>
      <c r="O969" s="632">
        <v>2737</v>
      </c>
      <c r="P969" s="649">
        <v>3</v>
      </c>
      <c r="Q969" s="649">
        <v>8211</v>
      </c>
      <c r="R969" s="637">
        <v>0.75</v>
      </c>
      <c r="S969" s="650">
        <v>2737</v>
      </c>
    </row>
    <row r="970" spans="1:19" ht="14.4" customHeight="1" x14ac:dyDescent="0.3">
      <c r="A970" s="631" t="s">
        <v>2497</v>
      </c>
      <c r="B970" s="632" t="s">
        <v>2531</v>
      </c>
      <c r="C970" s="632" t="s">
        <v>529</v>
      </c>
      <c r="D970" s="632" t="s">
        <v>2489</v>
      </c>
      <c r="E970" s="632" t="s">
        <v>634</v>
      </c>
      <c r="F970" s="632" t="s">
        <v>2669</v>
      </c>
      <c r="G970" s="632" t="s">
        <v>2671</v>
      </c>
      <c r="H970" s="649"/>
      <c r="I970" s="649"/>
      <c r="J970" s="632"/>
      <c r="K970" s="632"/>
      <c r="L970" s="649"/>
      <c r="M970" s="649"/>
      <c r="N970" s="632"/>
      <c r="O970" s="632"/>
      <c r="P970" s="649">
        <v>3</v>
      </c>
      <c r="Q970" s="649">
        <v>8211</v>
      </c>
      <c r="R970" s="637"/>
      <c r="S970" s="650">
        <v>2737</v>
      </c>
    </row>
    <row r="971" spans="1:19" ht="14.4" customHeight="1" x14ac:dyDescent="0.3">
      <c r="A971" s="631" t="s">
        <v>2497</v>
      </c>
      <c r="B971" s="632" t="s">
        <v>2531</v>
      </c>
      <c r="C971" s="632" t="s">
        <v>529</v>
      </c>
      <c r="D971" s="632" t="s">
        <v>2489</v>
      </c>
      <c r="E971" s="632" t="s">
        <v>634</v>
      </c>
      <c r="F971" s="632" t="s">
        <v>2674</v>
      </c>
      <c r="G971" s="632" t="s">
        <v>2675</v>
      </c>
      <c r="H971" s="649"/>
      <c r="I971" s="649"/>
      <c r="J971" s="632"/>
      <c r="K971" s="632"/>
      <c r="L971" s="649"/>
      <c r="M971" s="649"/>
      <c r="N971" s="632"/>
      <c r="O971" s="632"/>
      <c r="P971" s="649">
        <v>7</v>
      </c>
      <c r="Q971" s="649">
        <v>1085</v>
      </c>
      <c r="R971" s="637"/>
      <c r="S971" s="650">
        <v>155</v>
      </c>
    </row>
    <row r="972" spans="1:19" ht="14.4" customHeight="1" x14ac:dyDescent="0.3">
      <c r="A972" s="631" t="s">
        <v>2497</v>
      </c>
      <c r="B972" s="632" t="s">
        <v>2531</v>
      </c>
      <c r="C972" s="632" t="s">
        <v>529</v>
      </c>
      <c r="D972" s="632" t="s">
        <v>2489</v>
      </c>
      <c r="E972" s="632" t="s">
        <v>634</v>
      </c>
      <c r="F972" s="632" t="s">
        <v>2685</v>
      </c>
      <c r="G972" s="632" t="s">
        <v>2686</v>
      </c>
      <c r="H972" s="649"/>
      <c r="I972" s="649"/>
      <c r="J972" s="632"/>
      <c r="K972" s="632"/>
      <c r="L972" s="649">
        <v>5</v>
      </c>
      <c r="M972" s="649">
        <v>775</v>
      </c>
      <c r="N972" s="632">
        <v>1</v>
      </c>
      <c r="O972" s="632">
        <v>155</v>
      </c>
      <c r="P972" s="649">
        <v>6</v>
      </c>
      <c r="Q972" s="649">
        <v>930</v>
      </c>
      <c r="R972" s="637">
        <v>1.2</v>
      </c>
      <c r="S972" s="650">
        <v>155</v>
      </c>
    </row>
    <row r="973" spans="1:19" ht="14.4" customHeight="1" x14ac:dyDescent="0.3">
      <c r="A973" s="631" t="s">
        <v>2497</v>
      </c>
      <c r="B973" s="632" t="s">
        <v>2531</v>
      </c>
      <c r="C973" s="632" t="s">
        <v>529</v>
      </c>
      <c r="D973" s="632" t="s">
        <v>2489</v>
      </c>
      <c r="E973" s="632" t="s">
        <v>634</v>
      </c>
      <c r="F973" s="632" t="s">
        <v>2685</v>
      </c>
      <c r="G973" s="632" t="s">
        <v>2687</v>
      </c>
      <c r="H973" s="649"/>
      <c r="I973" s="649"/>
      <c r="J973" s="632"/>
      <c r="K973" s="632"/>
      <c r="L973" s="649"/>
      <c r="M973" s="649"/>
      <c r="N973" s="632"/>
      <c r="O973" s="632"/>
      <c r="P973" s="649">
        <v>16</v>
      </c>
      <c r="Q973" s="649">
        <v>2480</v>
      </c>
      <c r="R973" s="637"/>
      <c r="S973" s="650">
        <v>155</v>
      </c>
    </row>
    <row r="974" spans="1:19" ht="14.4" customHeight="1" x14ac:dyDescent="0.3">
      <c r="A974" s="631" t="s">
        <v>2497</v>
      </c>
      <c r="B974" s="632" t="s">
        <v>2531</v>
      </c>
      <c r="C974" s="632" t="s">
        <v>529</v>
      </c>
      <c r="D974" s="632" t="s">
        <v>2489</v>
      </c>
      <c r="E974" s="632" t="s">
        <v>634</v>
      </c>
      <c r="F974" s="632" t="s">
        <v>2688</v>
      </c>
      <c r="G974" s="632" t="s">
        <v>2689</v>
      </c>
      <c r="H974" s="649"/>
      <c r="I974" s="649"/>
      <c r="J974" s="632"/>
      <c r="K974" s="632"/>
      <c r="L974" s="649"/>
      <c r="M974" s="649"/>
      <c r="N974" s="632"/>
      <c r="O974" s="632"/>
      <c r="P974" s="649">
        <v>11</v>
      </c>
      <c r="Q974" s="649">
        <v>2200</v>
      </c>
      <c r="R974" s="637"/>
      <c r="S974" s="650">
        <v>200</v>
      </c>
    </row>
    <row r="975" spans="1:19" ht="14.4" customHeight="1" x14ac:dyDescent="0.3">
      <c r="A975" s="631" t="s">
        <v>2497</v>
      </c>
      <c r="B975" s="632" t="s">
        <v>2531</v>
      </c>
      <c r="C975" s="632" t="s">
        <v>529</v>
      </c>
      <c r="D975" s="632" t="s">
        <v>2489</v>
      </c>
      <c r="E975" s="632" t="s">
        <v>634</v>
      </c>
      <c r="F975" s="632" t="s">
        <v>2688</v>
      </c>
      <c r="G975" s="632" t="s">
        <v>2690</v>
      </c>
      <c r="H975" s="649"/>
      <c r="I975" s="649"/>
      <c r="J975" s="632"/>
      <c r="K975" s="632"/>
      <c r="L975" s="649">
        <v>4</v>
      </c>
      <c r="M975" s="649">
        <v>796</v>
      </c>
      <c r="N975" s="632">
        <v>1</v>
      </c>
      <c r="O975" s="632">
        <v>199</v>
      </c>
      <c r="P975" s="649">
        <v>5</v>
      </c>
      <c r="Q975" s="649">
        <v>1000</v>
      </c>
      <c r="R975" s="637">
        <v>1.256281407035176</v>
      </c>
      <c r="S975" s="650">
        <v>200</v>
      </c>
    </row>
    <row r="976" spans="1:19" ht="14.4" customHeight="1" x14ac:dyDescent="0.3">
      <c r="A976" s="631" t="s">
        <v>2497</v>
      </c>
      <c r="B976" s="632" t="s">
        <v>2531</v>
      </c>
      <c r="C976" s="632" t="s">
        <v>529</v>
      </c>
      <c r="D976" s="632" t="s">
        <v>2489</v>
      </c>
      <c r="E976" s="632" t="s">
        <v>634</v>
      </c>
      <c r="F976" s="632" t="s">
        <v>2691</v>
      </c>
      <c r="G976" s="632" t="s">
        <v>2692</v>
      </c>
      <c r="H976" s="649"/>
      <c r="I976" s="649"/>
      <c r="J976" s="632"/>
      <c r="K976" s="632"/>
      <c r="L976" s="649"/>
      <c r="M976" s="649"/>
      <c r="N976" s="632"/>
      <c r="O976" s="632"/>
      <c r="P976" s="649">
        <v>7</v>
      </c>
      <c r="Q976" s="649">
        <v>1435</v>
      </c>
      <c r="R976" s="637"/>
      <c r="S976" s="650">
        <v>205</v>
      </c>
    </row>
    <row r="977" spans="1:19" ht="14.4" customHeight="1" x14ac:dyDescent="0.3">
      <c r="A977" s="631" t="s">
        <v>2497</v>
      </c>
      <c r="B977" s="632" t="s">
        <v>2531</v>
      </c>
      <c r="C977" s="632" t="s">
        <v>529</v>
      </c>
      <c r="D977" s="632" t="s">
        <v>2489</v>
      </c>
      <c r="E977" s="632" t="s">
        <v>634</v>
      </c>
      <c r="F977" s="632" t="s">
        <v>2693</v>
      </c>
      <c r="G977" s="632" t="s">
        <v>2694</v>
      </c>
      <c r="H977" s="649"/>
      <c r="I977" s="649"/>
      <c r="J977" s="632"/>
      <c r="K977" s="632"/>
      <c r="L977" s="649">
        <v>1</v>
      </c>
      <c r="M977" s="649">
        <v>426</v>
      </c>
      <c r="N977" s="632">
        <v>1</v>
      </c>
      <c r="O977" s="632">
        <v>426</v>
      </c>
      <c r="P977" s="649">
        <v>1</v>
      </c>
      <c r="Q977" s="649">
        <v>427</v>
      </c>
      <c r="R977" s="637">
        <v>1.0023474178403755</v>
      </c>
      <c r="S977" s="650">
        <v>427</v>
      </c>
    </row>
    <row r="978" spans="1:19" ht="14.4" customHeight="1" x14ac:dyDescent="0.3">
      <c r="A978" s="631" t="s">
        <v>2497</v>
      </c>
      <c r="B978" s="632" t="s">
        <v>2531</v>
      </c>
      <c r="C978" s="632" t="s">
        <v>529</v>
      </c>
      <c r="D978" s="632" t="s">
        <v>2489</v>
      </c>
      <c r="E978" s="632" t="s">
        <v>634</v>
      </c>
      <c r="F978" s="632" t="s">
        <v>2698</v>
      </c>
      <c r="G978" s="632" t="s">
        <v>2699</v>
      </c>
      <c r="H978" s="649"/>
      <c r="I978" s="649"/>
      <c r="J978" s="632"/>
      <c r="K978" s="632"/>
      <c r="L978" s="649">
        <v>13</v>
      </c>
      <c r="M978" s="649">
        <v>2119</v>
      </c>
      <c r="N978" s="632">
        <v>1</v>
      </c>
      <c r="O978" s="632">
        <v>163</v>
      </c>
      <c r="P978" s="649"/>
      <c r="Q978" s="649"/>
      <c r="R978" s="637"/>
      <c r="S978" s="650"/>
    </row>
    <row r="979" spans="1:19" ht="14.4" customHeight="1" x14ac:dyDescent="0.3">
      <c r="A979" s="631" t="s">
        <v>2497</v>
      </c>
      <c r="B979" s="632" t="s">
        <v>2531</v>
      </c>
      <c r="C979" s="632" t="s">
        <v>529</v>
      </c>
      <c r="D979" s="632" t="s">
        <v>2489</v>
      </c>
      <c r="E979" s="632" t="s">
        <v>634</v>
      </c>
      <c r="F979" s="632" t="s">
        <v>2698</v>
      </c>
      <c r="G979" s="632" t="s">
        <v>2700</v>
      </c>
      <c r="H979" s="649"/>
      <c r="I979" s="649"/>
      <c r="J979" s="632"/>
      <c r="K979" s="632"/>
      <c r="L979" s="649"/>
      <c r="M979" s="649"/>
      <c r="N979" s="632"/>
      <c r="O979" s="632"/>
      <c r="P979" s="649">
        <v>66</v>
      </c>
      <c r="Q979" s="649">
        <v>10758</v>
      </c>
      <c r="R979" s="637"/>
      <c r="S979" s="650">
        <v>163</v>
      </c>
    </row>
    <row r="980" spans="1:19" ht="14.4" customHeight="1" x14ac:dyDescent="0.3">
      <c r="A980" s="631" t="s">
        <v>2497</v>
      </c>
      <c r="B980" s="632" t="s">
        <v>2531</v>
      </c>
      <c r="C980" s="632" t="s">
        <v>529</v>
      </c>
      <c r="D980" s="632" t="s">
        <v>2489</v>
      </c>
      <c r="E980" s="632" t="s">
        <v>634</v>
      </c>
      <c r="F980" s="632" t="s">
        <v>2704</v>
      </c>
      <c r="G980" s="632" t="s">
        <v>2705</v>
      </c>
      <c r="H980" s="649"/>
      <c r="I980" s="649"/>
      <c r="J980" s="632"/>
      <c r="K980" s="632"/>
      <c r="L980" s="649">
        <v>4</v>
      </c>
      <c r="M980" s="649">
        <v>8620</v>
      </c>
      <c r="N980" s="632">
        <v>1</v>
      </c>
      <c r="O980" s="632">
        <v>2155</v>
      </c>
      <c r="P980" s="649">
        <v>12</v>
      </c>
      <c r="Q980" s="649">
        <v>25872</v>
      </c>
      <c r="R980" s="637">
        <v>3.0013921113689097</v>
      </c>
      <c r="S980" s="650">
        <v>2156</v>
      </c>
    </row>
    <row r="981" spans="1:19" ht="14.4" customHeight="1" x14ac:dyDescent="0.3">
      <c r="A981" s="631" t="s">
        <v>2497</v>
      </c>
      <c r="B981" s="632" t="s">
        <v>2531</v>
      </c>
      <c r="C981" s="632" t="s">
        <v>529</v>
      </c>
      <c r="D981" s="632" t="s">
        <v>2489</v>
      </c>
      <c r="E981" s="632" t="s">
        <v>634</v>
      </c>
      <c r="F981" s="632" t="s">
        <v>2704</v>
      </c>
      <c r="G981" s="632" t="s">
        <v>2706</v>
      </c>
      <c r="H981" s="649"/>
      <c r="I981" s="649"/>
      <c r="J981" s="632"/>
      <c r="K981" s="632"/>
      <c r="L981" s="649"/>
      <c r="M981" s="649"/>
      <c r="N981" s="632"/>
      <c r="O981" s="632"/>
      <c r="P981" s="649">
        <v>6</v>
      </c>
      <c r="Q981" s="649">
        <v>12936</v>
      </c>
      <c r="R981" s="637"/>
      <c r="S981" s="650">
        <v>2156</v>
      </c>
    </row>
    <row r="982" spans="1:19" ht="14.4" customHeight="1" x14ac:dyDescent="0.3">
      <c r="A982" s="631" t="s">
        <v>2497</v>
      </c>
      <c r="B982" s="632" t="s">
        <v>2531</v>
      </c>
      <c r="C982" s="632" t="s">
        <v>529</v>
      </c>
      <c r="D982" s="632" t="s">
        <v>2489</v>
      </c>
      <c r="E982" s="632" t="s">
        <v>634</v>
      </c>
      <c r="F982" s="632" t="s">
        <v>2707</v>
      </c>
      <c r="G982" s="632" t="s">
        <v>2708</v>
      </c>
      <c r="H982" s="649"/>
      <c r="I982" s="649"/>
      <c r="J982" s="632"/>
      <c r="K982" s="632"/>
      <c r="L982" s="649"/>
      <c r="M982" s="649"/>
      <c r="N982" s="632"/>
      <c r="O982" s="632"/>
      <c r="P982" s="649">
        <v>2</v>
      </c>
      <c r="Q982" s="649">
        <v>326</v>
      </c>
      <c r="R982" s="637"/>
      <c r="S982" s="650">
        <v>163</v>
      </c>
    </row>
    <row r="983" spans="1:19" ht="14.4" customHeight="1" x14ac:dyDescent="0.3">
      <c r="A983" s="631" t="s">
        <v>2497</v>
      </c>
      <c r="B983" s="632" t="s">
        <v>2531</v>
      </c>
      <c r="C983" s="632" t="s">
        <v>529</v>
      </c>
      <c r="D983" s="632" t="s">
        <v>2489</v>
      </c>
      <c r="E983" s="632" t="s">
        <v>634</v>
      </c>
      <c r="F983" s="632" t="s">
        <v>2707</v>
      </c>
      <c r="G983" s="632" t="s">
        <v>2709</v>
      </c>
      <c r="H983" s="649"/>
      <c r="I983" s="649"/>
      <c r="J983" s="632"/>
      <c r="K983" s="632"/>
      <c r="L983" s="649"/>
      <c r="M983" s="649"/>
      <c r="N983" s="632"/>
      <c r="O983" s="632"/>
      <c r="P983" s="649">
        <v>3</v>
      </c>
      <c r="Q983" s="649">
        <v>489</v>
      </c>
      <c r="R983" s="637"/>
      <c r="S983" s="650">
        <v>163</v>
      </c>
    </row>
    <row r="984" spans="1:19" ht="14.4" customHeight="1" x14ac:dyDescent="0.3">
      <c r="A984" s="631" t="s">
        <v>2497</v>
      </c>
      <c r="B984" s="632" t="s">
        <v>2531</v>
      </c>
      <c r="C984" s="632" t="s">
        <v>529</v>
      </c>
      <c r="D984" s="632" t="s">
        <v>2489</v>
      </c>
      <c r="E984" s="632" t="s">
        <v>634</v>
      </c>
      <c r="F984" s="632" t="s">
        <v>2725</v>
      </c>
      <c r="G984" s="632" t="s">
        <v>2727</v>
      </c>
      <c r="H984" s="649"/>
      <c r="I984" s="649"/>
      <c r="J984" s="632"/>
      <c r="K984" s="632"/>
      <c r="L984" s="649"/>
      <c r="M984" s="649"/>
      <c r="N984" s="632"/>
      <c r="O984" s="632"/>
      <c r="P984" s="649">
        <v>1</v>
      </c>
      <c r="Q984" s="649">
        <v>374</v>
      </c>
      <c r="R984" s="637"/>
      <c r="S984" s="650">
        <v>374</v>
      </c>
    </row>
    <row r="985" spans="1:19" ht="14.4" customHeight="1" x14ac:dyDescent="0.3">
      <c r="A985" s="631" t="s">
        <v>2497</v>
      </c>
      <c r="B985" s="632" t="s">
        <v>2531</v>
      </c>
      <c r="C985" s="632" t="s">
        <v>529</v>
      </c>
      <c r="D985" s="632" t="s">
        <v>2487</v>
      </c>
      <c r="E985" s="632" t="s">
        <v>634</v>
      </c>
      <c r="F985" s="632" t="s">
        <v>2608</v>
      </c>
      <c r="G985" s="632" t="s">
        <v>2609</v>
      </c>
      <c r="H985" s="649"/>
      <c r="I985" s="649"/>
      <c r="J985" s="632"/>
      <c r="K985" s="632"/>
      <c r="L985" s="649"/>
      <c r="M985" s="649"/>
      <c r="N985" s="632"/>
      <c r="O985" s="632"/>
      <c r="P985" s="649">
        <v>1</v>
      </c>
      <c r="Q985" s="649">
        <v>226</v>
      </c>
      <c r="R985" s="637"/>
      <c r="S985" s="650">
        <v>226</v>
      </c>
    </row>
    <row r="986" spans="1:19" ht="14.4" customHeight="1" x14ac:dyDescent="0.3">
      <c r="A986" s="631" t="s">
        <v>2497</v>
      </c>
      <c r="B986" s="632" t="s">
        <v>2531</v>
      </c>
      <c r="C986" s="632" t="s">
        <v>529</v>
      </c>
      <c r="D986" s="632" t="s">
        <v>2494</v>
      </c>
      <c r="E986" s="632" t="s">
        <v>2499</v>
      </c>
      <c r="F986" s="632" t="s">
        <v>2538</v>
      </c>
      <c r="G986" s="632" t="s">
        <v>675</v>
      </c>
      <c r="H986" s="649"/>
      <c r="I986" s="649"/>
      <c r="J986" s="632"/>
      <c r="K986" s="632"/>
      <c r="L986" s="649"/>
      <c r="M986" s="649"/>
      <c r="N986" s="632"/>
      <c r="O986" s="632"/>
      <c r="P986" s="649">
        <v>0.2</v>
      </c>
      <c r="Q986" s="649">
        <v>1977.58</v>
      </c>
      <c r="R986" s="637"/>
      <c r="S986" s="650">
        <v>9887.9</v>
      </c>
    </row>
    <row r="987" spans="1:19" ht="14.4" customHeight="1" x14ac:dyDescent="0.3">
      <c r="A987" s="631" t="s">
        <v>2497</v>
      </c>
      <c r="B987" s="632" t="s">
        <v>2531</v>
      </c>
      <c r="C987" s="632" t="s">
        <v>529</v>
      </c>
      <c r="D987" s="632" t="s">
        <v>2494</v>
      </c>
      <c r="E987" s="632" t="s">
        <v>2499</v>
      </c>
      <c r="F987" s="632" t="s">
        <v>2544</v>
      </c>
      <c r="G987" s="632" t="s">
        <v>716</v>
      </c>
      <c r="H987" s="649"/>
      <c r="I987" s="649"/>
      <c r="J987" s="632"/>
      <c r="K987" s="632"/>
      <c r="L987" s="649"/>
      <c r="M987" s="649"/>
      <c r="N987" s="632"/>
      <c r="O987" s="632"/>
      <c r="P987" s="649">
        <v>1.0900000000000001</v>
      </c>
      <c r="Q987" s="649">
        <v>4462.4699999999993</v>
      </c>
      <c r="R987" s="637"/>
      <c r="S987" s="650">
        <v>4094.0091743119256</v>
      </c>
    </row>
    <row r="988" spans="1:19" ht="14.4" customHeight="1" x14ac:dyDescent="0.3">
      <c r="A988" s="631" t="s">
        <v>2497</v>
      </c>
      <c r="B988" s="632" t="s">
        <v>2531</v>
      </c>
      <c r="C988" s="632" t="s">
        <v>529</v>
      </c>
      <c r="D988" s="632" t="s">
        <v>2494</v>
      </c>
      <c r="E988" s="632" t="s">
        <v>2499</v>
      </c>
      <c r="F988" s="632" t="s">
        <v>2545</v>
      </c>
      <c r="G988" s="632" t="s">
        <v>716</v>
      </c>
      <c r="H988" s="649"/>
      <c r="I988" s="649"/>
      <c r="J988" s="632"/>
      <c r="K988" s="632"/>
      <c r="L988" s="649"/>
      <c r="M988" s="649"/>
      <c r="N988" s="632"/>
      <c r="O988" s="632"/>
      <c r="P988" s="649">
        <v>0.32000000000000006</v>
      </c>
      <c r="Q988" s="649">
        <v>2910.44</v>
      </c>
      <c r="R988" s="637"/>
      <c r="S988" s="650">
        <v>9095.1249999999982</v>
      </c>
    </row>
    <row r="989" spans="1:19" ht="14.4" customHeight="1" x14ac:dyDescent="0.3">
      <c r="A989" s="631" t="s">
        <v>2497</v>
      </c>
      <c r="B989" s="632" t="s">
        <v>2531</v>
      </c>
      <c r="C989" s="632" t="s">
        <v>529</v>
      </c>
      <c r="D989" s="632" t="s">
        <v>2494</v>
      </c>
      <c r="E989" s="632" t="s">
        <v>2499</v>
      </c>
      <c r="F989" s="632" t="s">
        <v>2546</v>
      </c>
      <c r="G989" s="632" t="s">
        <v>723</v>
      </c>
      <c r="H989" s="649"/>
      <c r="I989" s="649"/>
      <c r="J989" s="632"/>
      <c r="K989" s="632"/>
      <c r="L989" s="649"/>
      <c r="M989" s="649"/>
      <c r="N989" s="632"/>
      <c r="O989" s="632"/>
      <c r="P989" s="649">
        <v>0.30000000000000004</v>
      </c>
      <c r="Q989" s="649">
        <v>584.79</v>
      </c>
      <c r="R989" s="637"/>
      <c r="S989" s="650">
        <v>1949.2999999999995</v>
      </c>
    </row>
    <row r="990" spans="1:19" ht="14.4" customHeight="1" x14ac:dyDescent="0.3">
      <c r="A990" s="631" t="s">
        <v>2497</v>
      </c>
      <c r="B990" s="632" t="s">
        <v>2531</v>
      </c>
      <c r="C990" s="632" t="s">
        <v>529</v>
      </c>
      <c r="D990" s="632" t="s">
        <v>2494</v>
      </c>
      <c r="E990" s="632" t="s">
        <v>2499</v>
      </c>
      <c r="F990" s="632" t="s">
        <v>2547</v>
      </c>
      <c r="G990" s="632" t="s">
        <v>716</v>
      </c>
      <c r="H990" s="649"/>
      <c r="I990" s="649"/>
      <c r="J990" s="632"/>
      <c r="K990" s="632"/>
      <c r="L990" s="649"/>
      <c r="M990" s="649"/>
      <c r="N990" s="632"/>
      <c r="O990" s="632"/>
      <c r="P990" s="649">
        <v>0.89999999999999991</v>
      </c>
      <c r="Q990" s="649">
        <v>1637.1200000000001</v>
      </c>
      <c r="R990" s="637"/>
      <c r="S990" s="650">
        <v>1819.0222222222226</v>
      </c>
    </row>
    <row r="991" spans="1:19" ht="14.4" customHeight="1" x14ac:dyDescent="0.3">
      <c r="A991" s="631" t="s">
        <v>2497</v>
      </c>
      <c r="B991" s="632" t="s">
        <v>2531</v>
      </c>
      <c r="C991" s="632" t="s">
        <v>529</v>
      </c>
      <c r="D991" s="632" t="s">
        <v>2494</v>
      </c>
      <c r="E991" s="632" t="s">
        <v>2499</v>
      </c>
      <c r="F991" s="632" t="s">
        <v>2548</v>
      </c>
      <c r="G991" s="632" t="s">
        <v>625</v>
      </c>
      <c r="H991" s="649"/>
      <c r="I991" s="649"/>
      <c r="J991" s="632"/>
      <c r="K991" s="632"/>
      <c r="L991" s="649"/>
      <c r="M991" s="649"/>
      <c r="N991" s="632"/>
      <c r="O991" s="632"/>
      <c r="P991" s="649">
        <v>16.770000000000003</v>
      </c>
      <c r="Q991" s="649">
        <v>8452.76</v>
      </c>
      <c r="R991" s="637"/>
      <c r="S991" s="650">
        <v>504.04054859868808</v>
      </c>
    </row>
    <row r="992" spans="1:19" ht="14.4" customHeight="1" x14ac:dyDescent="0.3">
      <c r="A992" s="631" t="s">
        <v>2497</v>
      </c>
      <c r="B992" s="632" t="s">
        <v>2531</v>
      </c>
      <c r="C992" s="632" t="s">
        <v>529</v>
      </c>
      <c r="D992" s="632" t="s">
        <v>2494</v>
      </c>
      <c r="E992" s="632" t="s">
        <v>2499</v>
      </c>
      <c r="F992" s="632" t="s">
        <v>2549</v>
      </c>
      <c r="G992" s="632" t="s">
        <v>627</v>
      </c>
      <c r="H992" s="649"/>
      <c r="I992" s="649"/>
      <c r="J992" s="632"/>
      <c r="K992" s="632"/>
      <c r="L992" s="649"/>
      <c r="M992" s="649"/>
      <c r="N992" s="632"/>
      <c r="O992" s="632"/>
      <c r="P992" s="649">
        <v>0.25</v>
      </c>
      <c r="Q992" s="649">
        <v>225.98000000000002</v>
      </c>
      <c r="R992" s="637"/>
      <c r="S992" s="650">
        <v>903.92000000000007</v>
      </c>
    </row>
    <row r="993" spans="1:19" ht="14.4" customHeight="1" x14ac:dyDescent="0.3">
      <c r="A993" s="631" t="s">
        <v>2497</v>
      </c>
      <c r="B993" s="632" t="s">
        <v>2531</v>
      </c>
      <c r="C993" s="632" t="s">
        <v>529</v>
      </c>
      <c r="D993" s="632" t="s">
        <v>2494</v>
      </c>
      <c r="E993" s="632" t="s">
        <v>2499</v>
      </c>
      <c r="F993" s="632" t="s">
        <v>2550</v>
      </c>
      <c r="G993" s="632" t="s">
        <v>716</v>
      </c>
      <c r="H993" s="649"/>
      <c r="I993" s="649"/>
      <c r="J993" s="632"/>
      <c r="K993" s="632"/>
      <c r="L993" s="649"/>
      <c r="M993" s="649"/>
      <c r="N993" s="632"/>
      <c r="O993" s="632"/>
      <c r="P993" s="649">
        <v>0.03</v>
      </c>
      <c r="Q993" s="649">
        <v>836.75</v>
      </c>
      <c r="R993" s="637"/>
      <c r="S993" s="650">
        <v>27891.666666666668</v>
      </c>
    </row>
    <row r="994" spans="1:19" ht="14.4" customHeight="1" x14ac:dyDescent="0.3">
      <c r="A994" s="631" t="s">
        <v>2497</v>
      </c>
      <c r="B994" s="632" t="s">
        <v>2531</v>
      </c>
      <c r="C994" s="632" t="s">
        <v>529</v>
      </c>
      <c r="D994" s="632" t="s">
        <v>2494</v>
      </c>
      <c r="E994" s="632" t="s">
        <v>634</v>
      </c>
      <c r="F994" s="632" t="s">
        <v>2608</v>
      </c>
      <c r="G994" s="632" t="s">
        <v>2609</v>
      </c>
      <c r="H994" s="649"/>
      <c r="I994" s="649"/>
      <c r="J994" s="632"/>
      <c r="K994" s="632"/>
      <c r="L994" s="649"/>
      <c r="M994" s="649"/>
      <c r="N994" s="632"/>
      <c r="O994" s="632"/>
      <c r="P994" s="649">
        <v>1</v>
      </c>
      <c r="Q994" s="649">
        <v>226</v>
      </c>
      <c r="R994" s="637"/>
      <c r="S994" s="650">
        <v>226</v>
      </c>
    </row>
    <row r="995" spans="1:19" ht="14.4" customHeight="1" x14ac:dyDescent="0.3">
      <c r="A995" s="631" t="s">
        <v>2497</v>
      </c>
      <c r="B995" s="632" t="s">
        <v>2531</v>
      </c>
      <c r="C995" s="632" t="s">
        <v>529</v>
      </c>
      <c r="D995" s="632" t="s">
        <v>2494</v>
      </c>
      <c r="E995" s="632" t="s">
        <v>634</v>
      </c>
      <c r="F995" s="632" t="s">
        <v>2611</v>
      </c>
      <c r="G995" s="632" t="s">
        <v>2612</v>
      </c>
      <c r="H995" s="649"/>
      <c r="I995" s="649"/>
      <c r="J995" s="632"/>
      <c r="K995" s="632"/>
      <c r="L995" s="649"/>
      <c r="M995" s="649"/>
      <c r="N995" s="632"/>
      <c r="O995" s="632"/>
      <c r="P995" s="649">
        <v>4</v>
      </c>
      <c r="Q995" s="649">
        <v>2504</v>
      </c>
      <c r="R995" s="637"/>
      <c r="S995" s="650">
        <v>626</v>
      </c>
    </row>
    <row r="996" spans="1:19" ht="14.4" customHeight="1" x14ac:dyDescent="0.3">
      <c r="A996" s="631" t="s">
        <v>2497</v>
      </c>
      <c r="B996" s="632" t="s">
        <v>2531</v>
      </c>
      <c r="C996" s="632" t="s">
        <v>529</v>
      </c>
      <c r="D996" s="632" t="s">
        <v>2494</v>
      </c>
      <c r="E996" s="632" t="s">
        <v>634</v>
      </c>
      <c r="F996" s="632" t="s">
        <v>2611</v>
      </c>
      <c r="G996" s="632" t="s">
        <v>2613</v>
      </c>
      <c r="H996" s="649"/>
      <c r="I996" s="649"/>
      <c r="J996" s="632"/>
      <c r="K996" s="632"/>
      <c r="L996" s="649"/>
      <c r="M996" s="649"/>
      <c r="N996" s="632"/>
      <c r="O996" s="632"/>
      <c r="P996" s="649">
        <v>19</v>
      </c>
      <c r="Q996" s="649">
        <v>11894</v>
      </c>
      <c r="R996" s="637"/>
      <c r="S996" s="650">
        <v>626</v>
      </c>
    </row>
    <row r="997" spans="1:19" ht="14.4" customHeight="1" x14ac:dyDescent="0.3">
      <c r="A997" s="631" t="s">
        <v>2497</v>
      </c>
      <c r="B997" s="632" t="s">
        <v>2531</v>
      </c>
      <c r="C997" s="632" t="s">
        <v>529</v>
      </c>
      <c r="D997" s="632" t="s">
        <v>2494</v>
      </c>
      <c r="E997" s="632" t="s">
        <v>634</v>
      </c>
      <c r="F997" s="632" t="s">
        <v>2624</v>
      </c>
      <c r="G997" s="632" t="s">
        <v>2625</v>
      </c>
      <c r="H997" s="649"/>
      <c r="I997" s="649"/>
      <c r="J997" s="632"/>
      <c r="K997" s="632"/>
      <c r="L997" s="649"/>
      <c r="M997" s="649"/>
      <c r="N997" s="632"/>
      <c r="O997" s="632"/>
      <c r="P997" s="649">
        <v>19</v>
      </c>
      <c r="Q997" s="649">
        <v>9215</v>
      </c>
      <c r="R997" s="637"/>
      <c r="S997" s="650">
        <v>485</v>
      </c>
    </row>
    <row r="998" spans="1:19" ht="14.4" customHeight="1" x14ac:dyDescent="0.3">
      <c r="A998" s="631" t="s">
        <v>2497</v>
      </c>
      <c r="B998" s="632" t="s">
        <v>2531</v>
      </c>
      <c r="C998" s="632" t="s">
        <v>529</v>
      </c>
      <c r="D998" s="632" t="s">
        <v>2494</v>
      </c>
      <c r="E998" s="632" t="s">
        <v>634</v>
      </c>
      <c r="F998" s="632" t="s">
        <v>2624</v>
      </c>
      <c r="G998" s="632" t="s">
        <v>2626</v>
      </c>
      <c r="H998" s="649"/>
      <c r="I998" s="649"/>
      <c r="J998" s="632"/>
      <c r="K998" s="632"/>
      <c r="L998" s="649"/>
      <c r="M998" s="649"/>
      <c r="N998" s="632"/>
      <c r="O998" s="632"/>
      <c r="P998" s="649">
        <v>1</v>
      </c>
      <c r="Q998" s="649">
        <v>485</v>
      </c>
      <c r="R998" s="637"/>
      <c r="S998" s="650">
        <v>485</v>
      </c>
    </row>
    <row r="999" spans="1:19" ht="14.4" customHeight="1" x14ac:dyDescent="0.3">
      <c r="A999" s="631" t="s">
        <v>2497</v>
      </c>
      <c r="B999" s="632" t="s">
        <v>2531</v>
      </c>
      <c r="C999" s="632" t="s">
        <v>529</v>
      </c>
      <c r="D999" s="632" t="s">
        <v>2494</v>
      </c>
      <c r="E999" s="632" t="s">
        <v>634</v>
      </c>
      <c r="F999" s="632" t="s">
        <v>2627</v>
      </c>
      <c r="G999" s="632" t="s">
        <v>2629</v>
      </c>
      <c r="H999" s="649"/>
      <c r="I999" s="649"/>
      <c r="J999" s="632"/>
      <c r="K999" s="632"/>
      <c r="L999" s="649"/>
      <c r="M999" s="649"/>
      <c r="N999" s="632"/>
      <c r="O999" s="632"/>
      <c r="P999" s="649">
        <v>1</v>
      </c>
      <c r="Q999" s="649">
        <v>266</v>
      </c>
      <c r="R999" s="637"/>
      <c r="S999" s="650">
        <v>266</v>
      </c>
    </row>
    <row r="1000" spans="1:19" ht="14.4" customHeight="1" x14ac:dyDescent="0.3">
      <c r="A1000" s="631" t="s">
        <v>2497</v>
      </c>
      <c r="B1000" s="632" t="s">
        <v>2531</v>
      </c>
      <c r="C1000" s="632" t="s">
        <v>529</v>
      </c>
      <c r="D1000" s="632" t="s">
        <v>2494</v>
      </c>
      <c r="E1000" s="632" t="s">
        <v>634</v>
      </c>
      <c r="F1000" s="632" t="s">
        <v>2654</v>
      </c>
      <c r="G1000" s="632" t="s">
        <v>2655</v>
      </c>
      <c r="H1000" s="649"/>
      <c r="I1000" s="649"/>
      <c r="J1000" s="632"/>
      <c r="K1000" s="632"/>
      <c r="L1000" s="649"/>
      <c r="M1000" s="649"/>
      <c r="N1000" s="632"/>
      <c r="O1000" s="632"/>
      <c r="P1000" s="649">
        <v>1</v>
      </c>
      <c r="Q1000" s="649">
        <v>112</v>
      </c>
      <c r="R1000" s="637"/>
      <c r="S1000" s="650">
        <v>112</v>
      </c>
    </row>
    <row r="1001" spans="1:19" ht="14.4" customHeight="1" x14ac:dyDescent="0.3">
      <c r="A1001" s="631" t="s">
        <v>2497</v>
      </c>
      <c r="B1001" s="632" t="s">
        <v>2531</v>
      </c>
      <c r="C1001" s="632" t="s">
        <v>529</v>
      </c>
      <c r="D1001" s="632" t="s">
        <v>2494</v>
      </c>
      <c r="E1001" s="632" t="s">
        <v>634</v>
      </c>
      <c r="F1001" s="632" t="s">
        <v>2659</v>
      </c>
      <c r="G1001" s="632" t="s">
        <v>2661</v>
      </c>
      <c r="H1001" s="649"/>
      <c r="I1001" s="649"/>
      <c r="J1001" s="632"/>
      <c r="K1001" s="632"/>
      <c r="L1001" s="649"/>
      <c r="M1001" s="649"/>
      <c r="N1001" s="632"/>
      <c r="O1001" s="632"/>
      <c r="P1001" s="649">
        <v>1</v>
      </c>
      <c r="Q1001" s="649">
        <v>178</v>
      </c>
      <c r="R1001" s="637"/>
      <c r="S1001" s="650">
        <v>178</v>
      </c>
    </row>
    <row r="1002" spans="1:19" ht="14.4" customHeight="1" x14ac:dyDescent="0.3">
      <c r="A1002" s="631" t="s">
        <v>2497</v>
      </c>
      <c r="B1002" s="632" t="s">
        <v>2531</v>
      </c>
      <c r="C1002" s="632" t="s">
        <v>529</v>
      </c>
      <c r="D1002" s="632" t="s">
        <v>2494</v>
      </c>
      <c r="E1002" s="632" t="s">
        <v>634</v>
      </c>
      <c r="F1002" s="632" t="s">
        <v>2678</v>
      </c>
      <c r="G1002" s="632" t="s">
        <v>2679</v>
      </c>
      <c r="H1002" s="649"/>
      <c r="I1002" s="649"/>
      <c r="J1002" s="632"/>
      <c r="K1002" s="632"/>
      <c r="L1002" s="649"/>
      <c r="M1002" s="649"/>
      <c r="N1002" s="632"/>
      <c r="O1002" s="632"/>
      <c r="P1002" s="649">
        <v>6</v>
      </c>
      <c r="Q1002" s="649">
        <v>4050</v>
      </c>
      <c r="R1002" s="637"/>
      <c r="S1002" s="650">
        <v>675</v>
      </c>
    </row>
    <row r="1003" spans="1:19" ht="14.4" customHeight="1" x14ac:dyDescent="0.3">
      <c r="A1003" s="631" t="s">
        <v>2497</v>
      </c>
      <c r="B1003" s="632" t="s">
        <v>2531</v>
      </c>
      <c r="C1003" s="632" t="s">
        <v>529</v>
      </c>
      <c r="D1003" s="632" t="s">
        <v>2494</v>
      </c>
      <c r="E1003" s="632" t="s">
        <v>634</v>
      </c>
      <c r="F1003" s="632" t="s">
        <v>2678</v>
      </c>
      <c r="G1003" s="632" t="s">
        <v>2680</v>
      </c>
      <c r="H1003" s="649"/>
      <c r="I1003" s="649"/>
      <c r="J1003" s="632"/>
      <c r="K1003" s="632"/>
      <c r="L1003" s="649"/>
      <c r="M1003" s="649"/>
      <c r="N1003" s="632"/>
      <c r="O1003" s="632"/>
      <c r="P1003" s="649">
        <v>25</v>
      </c>
      <c r="Q1003" s="649">
        <v>16875</v>
      </c>
      <c r="R1003" s="637"/>
      <c r="S1003" s="650">
        <v>675</v>
      </c>
    </row>
    <row r="1004" spans="1:19" ht="14.4" customHeight="1" x14ac:dyDescent="0.3">
      <c r="A1004" s="631" t="s">
        <v>2497</v>
      </c>
      <c r="B1004" s="632" t="s">
        <v>2531</v>
      </c>
      <c r="C1004" s="632" t="s">
        <v>529</v>
      </c>
      <c r="D1004" s="632" t="s">
        <v>2494</v>
      </c>
      <c r="E1004" s="632" t="s">
        <v>634</v>
      </c>
      <c r="F1004" s="632" t="s">
        <v>2693</v>
      </c>
      <c r="G1004" s="632" t="s">
        <v>2694</v>
      </c>
      <c r="H1004" s="649"/>
      <c r="I1004" s="649"/>
      <c r="J1004" s="632"/>
      <c r="K1004" s="632"/>
      <c r="L1004" s="649"/>
      <c r="M1004" s="649"/>
      <c r="N1004" s="632"/>
      <c r="O1004" s="632"/>
      <c r="P1004" s="649">
        <v>5</v>
      </c>
      <c r="Q1004" s="649">
        <v>2135</v>
      </c>
      <c r="R1004" s="637"/>
      <c r="S1004" s="650">
        <v>427</v>
      </c>
    </row>
    <row r="1005" spans="1:19" ht="14.4" customHeight="1" x14ac:dyDescent="0.3">
      <c r="A1005" s="631" t="s">
        <v>2497</v>
      </c>
      <c r="B1005" s="632" t="s">
        <v>2531</v>
      </c>
      <c r="C1005" s="632" t="s">
        <v>529</v>
      </c>
      <c r="D1005" s="632" t="s">
        <v>2494</v>
      </c>
      <c r="E1005" s="632" t="s">
        <v>634</v>
      </c>
      <c r="F1005" s="632" t="s">
        <v>2693</v>
      </c>
      <c r="G1005" s="632" t="s">
        <v>2695</v>
      </c>
      <c r="H1005" s="649"/>
      <c r="I1005" s="649"/>
      <c r="J1005" s="632"/>
      <c r="K1005" s="632"/>
      <c r="L1005" s="649"/>
      <c r="M1005" s="649"/>
      <c r="N1005" s="632"/>
      <c r="O1005" s="632"/>
      <c r="P1005" s="649">
        <v>40</v>
      </c>
      <c r="Q1005" s="649">
        <v>17080</v>
      </c>
      <c r="R1005" s="637"/>
      <c r="S1005" s="650">
        <v>427</v>
      </c>
    </row>
    <row r="1006" spans="1:19" ht="14.4" customHeight="1" x14ac:dyDescent="0.3">
      <c r="A1006" s="631" t="s">
        <v>2497</v>
      </c>
      <c r="B1006" s="632" t="s">
        <v>2531</v>
      </c>
      <c r="C1006" s="632" t="s">
        <v>529</v>
      </c>
      <c r="D1006" s="632" t="s">
        <v>2494</v>
      </c>
      <c r="E1006" s="632" t="s">
        <v>634</v>
      </c>
      <c r="F1006" s="632" t="s">
        <v>2696</v>
      </c>
      <c r="G1006" s="632" t="s">
        <v>2697</v>
      </c>
      <c r="H1006" s="649"/>
      <c r="I1006" s="649"/>
      <c r="J1006" s="632"/>
      <c r="K1006" s="632"/>
      <c r="L1006" s="649"/>
      <c r="M1006" s="649"/>
      <c r="N1006" s="632"/>
      <c r="O1006" s="632"/>
      <c r="P1006" s="649">
        <v>2</v>
      </c>
      <c r="Q1006" s="649">
        <v>532</v>
      </c>
      <c r="R1006" s="637"/>
      <c r="S1006" s="650">
        <v>266</v>
      </c>
    </row>
    <row r="1007" spans="1:19" ht="14.4" customHeight="1" x14ac:dyDescent="0.3">
      <c r="A1007" s="631" t="s">
        <v>2497</v>
      </c>
      <c r="B1007" s="632" t="s">
        <v>2531</v>
      </c>
      <c r="C1007" s="632" t="s">
        <v>529</v>
      </c>
      <c r="D1007" s="632" t="s">
        <v>2494</v>
      </c>
      <c r="E1007" s="632" t="s">
        <v>634</v>
      </c>
      <c r="F1007" s="632" t="s">
        <v>2710</v>
      </c>
      <c r="G1007" s="632" t="s">
        <v>2711</v>
      </c>
      <c r="H1007" s="649"/>
      <c r="I1007" s="649"/>
      <c r="J1007" s="632"/>
      <c r="K1007" s="632"/>
      <c r="L1007" s="649"/>
      <c r="M1007" s="649"/>
      <c r="N1007" s="632"/>
      <c r="O1007" s="632"/>
      <c r="P1007" s="649">
        <v>42</v>
      </c>
      <c r="Q1007" s="649">
        <v>39270</v>
      </c>
      <c r="R1007" s="637"/>
      <c r="S1007" s="650">
        <v>935</v>
      </c>
    </row>
    <row r="1008" spans="1:19" ht="14.4" customHeight="1" x14ac:dyDescent="0.3">
      <c r="A1008" s="631" t="s">
        <v>2497</v>
      </c>
      <c r="B1008" s="632" t="s">
        <v>2531</v>
      </c>
      <c r="C1008" s="632" t="s">
        <v>529</v>
      </c>
      <c r="D1008" s="632" t="s">
        <v>2494</v>
      </c>
      <c r="E1008" s="632" t="s">
        <v>634</v>
      </c>
      <c r="F1008" s="632" t="s">
        <v>2710</v>
      </c>
      <c r="G1008" s="632" t="s">
        <v>2712</v>
      </c>
      <c r="H1008" s="649"/>
      <c r="I1008" s="649"/>
      <c r="J1008" s="632"/>
      <c r="K1008" s="632"/>
      <c r="L1008" s="649"/>
      <c r="M1008" s="649"/>
      <c r="N1008" s="632"/>
      <c r="O1008" s="632"/>
      <c r="P1008" s="649">
        <v>5</v>
      </c>
      <c r="Q1008" s="649">
        <v>4675</v>
      </c>
      <c r="R1008" s="637"/>
      <c r="S1008" s="650">
        <v>935</v>
      </c>
    </row>
    <row r="1009" spans="1:19" ht="14.4" customHeight="1" x14ac:dyDescent="0.3">
      <c r="A1009" s="631" t="s">
        <v>2497</v>
      </c>
      <c r="B1009" s="632" t="s">
        <v>2531</v>
      </c>
      <c r="C1009" s="632" t="s">
        <v>529</v>
      </c>
      <c r="D1009" s="632" t="s">
        <v>2494</v>
      </c>
      <c r="E1009" s="632" t="s">
        <v>634</v>
      </c>
      <c r="F1009" s="632" t="s">
        <v>2725</v>
      </c>
      <c r="G1009" s="632" t="s">
        <v>2726</v>
      </c>
      <c r="H1009" s="649"/>
      <c r="I1009" s="649"/>
      <c r="J1009" s="632"/>
      <c r="K1009" s="632"/>
      <c r="L1009" s="649"/>
      <c r="M1009" s="649"/>
      <c r="N1009" s="632"/>
      <c r="O1009" s="632"/>
      <c r="P1009" s="649">
        <v>6</v>
      </c>
      <c r="Q1009" s="649">
        <v>2244</v>
      </c>
      <c r="R1009" s="637"/>
      <c r="S1009" s="650">
        <v>374</v>
      </c>
    </row>
    <row r="1010" spans="1:19" ht="14.4" customHeight="1" x14ac:dyDescent="0.3">
      <c r="A1010" s="631" t="s">
        <v>2497</v>
      </c>
      <c r="B1010" s="632" t="s">
        <v>2531</v>
      </c>
      <c r="C1010" s="632" t="s">
        <v>529</v>
      </c>
      <c r="D1010" s="632" t="s">
        <v>785</v>
      </c>
      <c r="E1010" s="632" t="s">
        <v>2499</v>
      </c>
      <c r="F1010" s="632" t="s">
        <v>2500</v>
      </c>
      <c r="G1010" s="632" t="s">
        <v>629</v>
      </c>
      <c r="H1010" s="649">
        <v>2</v>
      </c>
      <c r="I1010" s="649">
        <v>1711.28</v>
      </c>
      <c r="J1010" s="632">
        <v>0.30769230769230771</v>
      </c>
      <c r="K1010" s="632">
        <v>855.64</v>
      </c>
      <c r="L1010" s="649">
        <v>6.5</v>
      </c>
      <c r="M1010" s="649">
        <v>5561.66</v>
      </c>
      <c r="N1010" s="632">
        <v>1</v>
      </c>
      <c r="O1010" s="632">
        <v>855.64</v>
      </c>
      <c r="P1010" s="649">
        <v>0.5</v>
      </c>
      <c r="Q1010" s="649">
        <v>444.09</v>
      </c>
      <c r="R1010" s="637">
        <v>7.9848462509394674E-2</v>
      </c>
      <c r="S1010" s="650">
        <v>888.18</v>
      </c>
    </row>
    <row r="1011" spans="1:19" ht="14.4" customHeight="1" x14ac:dyDescent="0.3">
      <c r="A1011" s="631" t="s">
        <v>2497</v>
      </c>
      <c r="B1011" s="632" t="s">
        <v>2531</v>
      </c>
      <c r="C1011" s="632" t="s">
        <v>529</v>
      </c>
      <c r="D1011" s="632" t="s">
        <v>785</v>
      </c>
      <c r="E1011" s="632" t="s">
        <v>2499</v>
      </c>
      <c r="F1011" s="632" t="s">
        <v>2532</v>
      </c>
      <c r="G1011" s="632" t="s">
        <v>629</v>
      </c>
      <c r="H1011" s="649">
        <v>148.75</v>
      </c>
      <c r="I1011" s="649">
        <v>254550.3300000001</v>
      </c>
      <c r="J1011" s="632">
        <v>0.94896314680021454</v>
      </c>
      <c r="K1011" s="632">
        <v>1711.2627226890763</v>
      </c>
      <c r="L1011" s="649">
        <v>156.75</v>
      </c>
      <c r="M1011" s="649">
        <v>268240.4800000001</v>
      </c>
      <c r="N1011" s="632">
        <v>1</v>
      </c>
      <c r="O1011" s="632">
        <v>1711.263030303031</v>
      </c>
      <c r="P1011" s="649">
        <v>29.5</v>
      </c>
      <c r="Q1011" s="649">
        <v>50752.14</v>
      </c>
      <c r="R1011" s="637">
        <v>0.18920388153197451</v>
      </c>
      <c r="S1011" s="650">
        <v>1720.4115254237288</v>
      </c>
    </row>
    <row r="1012" spans="1:19" ht="14.4" customHeight="1" x14ac:dyDescent="0.3">
      <c r="A1012" s="631" t="s">
        <v>2497</v>
      </c>
      <c r="B1012" s="632" t="s">
        <v>2531</v>
      </c>
      <c r="C1012" s="632" t="s">
        <v>529</v>
      </c>
      <c r="D1012" s="632" t="s">
        <v>785</v>
      </c>
      <c r="E1012" s="632" t="s">
        <v>2499</v>
      </c>
      <c r="F1012" s="632" t="s">
        <v>2533</v>
      </c>
      <c r="G1012" s="632" t="s">
        <v>618</v>
      </c>
      <c r="H1012" s="649">
        <v>351.45</v>
      </c>
      <c r="I1012" s="649">
        <v>951891.83000000077</v>
      </c>
      <c r="J1012" s="632">
        <v>1.0847449107403626</v>
      </c>
      <c r="K1012" s="632">
        <v>2708.4701379997177</v>
      </c>
      <c r="L1012" s="649">
        <v>325.50000000000006</v>
      </c>
      <c r="M1012" s="649">
        <v>877525.97000000067</v>
      </c>
      <c r="N1012" s="632">
        <v>1</v>
      </c>
      <c r="O1012" s="632">
        <v>2695.9323195084503</v>
      </c>
      <c r="P1012" s="649">
        <v>442.84</v>
      </c>
      <c r="Q1012" s="649">
        <v>1075594.4000000008</v>
      </c>
      <c r="R1012" s="637">
        <v>1.2257123284909734</v>
      </c>
      <c r="S1012" s="650">
        <v>2428.8555686026575</v>
      </c>
    </row>
    <row r="1013" spans="1:19" ht="14.4" customHeight="1" x14ac:dyDescent="0.3">
      <c r="A1013" s="631" t="s">
        <v>2497</v>
      </c>
      <c r="B1013" s="632" t="s">
        <v>2531</v>
      </c>
      <c r="C1013" s="632" t="s">
        <v>529</v>
      </c>
      <c r="D1013" s="632" t="s">
        <v>785</v>
      </c>
      <c r="E1013" s="632" t="s">
        <v>2499</v>
      </c>
      <c r="F1013" s="632" t="s">
        <v>2534</v>
      </c>
      <c r="G1013" s="632" t="s">
        <v>618</v>
      </c>
      <c r="H1013" s="649">
        <v>38.699999999999967</v>
      </c>
      <c r="I1013" s="649">
        <v>262002.86999999979</v>
      </c>
      <c r="J1013" s="632">
        <v>1.0760320872539111</v>
      </c>
      <c r="K1013" s="632">
        <v>6770.1</v>
      </c>
      <c r="L1013" s="649">
        <v>36.100000000000016</v>
      </c>
      <c r="M1013" s="649">
        <v>243489.82999999981</v>
      </c>
      <c r="N1013" s="632">
        <v>1</v>
      </c>
      <c r="O1013" s="632">
        <v>6744.8706371191056</v>
      </c>
      <c r="P1013" s="649">
        <v>30.639999999999972</v>
      </c>
      <c r="Q1013" s="649">
        <v>198433.84999999989</v>
      </c>
      <c r="R1013" s="637">
        <v>0.81495744606663878</v>
      </c>
      <c r="S1013" s="650">
        <v>6476.3005874673654</v>
      </c>
    </row>
    <row r="1014" spans="1:19" ht="14.4" customHeight="1" x14ac:dyDescent="0.3">
      <c r="A1014" s="631" t="s">
        <v>2497</v>
      </c>
      <c r="B1014" s="632" t="s">
        <v>2531</v>
      </c>
      <c r="C1014" s="632" t="s">
        <v>529</v>
      </c>
      <c r="D1014" s="632" t="s">
        <v>785</v>
      </c>
      <c r="E1014" s="632" t="s">
        <v>2499</v>
      </c>
      <c r="F1014" s="632" t="s">
        <v>2536</v>
      </c>
      <c r="G1014" s="632" t="s">
        <v>2537</v>
      </c>
      <c r="H1014" s="649">
        <v>304.94999999999993</v>
      </c>
      <c r="I1014" s="649">
        <v>305731.92000000016</v>
      </c>
      <c r="J1014" s="632">
        <v>1.471755143998154</v>
      </c>
      <c r="K1014" s="632">
        <v>1002.5640924741768</v>
      </c>
      <c r="L1014" s="649">
        <v>206.73999999999992</v>
      </c>
      <c r="M1014" s="649">
        <v>207732.87000000023</v>
      </c>
      <c r="N1014" s="632">
        <v>1</v>
      </c>
      <c r="O1014" s="632">
        <v>1004.8025055625438</v>
      </c>
      <c r="P1014" s="649"/>
      <c r="Q1014" s="649"/>
      <c r="R1014" s="637"/>
      <c r="S1014" s="650"/>
    </row>
    <row r="1015" spans="1:19" ht="14.4" customHeight="1" x14ac:dyDescent="0.3">
      <c r="A1015" s="631" t="s">
        <v>2497</v>
      </c>
      <c r="B1015" s="632" t="s">
        <v>2531</v>
      </c>
      <c r="C1015" s="632" t="s">
        <v>529</v>
      </c>
      <c r="D1015" s="632" t="s">
        <v>785</v>
      </c>
      <c r="E1015" s="632" t="s">
        <v>2499</v>
      </c>
      <c r="F1015" s="632" t="s">
        <v>2538</v>
      </c>
      <c r="G1015" s="632" t="s">
        <v>675</v>
      </c>
      <c r="H1015" s="649">
        <v>8.5400000000000027</v>
      </c>
      <c r="I1015" s="649">
        <v>84392.869999999966</v>
      </c>
      <c r="J1015" s="632">
        <v>0.82974193828754728</v>
      </c>
      <c r="K1015" s="632">
        <v>9882.0690866510467</v>
      </c>
      <c r="L1015" s="649">
        <v>10.370000000000003</v>
      </c>
      <c r="M1015" s="649">
        <v>101709.77999999994</v>
      </c>
      <c r="N1015" s="632">
        <v>1</v>
      </c>
      <c r="O1015" s="632">
        <v>9808.0790742526442</v>
      </c>
      <c r="P1015" s="649">
        <v>4.99</v>
      </c>
      <c r="Q1015" s="649">
        <v>47552.680000000015</v>
      </c>
      <c r="R1015" s="637">
        <v>0.46753301403267261</v>
      </c>
      <c r="S1015" s="650">
        <v>9529.5951903807636</v>
      </c>
    </row>
    <row r="1016" spans="1:19" ht="14.4" customHeight="1" x14ac:dyDescent="0.3">
      <c r="A1016" s="631" t="s">
        <v>2497</v>
      </c>
      <c r="B1016" s="632" t="s">
        <v>2531</v>
      </c>
      <c r="C1016" s="632" t="s">
        <v>529</v>
      </c>
      <c r="D1016" s="632" t="s">
        <v>785</v>
      </c>
      <c r="E1016" s="632" t="s">
        <v>2499</v>
      </c>
      <c r="F1016" s="632" t="s">
        <v>2538</v>
      </c>
      <c r="G1016" s="632" t="s">
        <v>754</v>
      </c>
      <c r="H1016" s="649">
        <v>1.3800000000000003</v>
      </c>
      <c r="I1016" s="649">
        <v>13645.229999999998</v>
      </c>
      <c r="J1016" s="632">
        <v>0.41379275836972335</v>
      </c>
      <c r="K1016" s="632">
        <v>9887.8478260869524</v>
      </c>
      <c r="L1016" s="649">
        <v>3.3400000000000007</v>
      </c>
      <c r="M1016" s="649">
        <v>32976</v>
      </c>
      <c r="N1016" s="632">
        <v>1</v>
      </c>
      <c r="O1016" s="632">
        <v>9873.0538922155665</v>
      </c>
      <c r="P1016" s="649">
        <v>3.32</v>
      </c>
      <c r="Q1016" s="649">
        <v>29047.21</v>
      </c>
      <c r="R1016" s="637">
        <v>0.88085910965550696</v>
      </c>
      <c r="S1016" s="650">
        <v>8749.1596385542161</v>
      </c>
    </row>
    <row r="1017" spans="1:19" ht="14.4" customHeight="1" x14ac:dyDescent="0.3">
      <c r="A1017" s="631" t="s">
        <v>2497</v>
      </c>
      <c r="B1017" s="632" t="s">
        <v>2531</v>
      </c>
      <c r="C1017" s="632" t="s">
        <v>529</v>
      </c>
      <c r="D1017" s="632" t="s">
        <v>785</v>
      </c>
      <c r="E1017" s="632" t="s">
        <v>2499</v>
      </c>
      <c r="F1017" s="632" t="s">
        <v>2540</v>
      </c>
      <c r="G1017" s="632" t="s">
        <v>2541</v>
      </c>
      <c r="H1017" s="649"/>
      <c r="I1017" s="649"/>
      <c r="J1017" s="632"/>
      <c r="K1017" s="632"/>
      <c r="L1017" s="649">
        <v>0.02</v>
      </c>
      <c r="M1017" s="649">
        <v>96.46</v>
      </c>
      <c r="N1017" s="632">
        <v>1</v>
      </c>
      <c r="O1017" s="632">
        <v>4823</v>
      </c>
      <c r="P1017" s="649"/>
      <c r="Q1017" s="649"/>
      <c r="R1017" s="637"/>
      <c r="S1017" s="650"/>
    </row>
    <row r="1018" spans="1:19" ht="14.4" customHeight="1" x14ac:dyDescent="0.3">
      <c r="A1018" s="631" t="s">
        <v>2497</v>
      </c>
      <c r="B1018" s="632" t="s">
        <v>2531</v>
      </c>
      <c r="C1018" s="632" t="s">
        <v>529</v>
      </c>
      <c r="D1018" s="632" t="s">
        <v>785</v>
      </c>
      <c r="E1018" s="632" t="s">
        <v>2499</v>
      </c>
      <c r="F1018" s="632" t="s">
        <v>2540</v>
      </c>
      <c r="G1018" s="632" t="s">
        <v>754</v>
      </c>
      <c r="H1018" s="649">
        <v>0.2</v>
      </c>
      <c r="I1018" s="649">
        <v>935.08</v>
      </c>
      <c r="J1018" s="632"/>
      <c r="K1018" s="632">
        <v>4675.3999999999996</v>
      </c>
      <c r="L1018" s="649"/>
      <c r="M1018" s="649"/>
      <c r="N1018" s="632"/>
      <c r="O1018" s="632"/>
      <c r="P1018" s="649"/>
      <c r="Q1018" s="649"/>
      <c r="R1018" s="637"/>
      <c r="S1018" s="650"/>
    </row>
    <row r="1019" spans="1:19" ht="14.4" customHeight="1" x14ac:dyDescent="0.3">
      <c r="A1019" s="631" t="s">
        <v>2497</v>
      </c>
      <c r="B1019" s="632" t="s">
        <v>2531</v>
      </c>
      <c r="C1019" s="632" t="s">
        <v>529</v>
      </c>
      <c r="D1019" s="632" t="s">
        <v>785</v>
      </c>
      <c r="E1019" s="632" t="s">
        <v>2499</v>
      </c>
      <c r="F1019" s="632" t="s">
        <v>2542</v>
      </c>
      <c r="G1019" s="632" t="s">
        <v>616</v>
      </c>
      <c r="H1019" s="649">
        <v>1005.8399999999999</v>
      </c>
      <c r="I1019" s="649">
        <v>917091.85999999824</v>
      </c>
      <c r="J1019" s="632">
        <v>1.0646525798022848</v>
      </c>
      <c r="K1019" s="632">
        <v>911.76713990296503</v>
      </c>
      <c r="L1019" s="649">
        <v>1021.2700000000002</v>
      </c>
      <c r="M1019" s="649">
        <v>861400.12000000046</v>
      </c>
      <c r="N1019" s="632">
        <v>1</v>
      </c>
      <c r="O1019" s="632">
        <v>843.45973151076623</v>
      </c>
      <c r="P1019" s="649">
        <v>1065.5000000000002</v>
      </c>
      <c r="Q1019" s="649">
        <v>826564.55999999936</v>
      </c>
      <c r="R1019" s="637">
        <v>0.95955937410363834</v>
      </c>
      <c r="S1019" s="650">
        <v>775.75275457531598</v>
      </c>
    </row>
    <row r="1020" spans="1:19" ht="14.4" customHeight="1" x14ac:dyDescent="0.3">
      <c r="A1020" s="631" t="s">
        <v>2497</v>
      </c>
      <c r="B1020" s="632" t="s">
        <v>2531</v>
      </c>
      <c r="C1020" s="632" t="s">
        <v>529</v>
      </c>
      <c r="D1020" s="632" t="s">
        <v>785</v>
      </c>
      <c r="E1020" s="632" t="s">
        <v>2499</v>
      </c>
      <c r="F1020" s="632" t="s">
        <v>2543</v>
      </c>
      <c r="G1020" s="632" t="s">
        <v>616</v>
      </c>
      <c r="H1020" s="649">
        <v>10</v>
      </c>
      <c r="I1020" s="649">
        <v>16869.2</v>
      </c>
      <c r="J1020" s="632">
        <v>2.3529411764705879</v>
      </c>
      <c r="K1020" s="632">
        <v>1686.92</v>
      </c>
      <c r="L1020" s="649">
        <v>4.25</v>
      </c>
      <c r="M1020" s="649">
        <v>7169.4100000000008</v>
      </c>
      <c r="N1020" s="632">
        <v>1</v>
      </c>
      <c r="O1020" s="632">
        <v>1686.92</v>
      </c>
      <c r="P1020" s="649"/>
      <c r="Q1020" s="649"/>
      <c r="R1020" s="637"/>
      <c r="S1020" s="650"/>
    </row>
    <row r="1021" spans="1:19" ht="14.4" customHeight="1" x14ac:dyDescent="0.3">
      <c r="A1021" s="631" t="s">
        <v>2497</v>
      </c>
      <c r="B1021" s="632" t="s">
        <v>2531</v>
      </c>
      <c r="C1021" s="632" t="s">
        <v>529</v>
      </c>
      <c r="D1021" s="632" t="s">
        <v>785</v>
      </c>
      <c r="E1021" s="632" t="s">
        <v>2499</v>
      </c>
      <c r="F1021" s="632" t="s">
        <v>2544</v>
      </c>
      <c r="G1021" s="632" t="s">
        <v>716</v>
      </c>
      <c r="H1021" s="649">
        <v>0.70000000000000007</v>
      </c>
      <c r="I1021" s="649">
        <v>3183.2999999999997</v>
      </c>
      <c r="J1021" s="632">
        <v>2.1875042948832477</v>
      </c>
      <c r="K1021" s="632">
        <v>4547.5714285714275</v>
      </c>
      <c r="L1021" s="649">
        <v>0.32</v>
      </c>
      <c r="M1021" s="649">
        <v>1455.22</v>
      </c>
      <c r="N1021" s="632">
        <v>1</v>
      </c>
      <c r="O1021" s="632">
        <v>4547.5625</v>
      </c>
      <c r="P1021" s="649"/>
      <c r="Q1021" s="649"/>
      <c r="R1021" s="637"/>
      <c r="S1021" s="650"/>
    </row>
    <row r="1022" spans="1:19" ht="14.4" customHeight="1" x14ac:dyDescent="0.3">
      <c r="A1022" s="631" t="s">
        <v>2497</v>
      </c>
      <c r="B1022" s="632" t="s">
        <v>2531</v>
      </c>
      <c r="C1022" s="632" t="s">
        <v>529</v>
      </c>
      <c r="D1022" s="632" t="s">
        <v>785</v>
      </c>
      <c r="E1022" s="632" t="s">
        <v>2499</v>
      </c>
      <c r="F1022" s="632" t="s">
        <v>2545</v>
      </c>
      <c r="G1022" s="632" t="s">
        <v>716</v>
      </c>
      <c r="H1022" s="649">
        <v>8.509999999999998</v>
      </c>
      <c r="I1022" s="649">
        <v>75511.17</v>
      </c>
      <c r="J1022" s="632">
        <v>0.95649285307858944</v>
      </c>
      <c r="K1022" s="632">
        <v>8873.2279670975349</v>
      </c>
      <c r="L1022" s="649">
        <v>8.6800000000000033</v>
      </c>
      <c r="M1022" s="649">
        <v>78945.880000000048</v>
      </c>
      <c r="N1022" s="632">
        <v>1</v>
      </c>
      <c r="O1022" s="632">
        <v>9095.1474654377907</v>
      </c>
      <c r="P1022" s="649">
        <v>0.29000000000000004</v>
      </c>
      <c r="Q1022" s="649">
        <v>2592.12</v>
      </c>
      <c r="R1022" s="637">
        <v>3.2834139032967877E-2</v>
      </c>
      <c r="S1022" s="650">
        <v>8938.3448275862047</v>
      </c>
    </row>
    <row r="1023" spans="1:19" ht="14.4" customHeight="1" x14ac:dyDescent="0.3">
      <c r="A1023" s="631" t="s">
        <v>2497</v>
      </c>
      <c r="B1023" s="632" t="s">
        <v>2531</v>
      </c>
      <c r="C1023" s="632" t="s">
        <v>529</v>
      </c>
      <c r="D1023" s="632" t="s">
        <v>785</v>
      </c>
      <c r="E1023" s="632" t="s">
        <v>2499</v>
      </c>
      <c r="F1023" s="632" t="s">
        <v>2546</v>
      </c>
      <c r="G1023" s="632" t="s">
        <v>723</v>
      </c>
      <c r="H1023" s="649">
        <v>2.5600000000000005</v>
      </c>
      <c r="I1023" s="649">
        <v>4980.4399999999996</v>
      </c>
      <c r="J1023" s="632">
        <v>1.2166643866403488</v>
      </c>
      <c r="K1023" s="632">
        <v>1945.4843749999995</v>
      </c>
      <c r="L1023" s="649">
        <v>2.1000000000000005</v>
      </c>
      <c r="M1023" s="649">
        <v>4093.5199999999991</v>
      </c>
      <c r="N1023" s="632">
        <v>1</v>
      </c>
      <c r="O1023" s="632">
        <v>1949.2952380952372</v>
      </c>
      <c r="P1023" s="649">
        <v>1.0999999999999999</v>
      </c>
      <c r="Q1023" s="649">
        <v>2002.5300000000002</v>
      </c>
      <c r="R1023" s="637">
        <v>0.48919511813793526</v>
      </c>
      <c r="S1023" s="650">
        <v>1820.4818181818187</v>
      </c>
    </row>
    <row r="1024" spans="1:19" ht="14.4" customHeight="1" x14ac:dyDescent="0.3">
      <c r="A1024" s="631" t="s">
        <v>2497</v>
      </c>
      <c r="B1024" s="632" t="s">
        <v>2531</v>
      </c>
      <c r="C1024" s="632" t="s">
        <v>529</v>
      </c>
      <c r="D1024" s="632" t="s">
        <v>785</v>
      </c>
      <c r="E1024" s="632" t="s">
        <v>2499</v>
      </c>
      <c r="F1024" s="632" t="s">
        <v>2547</v>
      </c>
      <c r="G1024" s="632" t="s">
        <v>716</v>
      </c>
      <c r="H1024" s="649">
        <v>343.65000000000038</v>
      </c>
      <c r="I1024" s="649">
        <v>615442.47000000055</v>
      </c>
      <c r="J1024" s="632">
        <v>1.2824566247420788</v>
      </c>
      <c r="K1024" s="632">
        <v>1790.8990833697071</v>
      </c>
      <c r="L1024" s="649">
        <v>263.85999999999984</v>
      </c>
      <c r="M1024" s="649">
        <v>479893.4000000002</v>
      </c>
      <c r="N1024" s="632">
        <v>1</v>
      </c>
      <c r="O1024" s="632">
        <v>1818.7425149700616</v>
      </c>
      <c r="P1024" s="649">
        <v>394.76000000000022</v>
      </c>
      <c r="Q1024" s="649">
        <v>566685.56999999995</v>
      </c>
      <c r="R1024" s="637">
        <v>1.1808571862001014</v>
      </c>
      <c r="S1024" s="650">
        <v>1435.5192268720225</v>
      </c>
    </row>
    <row r="1025" spans="1:19" ht="14.4" customHeight="1" x14ac:dyDescent="0.3">
      <c r="A1025" s="631" t="s">
        <v>2497</v>
      </c>
      <c r="B1025" s="632" t="s">
        <v>2531</v>
      </c>
      <c r="C1025" s="632" t="s">
        <v>529</v>
      </c>
      <c r="D1025" s="632" t="s">
        <v>785</v>
      </c>
      <c r="E1025" s="632" t="s">
        <v>2499</v>
      </c>
      <c r="F1025" s="632" t="s">
        <v>2548</v>
      </c>
      <c r="G1025" s="632" t="s">
        <v>625</v>
      </c>
      <c r="H1025" s="649">
        <v>2.4499999999999993</v>
      </c>
      <c r="I1025" s="649">
        <v>1268.1200000000003</v>
      </c>
      <c r="J1025" s="632">
        <v>1.0745686879300411</v>
      </c>
      <c r="K1025" s="632">
        <v>517.60000000000025</v>
      </c>
      <c r="L1025" s="649">
        <v>2.2799999999999998</v>
      </c>
      <c r="M1025" s="649">
        <v>1180.1200000000001</v>
      </c>
      <c r="N1025" s="632">
        <v>1</v>
      </c>
      <c r="O1025" s="632">
        <v>517.59649122807025</v>
      </c>
      <c r="P1025" s="649">
        <v>1.7999999999999998</v>
      </c>
      <c r="Q1025" s="649">
        <v>840.43</v>
      </c>
      <c r="R1025" s="637">
        <v>0.71215639087550409</v>
      </c>
      <c r="S1025" s="650">
        <v>466.90555555555557</v>
      </c>
    </row>
    <row r="1026" spans="1:19" ht="14.4" customHeight="1" x14ac:dyDescent="0.3">
      <c r="A1026" s="631" t="s">
        <v>2497</v>
      </c>
      <c r="B1026" s="632" t="s">
        <v>2531</v>
      </c>
      <c r="C1026" s="632" t="s">
        <v>529</v>
      </c>
      <c r="D1026" s="632" t="s">
        <v>785</v>
      </c>
      <c r="E1026" s="632" t="s">
        <v>2499</v>
      </c>
      <c r="F1026" s="632" t="s">
        <v>2549</v>
      </c>
      <c r="G1026" s="632" t="s">
        <v>627</v>
      </c>
      <c r="H1026" s="649">
        <v>90.999999999999829</v>
      </c>
      <c r="I1026" s="649">
        <v>82249.370000000097</v>
      </c>
      <c r="J1026" s="632">
        <v>0.91788877937378111</v>
      </c>
      <c r="K1026" s="632">
        <v>903.8392307692335</v>
      </c>
      <c r="L1026" s="649">
        <v>99.149999999999821</v>
      </c>
      <c r="M1026" s="649">
        <v>89607.120000000185</v>
      </c>
      <c r="N1026" s="632">
        <v>1</v>
      </c>
      <c r="O1026" s="632">
        <v>903.75310136157691</v>
      </c>
      <c r="P1026" s="649">
        <v>102.9899999999999</v>
      </c>
      <c r="Q1026" s="649">
        <v>84127.590000000098</v>
      </c>
      <c r="R1026" s="637">
        <v>0.93884939053950089</v>
      </c>
      <c r="S1026" s="650">
        <v>816.85202446839673</v>
      </c>
    </row>
    <row r="1027" spans="1:19" ht="14.4" customHeight="1" x14ac:dyDescent="0.3">
      <c r="A1027" s="631" t="s">
        <v>2497</v>
      </c>
      <c r="B1027" s="632" t="s">
        <v>2531</v>
      </c>
      <c r="C1027" s="632" t="s">
        <v>529</v>
      </c>
      <c r="D1027" s="632" t="s">
        <v>785</v>
      </c>
      <c r="E1027" s="632" t="s">
        <v>2499</v>
      </c>
      <c r="F1027" s="632" t="s">
        <v>2550</v>
      </c>
      <c r="G1027" s="632" t="s">
        <v>716</v>
      </c>
      <c r="H1027" s="649">
        <v>51.580000000000055</v>
      </c>
      <c r="I1027" s="649">
        <v>1679192.2300000002</v>
      </c>
      <c r="J1027" s="632">
        <v>0.8399533555616524</v>
      </c>
      <c r="K1027" s="632">
        <v>32555.103334625794</v>
      </c>
      <c r="L1027" s="649">
        <v>60.770000000000152</v>
      </c>
      <c r="M1027" s="649">
        <v>1999149.3800000038</v>
      </c>
      <c r="N1027" s="632">
        <v>1</v>
      </c>
      <c r="O1027" s="632">
        <v>32896.978443310822</v>
      </c>
      <c r="P1027" s="649">
        <v>47.530000000000058</v>
      </c>
      <c r="Q1027" s="649">
        <v>1329020.040000001</v>
      </c>
      <c r="R1027" s="637">
        <v>0.66479276301003498</v>
      </c>
      <c r="S1027" s="650">
        <v>27961.709236271814</v>
      </c>
    </row>
    <row r="1028" spans="1:19" ht="14.4" customHeight="1" x14ac:dyDescent="0.3">
      <c r="A1028" s="631" t="s">
        <v>2497</v>
      </c>
      <c r="B1028" s="632" t="s">
        <v>2531</v>
      </c>
      <c r="C1028" s="632" t="s">
        <v>529</v>
      </c>
      <c r="D1028" s="632" t="s">
        <v>785</v>
      </c>
      <c r="E1028" s="632" t="s">
        <v>2499</v>
      </c>
      <c r="F1028" s="632" t="s">
        <v>2551</v>
      </c>
      <c r="G1028" s="632" t="s">
        <v>716</v>
      </c>
      <c r="H1028" s="649"/>
      <c r="I1028" s="649"/>
      <c r="J1028" s="632"/>
      <c r="K1028" s="632"/>
      <c r="L1028" s="649"/>
      <c r="M1028" s="649"/>
      <c r="N1028" s="632"/>
      <c r="O1028" s="632"/>
      <c r="P1028" s="649">
        <v>81.089999999999975</v>
      </c>
      <c r="Q1028" s="649">
        <v>53152.680000000015</v>
      </c>
      <c r="R1028" s="637"/>
      <c r="S1028" s="650">
        <v>655.47761746207959</v>
      </c>
    </row>
    <row r="1029" spans="1:19" ht="14.4" customHeight="1" x14ac:dyDescent="0.3">
      <c r="A1029" s="631" t="s">
        <v>2497</v>
      </c>
      <c r="B1029" s="632" t="s">
        <v>2531</v>
      </c>
      <c r="C1029" s="632" t="s">
        <v>529</v>
      </c>
      <c r="D1029" s="632" t="s">
        <v>785</v>
      </c>
      <c r="E1029" s="632" t="s">
        <v>2499</v>
      </c>
      <c r="F1029" s="632" t="s">
        <v>2552</v>
      </c>
      <c r="G1029" s="632" t="s">
        <v>716</v>
      </c>
      <c r="H1029" s="649"/>
      <c r="I1029" s="649"/>
      <c r="J1029" s="632"/>
      <c r="K1029" s="632"/>
      <c r="L1029" s="649"/>
      <c r="M1029" s="649"/>
      <c r="N1029" s="632"/>
      <c r="O1029" s="632"/>
      <c r="P1029" s="649">
        <v>11.709999999999985</v>
      </c>
      <c r="Q1029" s="649">
        <v>138878.50999999992</v>
      </c>
      <c r="R1029" s="637"/>
      <c r="S1029" s="650">
        <v>11859.821520068326</v>
      </c>
    </row>
    <row r="1030" spans="1:19" ht="14.4" customHeight="1" x14ac:dyDescent="0.3">
      <c r="A1030" s="631" t="s">
        <v>2497</v>
      </c>
      <c r="B1030" s="632" t="s">
        <v>2531</v>
      </c>
      <c r="C1030" s="632" t="s">
        <v>529</v>
      </c>
      <c r="D1030" s="632" t="s">
        <v>785</v>
      </c>
      <c r="E1030" s="632" t="s">
        <v>2501</v>
      </c>
      <c r="F1030" s="632" t="s">
        <v>2553</v>
      </c>
      <c r="G1030" s="632" t="s">
        <v>2554</v>
      </c>
      <c r="H1030" s="649">
        <v>1</v>
      </c>
      <c r="I1030" s="649">
        <v>1707.1</v>
      </c>
      <c r="J1030" s="632"/>
      <c r="K1030" s="632">
        <v>1707.1</v>
      </c>
      <c r="L1030" s="649"/>
      <c r="M1030" s="649"/>
      <c r="N1030" s="632"/>
      <c r="O1030" s="632"/>
      <c r="P1030" s="649"/>
      <c r="Q1030" s="649"/>
      <c r="R1030" s="637"/>
      <c r="S1030" s="650"/>
    </row>
    <row r="1031" spans="1:19" ht="14.4" customHeight="1" x14ac:dyDescent="0.3">
      <c r="A1031" s="631" t="s">
        <v>2497</v>
      </c>
      <c r="B1031" s="632" t="s">
        <v>2531</v>
      </c>
      <c r="C1031" s="632" t="s">
        <v>529</v>
      </c>
      <c r="D1031" s="632" t="s">
        <v>785</v>
      </c>
      <c r="E1031" s="632" t="s">
        <v>2501</v>
      </c>
      <c r="F1031" s="632" t="s">
        <v>2555</v>
      </c>
      <c r="G1031" s="632" t="s">
        <v>2556</v>
      </c>
      <c r="H1031" s="649"/>
      <c r="I1031" s="649"/>
      <c r="J1031" s="632"/>
      <c r="K1031" s="632"/>
      <c r="L1031" s="649">
        <v>1</v>
      </c>
      <c r="M1031" s="649">
        <v>1074.71</v>
      </c>
      <c r="N1031" s="632">
        <v>1</v>
      </c>
      <c r="O1031" s="632">
        <v>1074.71</v>
      </c>
      <c r="P1031" s="649"/>
      <c r="Q1031" s="649"/>
      <c r="R1031" s="637"/>
      <c r="S1031" s="650"/>
    </row>
    <row r="1032" spans="1:19" ht="14.4" customHeight="1" x14ac:dyDescent="0.3">
      <c r="A1032" s="631" t="s">
        <v>2497</v>
      </c>
      <c r="B1032" s="632" t="s">
        <v>2531</v>
      </c>
      <c r="C1032" s="632" t="s">
        <v>529</v>
      </c>
      <c r="D1032" s="632" t="s">
        <v>785</v>
      </c>
      <c r="E1032" s="632" t="s">
        <v>2501</v>
      </c>
      <c r="F1032" s="632" t="s">
        <v>2502</v>
      </c>
      <c r="G1032" s="632" t="s">
        <v>2503</v>
      </c>
      <c r="H1032" s="649">
        <v>8</v>
      </c>
      <c r="I1032" s="649">
        <v>7151.2</v>
      </c>
      <c r="J1032" s="632">
        <v>0.50000000000000011</v>
      </c>
      <c r="K1032" s="632">
        <v>893.9</v>
      </c>
      <c r="L1032" s="649">
        <v>16</v>
      </c>
      <c r="M1032" s="649">
        <v>14302.399999999998</v>
      </c>
      <c r="N1032" s="632">
        <v>1</v>
      </c>
      <c r="O1032" s="632">
        <v>893.89999999999986</v>
      </c>
      <c r="P1032" s="649">
        <v>3</v>
      </c>
      <c r="Q1032" s="649">
        <v>2681.7</v>
      </c>
      <c r="R1032" s="637">
        <v>0.18750000000000003</v>
      </c>
      <c r="S1032" s="650">
        <v>893.9</v>
      </c>
    </row>
    <row r="1033" spans="1:19" ht="14.4" customHeight="1" x14ac:dyDescent="0.3">
      <c r="A1033" s="631" t="s">
        <v>2497</v>
      </c>
      <c r="B1033" s="632" t="s">
        <v>2531</v>
      </c>
      <c r="C1033" s="632" t="s">
        <v>529</v>
      </c>
      <c r="D1033" s="632" t="s">
        <v>785</v>
      </c>
      <c r="E1033" s="632" t="s">
        <v>2501</v>
      </c>
      <c r="F1033" s="632" t="s">
        <v>2565</v>
      </c>
      <c r="G1033" s="632" t="s">
        <v>2566</v>
      </c>
      <c r="H1033" s="649">
        <v>1</v>
      </c>
      <c r="I1033" s="649">
        <v>893.9</v>
      </c>
      <c r="J1033" s="632">
        <v>0.5</v>
      </c>
      <c r="K1033" s="632">
        <v>893.9</v>
      </c>
      <c r="L1033" s="649">
        <v>2</v>
      </c>
      <c r="M1033" s="649">
        <v>1787.8</v>
      </c>
      <c r="N1033" s="632">
        <v>1</v>
      </c>
      <c r="O1033" s="632">
        <v>893.9</v>
      </c>
      <c r="P1033" s="649">
        <v>1</v>
      </c>
      <c r="Q1033" s="649">
        <v>838.48</v>
      </c>
      <c r="R1033" s="637">
        <v>0.46900100682402956</v>
      </c>
      <c r="S1033" s="650">
        <v>838.48</v>
      </c>
    </row>
    <row r="1034" spans="1:19" ht="14.4" customHeight="1" x14ac:dyDescent="0.3">
      <c r="A1034" s="631" t="s">
        <v>2497</v>
      </c>
      <c r="B1034" s="632" t="s">
        <v>2531</v>
      </c>
      <c r="C1034" s="632" t="s">
        <v>529</v>
      </c>
      <c r="D1034" s="632" t="s">
        <v>785</v>
      </c>
      <c r="E1034" s="632" t="s">
        <v>2501</v>
      </c>
      <c r="F1034" s="632" t="s">
        <v>2567</v>
      </c>
      <c r="G1034" s="632" t="s">
        <v>2568</v>
      </c>
      <c r="H1034" s="649">
        <v>6</v>
      </c>
      <c r="I1034" s="649">
        <v>11049.72</v>
      </c>
      <c r="J1034" s="632">
        <v>2</v>
      </c>
      <c r="K1034" s="632">
        <v>1841.62</v>
      </c>
      <c r="L1034" s="649">
        <v>3</v>
      </c>
      <c r="M1034" s="649">
        <v>5524.86</v>
      </c>
      <c r="N1034" s="632">
        <v>1</v>
      </c>
      <c r="O1034" s="632">
        <v>1841.62</v>
      </c>
      <c r="P1034" s="649"/>
      <c r="Q1034" s="649"/>
      <c r="R1034" s="637"/>
      <c r="S1034" s="650"/>
    </row>
    <row r="1035" spans="1:19" ht="14.4" customHeight="1" x14ac:dyDescent="0.3">
      <c r="A1035" s="631" t="s">
        <v>2497</v>
      </c>
      <c r="B1035" s="632" t="s">
        <v>2531</v>
      </c>
      <c r="C1035" s="632" t="s">
        <v>529</v>
      </c>
      <c r="D1035" s="632" t="s">
        <v>785</v>
      </c>
      <c r="E1035" s="632" t="s">
        <v>2501</v>
      </c>
      <c r="F1035" s="632" t="s">
        <v>2571</v>
      </c>
      <c r="G1035" s="632" t="s">
        <v>2572</v>
      </c>
      <c r="H1035" s="649">
        <v>2</v>
      </c>
      <c r="I1035" s="649">
        <v>2170.4</v>
      </c>
      <c r="J1035" s="632"/>
      <c r="K1035" s="632">
        <v>1085.2</v>
      </c>
      <c r="L1035" s="649"/>
      <c r="M1035" s="649"/>
      <c r="N1035" s="632"/>
      <c r="O1035" s="632"/>
      <c r="P1035" s="649">
        <v>1</v>
      </c>
      <c r="Q1035" s="649">
        <v>1085.2</v>
      </c>
      <c r="R1035" s="637"/>
      <c r="S1035" s="650">
        <v>1085.2</v>
      </c>
    </row>
    <row r="1036" spans="1:19" ht="14.4" customHeight="1" x14ac:dyDescent="0.3">
      <c r="A1036" s="631" t="s">
        <v>2497</v>
      </c>
      <c r="B1036" s="632" t="s">
        <v>2531</v>
      </c>
      <c r="C1036" s="632" t="s">
        <v>529</v>
      </c>
      <c r="D1036" s="632" t="s">
        <v>785</v>
      </c>
      <c r="E1036" s="632" t="s">
        <v>2501</v>
      </c>
      <c r="F1036" s="632" t="s">
        <v>2573</v>
      </c>
      <c r="G1036" s="632" t="s">
        <v>2574</v>
      </c>
      <c r="H1036" s="649">
        <v>1</v>
      </c>
      <c r="I1036" s="649">
        <v>6267.9</v>
      </c>
      <c r="J1036" s="632"/>
      <c r="K1036" s="632">
        <v>6267.9</v>
      </c>
      <c r="L1036" s="649"/>
      <c r="M1036" s="649"/>
      <c r="N1036" s="632"/>
      <c r="O1036" s="632"/>
      <c r="P1036" s="649"/>
      <c r="Q1036" s="649"/>
      <c r="R1036" s="637"/>
      <c r="S1036" s="650"/>
    </row>
    <row r="1037" spans="1:19" ht="14.4" customHeight="1" x14ac:dyDescent="0.3">
      <c r="A1037" s="631" t="s">
        <v>2497</v>
      </c>
      <c r="B1037" s="632" t="s">
        <v>2531</v>
      </c>
      <c r="C1037" s="632" t="s">
        <v>529</v>
      </c>
      <c r="D1037" s="632" t="s">
        <v>785</v>
      </c>
      <c r="E1037" s="632" t="s">
        <v>2501</v>
      </c>
      <c r="F1037" s="632" t="s">
        <v>2577</v>
      </c>
      <c r="G1037" s="632" t="s">
        <v>2578</v>
      </c>
      <c r="H1037" s="649"/>
      <c r="I1037" s="649"/>
      <c r="J1037" s="632"/>
      <c r="K1037" s="632"/>
      <c r="L1037" s="649">
        <v>1</v>
      </c>
      <c r="M1037" s="649">
        <v>9327.6</v>
      </c>
      <c r="N1037" s="632">
        <v>1</v>
      </c>
      <c r="O1037" s="632">
        <v>9327.6</v>
      </c>
      <c r="P1037" s="649"/>
      <c r="Q1037" s="649"/>
      <c r="R1037" s="637"/>
      <c r="S1037" s="650"/>
    </row>
    <row r="1038" spans="1:19" ht="14.4" customHeight="1" x14ac:dyDescent="0.3">
      <c r="A1038" s="631" t="s">
        <v>2497</v>
      </c>
      <c r="B1038" s="632" t="s">
        <v>2531</v>
      </c>
      <c r="C1038" s="632" t="s">
        <v>529</v>
      </c>
      <c r="D1038" s="632" t="s">
        <v>785</v>
      </c>
      <c r="E1038" s="632" t="s">
        <v>634</v>
      </c>
      <c r="F1038" s="632" t="s">
        <v>2581</v>
      </c>
      <c r="G1038" s="632" t="s">
        <v>2582</v>
      </c>
      <c r="H1038" s="649">
        <v>14</v>
      </c>
      <c r="I1038" s="649">
        <v>2870</v>
      </c>
      <c r="J1038" s="632">
        <v>0.7</v>
      </c>
      <c r="K1038" s="632">
        <v>205</v>
      </c>
      <c r="L1038" s="649">
        <v>20</v>
      </c>
      <c r="M1038" s="649">
        <v>4100</v>
      </c>
      <c r="N1038" s="632">
        <v>1</v>
      </c>
      <c r="O1038" s="632">
        <v>205</v>
      </c>
      <c r="P1038" s="649">
        <v>22</v>
      </c>
      <c r="Q1038" s="649">
        <v>4532</v>
      </c>
      <c r="R1038" s="637">
        <v>1.1053658536585367</v>
      </c>
      <c r="S1038" s="650">
        <v>206</v>
      </c>
    </row>
    <row r="1039" spans="1:19" ht="14.4" customHeight="1" x14ac:dyDescent="0.3">
      <c r="A1039" s="631" t="s">
        <v>2497</v>
      </c>
      <c r="B1039" s="632" t="s">
        <v>2531</v>
      </c>
      <c r="C1039" s="632" t="s">
        <v>529</v>
      </c>
      <c r="D1039" s="632" t="s">
        <v>785</v>
      </c>
      <c r="E1039" s="632" t="s">
        <v>634</v>
      </c>
      <c r="F1039" s="632" t="s">
        <v>2581</v>
      </c>
      <c r="G1039" s="632" t="s">
        <v>2583</v>
      </c>
      <c r="H1039" s="649">
        <v>188</v>
      </c>
      <c r="I1039" s="649">
        <v>38540</v>
      </c>
      <c r="J1039" s="632">
        <v>1.2450331125827814</v>
      </c>
      <c r="K1039" s="632">
        <v>205</v>
      </c>
      <c r="L1039" s="649">
        <v>151</v>
      </c>
      <c r="M1039" s="649">
        <v>30955</v>
      </c>
      <c r="N1039" s="632">
        <v>1</v>
      </c>
      <c r="O1039" s="632">
        <v>205</v>
      </c>
      <c r="P1039" s="649">
        <v>110</v>
      </c>
      <c r="Q1039" s="649">
        <v>22660</v>
      </c>
      <c r="R1039" s="637">
        <v>0.73203036666128252</v>
      </c>
      <c r="S1039" s="650">
        <v>206</v>
      </c>
    </row>
    <row r="1040" spans="1:19" ht="14.4" customHeight="1" x14ac:dyDescent="0.3">
      <c r="A1040" s="631" t="s">
        <v>2497</v>
      </c>
      <c r="B1040" s="632" t="s">
        <v>2531</v>
      </c>
      <c r="C1040" s="632" t="s">
        <v>529</v>
      </c>
      <c r="D1040" s="632" t="s">
        <v>785</v>
      </c>
      <c r="E1040" s="632" t="s">
        <v>634</v>
      </c>
      <c r="F1040" s="632" t="s">
        <v>2510</v>
      </c>
      <c r="G1040" s="632" t="s">
        <v>2586</v>
      </c>
      <c r="H1040" s="649">
        <v>126</v>
      </c>
      <c r="I1040" s="649">
        <v>4662</v>
      </c>
      <c r="J1040" s="632">
        <v>1.2352941176470589</v>
      </c>
      <c r="K1040" s="632">
        <v>37</v>
      </c>
      <c r="L1040" s="649">
        <v>102</v>
      </c>
      <c r="M1040" s="649">
        <v>3774</v>
      </c>
      <c r="N1040" s="632">
        <v>1</v>
      </c>
      <c r="O1040" s="632">
        <v>37</v>
      </c>
      <c r="P1040" s="649">
        <v>123</v>
      </c>
      <c r="Q1040" s="649">
        <v>4551</v>
      </c>
      <c r="R1040" s="637">
        <v>1.2058823529411764</v>
      </c>
      <c r="S1040" s="650">
        <v>37</v>
      </c>
    </row>
    <row r="1041" spans="1:19" ht="14.4" customHeight="1" x14ac:dyDescent="0.3">
      <c r="A1041" s="631" t="s">
        <v>2497</v>
      </c>
      <c r="B1041" s="632" t="s">
        <v>2531</v>
      </c>
      <c r="C1041" s="632" t="s">
        <v>529</v>
      </c>
      <c r="D1041" s="632" t="s">
        <v>785</v>
      </c>
      <c r="E1041" s="632" t="s">
        <v>634</v>
      </c>
      <c r="F1041" s="632" t="s">
        <v>2510</v>
      </c>
      <c r="G1041" s="632" t="s">
        <v>2511</v>
      </c>
      <c r="H1041" s="649">
        <v>12</v>
      </c>
      <c r="I1041" s="649">
        <v>444</v>
      </c>
      <c r="J1041" s="632">
        <v>0.36363636363636365</v>
      </c>
      <c r="K1041" s="632">
        <v>37</v>
      </c>
      <c r="L1041" s="649">
        <v>33</v>
      </c>
      <c r="M1041" s="649">
        <v>1221</v>
      </c>
      <c r="N1041" s="632">
        <v>1</v>
      </c>
      <c r="O1041" s="632">
        <v>37</v>
      </c>
      <c r="P1041" s="649">
        <v>26</v>
      </c>
      <c r="Q1041" s="649">
        <v>962</v>
      </c>
      <c r="R1041" s="637">
        <v>0.78787878787878785</v>
      </c>
      <c r="S1041" s="650">
        <v>37</v>
      </c>
    </row>
    <row r="1042" spans="1:19" ht="14.4" customHeight="1" x14ac:dyDescent="0.3">
      <c r="A1042" s="631" t="s">
        <v>2497</v>
      </c>
      <c r="B1042" s="632" t="s">
        <v>2531</v>
      </c>
      <c r="C1042" s="632" t="s">
        <v>529</v>
      </c>
      <c r="D1042" s="632" t="s">
        <v>785</v>
      </c>
      <c r="E1042" s="632" t="s">
        <v>634</v>
      </c>
      <c r="F1042" s="632" t="s">
        <v>2587</v>
      </c>
      <c r="G1042" s="632" t="s">
        <v>2588</v>
      </c>
      <c r="H1042" s="649">
        <v>29</v>
      </c>
      <c r="I1042" s="649">
        <v>6177</v>
      </c>
      <c r="J1042" s="632">
        <v>0.96666666666666667</v>
      </c>
      <c r="K1042" s="632">
        <v>213</v>
      </c>
      <c r="L1042" s="649">
        <v>30</v>
      </c>
      <c r="M1042" s="649">
        <v>6390</v>
      </c>
      <c r="N1042" s="632">
        <v>1</v>
      </c>
      <c r="O1042" s="632">
        <v>213</v>
      </c>
      <c r="P1042" s="649">
        <v>49</v>
      </c>
      <c r="Q1042" s="649">
        <v>10486</v>
      </c>
      <c r="R1042" s="637">
        <v>1.641001564945227</v>
      </c>
      <c r="S1042" s="650">
        <v>214</v>
      </c>
    </row>
    <row r="1043" spans="1:19" ht="14.4" customHeight="1" x14ac:dyDescent="0.3">
      <c r="A1043" s="631" t="s">
        <v>2497</v>
      </c>
      <c r="B1043" s="632" t="s">
        <v>2531</v>
      </c>
      <c r="C1043" s="632" t="s">
        <v>529</v>
      </c>
      <c r="D1043" s="632" t="s">
        <v>785</v>
      </c>
      <c r="E1043" s="632" t="s">
        <v>634</v>
      </c>
      <c r="F1043" s="632" t="s">
        <v>2587</v>
      </c>
      <c r="G1043" s="632" t="s">
        <v>2589</v>
      </c>
      <c r="H1043" s="649">
        <v>469</v>
      </c>
      <c r="I1043" s="649">
        <v>99897</v>
      </c>
      <c r="J1043" s="632">
        <v>1.1608910891089108</v>
      </c>
      <c r="K1043" s="632">
        <v>213</v>
      </c>
      <c r="L1043" s="649">
        <v>404</v>
      </c>
      <c r="M1043" s="649">
        <v>86052</v>
      </c>
      <c r="N1043" s="632">
        <v>1</v>
      </c>
      <c r="O1043" s="632">
        <v>213</v>
      </c>
      <c r="P1043" s="649">
        <v>389</v>
      </c>
      <c r="Q1043" s="649">
        <v>83246</v>
      </c>
      <c r="R1043" s="637">
        <v>0.96739180960349558</v>
      </c>
      <c r="S1043" s="650">
        <v>214</v>
      </c>
    </row>
    <row r="1044" spans="1:19" ht="14.4" customHeight="1" x14ac:dyDescent="0.3">
      <c r="A1044" s="631" t="s">
        <v>2497</v>
      </c>
      <c r="B1044" s="632" t="s">
        <v>2531</v>
      </c>
      <c r="C1044" s="632" t="s">
        <v>529</v>
      </c>
      <c r="D1044" s="632" t="s">
        <v>785</v>
      </c>
      <c r="E1044" s="632" t="s">
        <v>634</v>
      </c>
      <c r="F1044" s="632" t="s">
        <v>2590</v>
      </c>
      <c r="G1044" s="632" t="s">
        <v>2591</v>
      </c>
      <c r="H1044" s="649">
        <v>57</v>
      </c>
      <c r="I1044" s="649">
        <v>8835</v>
      </c>
      <c r="J1044" s="632">
        <v>1.2666666666666666</v>
      </c>
      <c r="K1044" s="632">
        <v>155</v>
      </c>
      <c r="L1044" s="649">
        <v>45</v>
      </c>
      <c r="M1044" s="649">
        <v>6975</v>
      </c>
      <c r="N1044" s="632">
        <v>1</v>
      </c>
      <c r="O1044" s="632">
        <v>155</v>
      </c>
      <c r="P1044" s="649">
        <v>57</v>
      </c>
      <c r="Q1044" s="649">
        <v>8835</v>
      </c>
      <c r="R1044" s="637">
        <v>1.2666666666666666</v>
      </c>
      <c r="S1044" s="650">
        <v>155</v>
      </c>
    </row>
    <row r="1045" spans="1:19" ht="14.4" customHeight="1" x14ac:dyDescent="0.3">
      <c r="A1045" s="631" t="s">
        <v>2497</v>
      </c>
      <c r="B1045" s="632" t="s">
        <v>2531</v>
      </c>
      <c r="C1045" s="632" t="s">
        <v>529</v>
      </c>
      <c r="D1045" s="632" t="s">
        <v>785</v>
      </c>
      <c r="E1045" s="632" t="s">
        <v>634</v>
      </c>
      <c r="F1045" s="632" t="s">
        <v>2590</v>
      </c>
      <c r="G1045" s="632" t="s">
        <v>2592</v>
      </c>
      <c r="H1045" s="649">
        <v>1051</v>
      </c>
      <c r="I1045" s="649">
        <v>162905</v>
      </c>
      <c r="J1045" s="632">
        <v>0.97949673811742777</v>
      </c>
      <c r="K1045" s="632">
        <v>155</v>
      </c>
      <c r="L1045" s="649">
        <v>1073</v>
      </c>
      <c r="M1045" s="649">
        <v>166315</v>
      </c>
      <c r="N1045" s="632">
        <v>1</v>
      </c>
      <c r="O1045" s="632">
        <v>155</v>
      </c>
      <c r="P1045" s="649">
        <v>995</v>
      </c>
      <c r="Q1045" s="649">
        <v>154225</v>
      </c>
      <c r="R1045" s="637">
        <v>0.9273066169617894</v>
      </c>
      <c r="S1045" s="650">
        <v>155</v>
      </c>
    </row>
    <row r="1046" spans="1:19" ht="14.4" customHeight="1" x14ac:dyDescent="0.3">
      <c r="A1046" s="631" t="s">
        <v>2497</v>
      </c>
      <c r="B1046" s="632" t="s">
        <v>2531</v>
      </c>
      <c r="C1046" s="632" t="s">
        <v>529</v>
      </c>
      <c r="D1046" s="632" t="s">
        <v>785</v>
      </c>
      <c r="E1046" s="632" t="s">
        <v>634</v>
      </c>
      <c r="F1046" s="632" t="s">
        <v>2593</v>
      </c>
      <c r="G1046" s="632" t="s">
        <v>2594</v>
      </c>
      <c r="H1046" s="649">
        <v>121</v>
      </c>
      <c r="I1046" s="649">
        <v>22627</v>
      </c>
      <c r="J1046" s="632">
        <v>0.98373983739837401</v>
      </c>
      <c r="K1046" s="632">
        <v>187</v>
      </c>
      <c r="L1046" s="649">
        <v>123</v>
      </c>
      <c r="M1046" s="649">
        <v>23001</v>
      </c>
      <c r="N1046" s="632">
        <v>1</v>
      </c>
      <c r="O1046" s="632">
        <v>187</v>
      </c>
      <c r="P1046" s="649">
        <v>91</v>
      </c>
      <c r="Q1046" s="649">
        <v>17017</v>
      </c>
      <c r="R1046" s="637">
        <v>0.73983739837398377</v>
      </c>
      <c r="S1046" s="650">
        <v>187</v>
      </c>
    </row>
    <row r="1047" spans="1:19" ht="14.4" customHeight="1" x14ac:dyDescent="0.3">
      <c r="A1047" s="631" t="s">
        <v>2497</v>
      </c>
      <c r="B1047" s="632" t="s">
        <v>2531</v>
      </c>
      <c r="C1047" s="632" t="s">
        <v>529</v>
      </c>
      <c r="D1047" s="632" t="s">
        <v>785</v>
      </c>
      <c r="E1047" s="632" t="s">
        <v>634</v>
      </c>
      <c r="F1047" s="632" t="s">
        <v>2593</v>
      </c>
      <c r="G1047" s="632" t="s">
        <v>2595</v>
      </c>
      <c r="H1047" s="649">
        <v>2029</v>
      </c>
      <c r="I1047" s="649">
        <v>379423</v>
      </c>
      <c r="J1047" s="632">
        <v>1.0914470145239377</v>
      </c>
      <c r="K1047" s="632">
        <v>187</v>
      </c>
      <c r="L1047" s="649">
        <v>1859</v>
      </c>
      <c r="M1047" s="649">
        <v>347633</v>
      </c>
      <c r="N1047" s="632">
        <v>1</v>
      </c>
      <c r="O1047" s="632">
        <v>187</v>
      </c>
      <c r="P1047" s="649">
        <v>1880</v>
      </c>
      <c r="Q1047" s="649">
        <v>351560</v>
      </c>
      <c r="R1047" s="637">
        <v>1.0112963959117804</v>
      </c>
      <c r="S1047" s="650">
        <v>187</v>
      </c>
    </row>
    <row r="1048" spans="1:19" ht="14.4" customHeight="1" x14ac:dyDescent="0.3">
      <c r="A1048" s="631" t="s">
        <v>2497</v>
      </c>
      <c r="B1048" s="632" t="s">
        <v>2531</v>
      </c>
      <c r="C1048" s="632" t="s">
        <v>529</v>
      </c>
      <c r="D1048" s="632" t="s">
        <v>785</v>
      </c>
      <c r="E1048" s="632" t="s">
        <v>634</v>
      </c>
      <c r="F1048" s="632" t="s">
        <v>2596</v>
      </c>
      <c r="G1048" s="632" t="s">
        <v>2597</v>
      </c>
      <c r="H1048" s="649">
        <v>1825</v>
      </c>
      <c r="I1048" s="649">
        <v>233600</v>
      </c>
      <c r="J1048" s="632">
        <v>1.1897001303780965</v>
      </c>
      <c r="K1048" s="632">
        <v>128</v>
      </c>
      <c r="L1048" s="649">
        <v>1534</v>
      </c>
      <c r="M1048" s="649">
        <v>196352</v>
      </c>
      <c r="N1048" s="632">
        <v>1</v>
      </c>
      <c r="O1048" s="632">
        <v>128</v>
      </c>
      <c r="P1048" s="649">
        <v>1447</v>
      </c>
      <c r="Q1048" s="649">
        <v>185216</v>
      </c>
      <c r="R1048" s="637">
        <v>0.94328552803129073</v>
      </c>
      <c r="S1048" s="650">
        <v>128</v>
      </c>
    </row>
    <row r="1049" spans="1:19" ht="14.4" customHeight="1" x14ac:dyDescent="0.3">
      <c r="A1049" s="631" t="s">
        <v>2497</v>
      </c>
      <c r="B1049" s="632" t="s">
        <v>2531</v>
      </c>
      <c r="C1049" s="632" t="s">
        <v>529</v>
      </c>
      <c r="D1049" s="632" t="s">
        <v>785</v>
      </c>
      <c r="E1049" s="632" t="s">
        <v>634</v>
      </c>
      <c r="F1049" s="632" t="s">
        <v>2596</v>
      </c>
      <c r="G1049" s="632" t="s">
        <v>2598</v>
      </c>
      <c r="H1049" s="649">
        <v>71</v>
      </c>
      <c r="I1049" s="649">
        <v>9088</v>
      </c>
      <c r="J1049" s="632">
        <v>0.88749999999999996</v>
      </c>
      <c r="K1049" s="632">
        <v>128</v>
      </c>
      <c r="L1049" s="649">
        <v>80</v>
      </c>
      <c r="M1049" s="649">
        <v>10240</v>
      </c>
      <c r="N1049" s="632">
        <v>1</v>
      </c>
      <c r="O1049" s="632">
        <v>128</v>
      </c>
      <c r="P1049" s="649">
        <v>75</v>
      </c>
      <c r="Q1049" s="649">
        <v>9600</v>
      </c>
      <c r="R1049" s="637">
        <v>0.9375</v>
      </c>
      <c r="S1049" s="650">
        <v>128</v>
      </c>
    </row>
    <row r="1050" spans="1:19" ht="14.4" customHeight="1" x14ac:dyDescent="0.3">
      <c r="A1050" s="631" t="s">
        <v>2497</v>
      </c>
      <c r="B1050" s="632" t="s">
        <v>2531</v>
      </c>
      <c r="C1050" s="632" t="s">
        <v>529</v>
      </c>
      <c r="D1050" s="632" t="s">
        <v>785</v>
      </c>
      <c r="E1050" s="632" t="s">
        <v>634</v>
      </c>
      <c r="F1050" s="632" t="s">
        <v>2599</v>
      </c>
      <c r="G1050" s="632" t="s">
        <v>2600</v>
      </c>
      <c r="H1050" s="649">
        <v>6985</v>
      </c>
      <c r="I1050" s="649">
        <v>1557655</v>
      </c>
      <c r="J1050" s="632">
        <v>0.61514751210920304</v>
      </c>
      <c r="K1050" s="632">
        <v>223</v>
      </c>
      <c r="L1050" s="649">
        <v>11355</v>
      </c>
      <c r="M1050" s="649">
        <v>2532165</v>
      </c>
      <c r="N1050" s="632">
        <v>1</v>
      </c>
      <c r="O1050" s="632">
        <v>223</v>
      </c>
      <c r="P1050" s="649">
        <v>11176</v>
      </c>
      <c r="Q1050" s="649">
        <v>2503424</v>
      </c>
      <c r="R1050" s="637">
        <v>0.98864963381138271</v>
      </c>
      <c r="S1050" s="650">
        <v>224</v>
      </c>
    </row>
    <row r="1051" spans="1:19" ht="14.4" customHeight="1" x14ac:dyDescent="0.3">
      <c r="A1051" s="631" t="s">
        <v>2497</v>
      </c>
      <c r="B1051" s="632" t="s">
        <v>2531</v>
      </c>
      <c r="C1051" s="632" t="s">
        <v>529</v>
      </c>
      <c r="D1051" s="632" t="s">
        <v>785</v>
      </c>
      <c r="E1051" s="632" t="s">
        <v>634</v>
      </c>
      <c r="F1051" s="632" t="s">
        <v>2599</v>
      </c>
      <c r="G1051" s="632" t="s">
        <v>2601</v>
      </c>
      <c r="H1051" s="649">
        <v>95</v>
      </c>
      <c r="I1051" s="649">
        <v>21185</v>
      </c>
      <c r="J1051" s="632">
        <v>0.79831932773109249</v>
      </c>
      <c r="K1051" s="632">
        <v>223</v>
      </c>
      <c r="L1051" s="649">
        <v>119</v>
      </c>
      <c r="M1051" s="649">
        <v>26537</v>
      </c>
      <c r="N1051" s="632">
        <v>1</v>
      </c>
      <c r="O1051" s="632">
        <v>223</v>
      </c>
      <c r="P1051" s="649">
        <v>123</v>
      </c>
      <c r="Q1051" s="649">
        <v>27552</v>
      </c>
      <c r="R1051" s="637">
        <v>1.0382484832498022</v>
      </c>
      <c r="S1051" s="650">
        <v>224</v>
      </c>
    </row>
    <row r="1052" spans="1:19" ht="14.4" customHeight="1" x14ac:dyDescent="0.3">
      <c r="A1052" s="631" t="s">
        <v>2497</v>
      </c>
      <c r="B1052" s="632" t="s">
        <v>2531</v>
      </c>
      <c r="C1052" s="632" t="s">
        <v>529</v>
      </c>
      <c r="D1052" s="632" t="s">
        <v>785</v>
      </c>
      <c r="E1052" s="632" t="s">
        <v>634</v>
      </c>
      <c r="F1052" s="632" t="s">
        <v>2602</v>
      </c>
      <c r="G1052" s="632" t="s">
        <v>2603</v>
      </c>
      <c r="H1052" s="649">
        <v>23</v>
      </c>
      <c r="I1052" s="649">
        <v>5129</v>
      </c>
      <c r="J1052" s="632">
        <v>1.1499999999999999</v>
      </c>
      <c r="K1052" s="632">
        <v>223</v>
      </c>
      <c r="L1052" s="649">
        <v>20</v>
      </c>
      <c r="M1052" s="649">
        <v>4460</v>
      </c>
      <c r="N1052" s="632">
        <v>1</v>
      </c>
      <c r="O1052" s="632">
        <v>223</v>
      </c>
      <c r="P1052" s="649">
        <v>26</v>
      </c>
      <c r="Q1052" s="649">
        <v>5824</v>
      </c>
      <c r="R1052" s="637">
        <v>1.3058295964125561</v>
      </c>
      <c r="S1052" s="650">
        <v>224</v>
      </c>
    </row>
    <row r="1053" spans="1:19" ht="14.4" customHeight="1" x14ac:dyDescent="0.3">
      <c r="A1053" s="631" t="s">
        <v>2497</v>
      </c>
      <c r="B1053" s="632" t="s">
        <v>2531</v>
      </c>
      <c r="C1053" s="632" t="s">
        <v>529</v>
      </c>
      <c r="D1053" s="632" t="s">
        <v>785</v>
      </c>
      <c r="E1053" s="632" t="s">
        <v>634</v>
      </c>
      <c r="F1053" s="632" t="s">
        <v>2602</v>
      </c>
      <c r="G1053" s="632" t="s">
        <v>2604</v>
      </c>
      <c r="H1053" s="649">
        <v>280</v>
      </c>
      <c r="I1053" s="649">
        <v>62440</v>
      </c>
      <c r="J1053" s="632">
        <v>0.875</v>
      </c>
      <c r="K1053" s="632">
        <v>223</v>
      </c>
      <c r="L1053" s="649">
        <v>320</v>
      </c>
      <c r="M1053" s="649">
        <v>71360</v>
      </c>
      <c r="N1053" s="632">
        <v>1</v>
      </c>
      <c r="O1053" s="632">
        <v>223</v>
      </c>
      <c r="P1053" s="649">
        <v>181</v>
      </c>
      <c r="Q1053" s="649">
        <v>40544</v>
      </c>
      <c r="R1053" s="637">
        <v>0.56816143497757843</v>
      </c>
      <c r="S1053" s="650">
        <v>224</v>
      </c>
    </row>
    <row r="1054" spans="1:19" ht="14.4" customHeight="1" x14ac:dyDescent="0.3">
      <c r="A1054" s="631" t="s">
        <v>2497</v>
      </c>
      <c r="B1054" s="632" t="s">
        <v>2531</v>
      </c>
      <c r="C1054" s="632" t="s">
        <v>529</v>
      </c>
      <c r="D1054" s="632" t="s">
        <v>785</v>
      </c>
      <c r="E1054" s="632" t="s">
        <v>634</v>
      </c>
      <c r="F1054" s="632" t="s">
        <v>2605</v>
      </c>
      <c r="G1054" s="632" t="s">
        <v>2606</v>
      </c>
      <c r="H1054" s="649">
        <v>3</v>
      </c>
      <c r="I1054" s="649">
        <v>1059</v>
      </c>
      <c r="J1054" s="632">
        <v>1</v>
      </c>
      <c r="K1054" s="632">
        <v>353</v>
      </c>
      <c r="L1054" s="649">
        <v>3</v>
      </c>
      <c r="M1054" s="649">
        <v>1059</v>
      </c>
      <c r="N1054" s="632">
        <v>1</v>
      </c>
      <c r="O1054" s="632">
        <v>353</v>
      </c>
      <c r="P1054" s="649">
        <v>7</v>
      </c>
      <c r="Q1054" s="649">
        <v>2478</v>
      </c>
      <c r="R1054" s="637">
        <v>2.3399433427762037</v>
      </c>
      <c r="S1054" s="650">
        <v>354</v>
      </c>
    </row>
    <row r="1055" spans="1:19" ht="14.4" customHeight="1" x14ac:dyDescent="0.3">
      <c r="A1055" s="631" t="s">
        <v>2497</v>
      </c>
      <c r="B1055" s="632" t="s">
        <v>2531</v>
      </c>
      <c r="C1055" s="632" t="s">
        <v>529</v>
      </c>
      <c r="D1055" s="632" t="s">
        <v>785</v>
      </c>
      <c r="E1055" s="632" t="s">
        <v>634</v>
      </c>
      <c r="F1055" s="632" t="s">
        <v>2605</v>
      </c>
      <c r="G1055" s="632" t="s">
        <v>2607</v>
      </c>
      <c r="H1055" s="649">
        <v>3</v>
      </c>
      <c r="I1055" s="649">
        <v>1059</v>
      </c>
      <c r="J1055" s="632">
        <v>0.27272727272727271</v>
      </c>
      <c r="K1055" s="632">
        <v>353</v>
      </c>
      <c r="L1055" s="649">
        <v>11</v>
      </c>
      <c r="M1055" s="649">
        <v>3883</v>
      </c>
      <c r="N1055" s="632">
        <v>1</v>
      </c>
      <c r="O1055" s="632">
        <v>353</v>
      </c>
      <c r="P1055" s="649">
        <v>4</v>
      </c>
      <c r="Q1055" s="649">
        <v>1416</v>
      </c>
      <c r="R1055" s="637">
        <v>0.36466649497810971</v>
      </c>
      <c r="S1055" s="650">
        <v>354</v>
      </c>
    </row>
    <row r="1056" spans="1:19" ht="14.4" customHeight="1" x14ac:dyDescent="0.3">
      <c r="A1056" s="631" t="s">
        <v>2497</v>
      </c>
      <c r="B1056" s="632" t="s">
        <v>2531</v>
      </c>
      <c r="C1056" s="632" t="s">
        <v>529</v>
      </c>
      <c r="D1056" s="632" t="s">
        <v>785</v>
      </c>
      <c r="E1056" s="632" t="s">
        <v>634</v>
      </c>
      <c r="F1056" s="632" t="s">
        <v>2608</v>
      </c>
      <c r="G1056" s="632" t="s">
        <v>2609</v>
      </c>
      <c r="H1056" s="649">
        <v>34</v>
      </c>
      <c r="I1056" s="649">
        <v>7650</v>
      </c>
      <c r="J1056" s="632">
        <v>0.85</v>
      </c>
      <c r="K1056" s="632">
        <v>225</v>
      </c>
      <c r="L1056" s="649">
        <v>40</v>
      </c>
      <c r="M1056" s="649">
        <v>9000</v>
      </c>
      <c r="N1056" s="632">
        <v>1</v>
      </c>
      <c r="O1056" s="632">
        <v>225</v>
      </c>
      <c r="P1056" s="649">
        <v>40</v>
      </c>
      <c r="Q1056" s="649">
        <v>9040</v>
      </c>
      <c r="R1056" s="637">
        <v>1.0044444444444445</v>
      </c>
      <c r="S1056" s="650">
        <v>226</v>
      </c>
    </row>
    <row r="1057" spans="1:19" ht="14.4" customHeight="1" x14ac:dyDescent="0.3">
      <c r="A1057" s="631" t="s">
        <v>2497</v>
      </c>
      <c r="B1057" s="632" t="s">
        <v>2531</v>
      </c>
      <c r="C1057" s="632" t="s">
        <v>529</v>
      </c>
      <c r="D1057" s="632" t="s">
        <v>785</v>
      </c>
      <c r="E1057" s="632" t="s">
        <v>634</v>
      </c>
      <c r="F1057" s="632" t="s">
        <v>2608</v>
      </c>
      <c r="G1057" s="632" t="s">
        <v>2610</v>
      </c>
      <c r="H1057" s="649">
        <v>2313</v>
      </c>
      <c r="I1057" s="649">
        <v>520425</v>
      </c>
      <c r="J1057" s="632">
        <v>0.83865119651921682</v>
      </c>
      <c r="K1057" s="632">
        <v>225</v>
      </c>
      <c r="L1057" s="649">
        <v>2758</v>
      </c>
      <c r="M1057" s="649">
        <v>620550</v>
      </c>
      <c r="N1057" s="632">
        <v>1</v>
      </c>
      <c r="O1057" s="632">
        <v>225</v>
      </c>
      <c r="P1057" s="649">
        <v>2788</v>
      </c>
      <c r="Q1057" s="649">
        <v>630088</v>
      </c>
      <c r="R1057" s="637">
        <v>1.015370236080896</v>
      </c>
      <c r="S1057" s="650">
        <v>226</v>
      </c>
    </row>
    <row r="1058" spans="1:19" ht="14.4" customHeight="1" x14ac:dyDescent="0.3">
      <c r="A1058" s="631" t="s">
        <v>2497</v>
      </c>
      <c r="B1058" s="632" t="s">
        <v>2531</v>
      </c>
      <c r="C1058" s="632" t="s">
        <v>529</v>
      </c>
      <c r="D1058" s="632" t="s">
        <v>785</v>
      </c>
      <c r="E1058" s="632" t="s">
        <v>634</v>
      </c>
      <c r="F1058" s="632" t="s">
        <v>2619</v>
      </c>
      <c r="G1058" s="632" t="s">
        <v>2620</v>
      </c>
      <c r="H1058" s="649">
        <v>1</v>
      </c>
      <c r="I1058" s="649">
        <v>460</v>
      </c>
      <c r="J1058" s="632"/>
      <c r="K1058" s="632">
        <v>460</v>
      </c>
      <c r="L1058" s="649"/>
      <c r="M1058" s="649"/>
      <c r="N1058" s="632"/>
      <c r="O1058" s="632"/>
      <c r="P1058" s="649"/>
      <c r="Q1058" s="649"/>
      <c r="R1058" s="637"/>
      <c r="S1058" s="650"/>
    </row>
    <row r="1059" spans="1:19" ht="14.4" customHeight="1" x14ac:dyDescent="0.3">
      <c r="A1059" s="631" t="s">
        <v>2497</v>
      </c>
      <c r="B1059" s="632" t="s">
        <v>2531</v>
      </c>
      <c r="C1059" s="632" t="s">
        <v>529</v>
      </c>
      <c r="D1059" s="632" t="s">
        <v>785</v>
      </c>
      <c r="E1059" s="632" t="s">
        <v>634</v>
      </c>
      <c r="F1059" s="632" t="s">
        <v>2627</v>
      </c>
      <c r="G1059" s="632" t="s">
        <v>2629</v>
      </c>
      <c r="H1059" s="649"/>
      <c r="I1059" s="649"/>
      <c r="J1059" s="632"/>
      <c r="K1059" s="632"/>
      <c r="L1059" s="649">
        <v>1</v>
      </c>
      <c r="M1059" s="649">
        <v>265</v>
      </c>
      <c r="N1059" s="632">
        <v>1</v>
      </c>
      <c r="O1059" s="632">
        <v>265</v>
      </c>
      <c r="P1059" s="649"/>
      <c r="Q1059" s="649"/>
      <c r="R1059" s="637"/>
      <c r="S1059" s="650"/>
    </row>
    <row r="1060" spans="1:19" ht="14.4" customHeight="1" x14ac:dyDescent="0.3">
      <c r="A1060" s="631" t="s">
        <v>2497</v>
      </c>
      <c r="B1060" s="632" t="s">
        <v>2531</v>
      </c>
      <c r="C1060" s="632" t="s">
        <v>529</v>
      </c>
      <c r="D1060" s="632" t="s">
        <v>785</v>
      </c>
      <c r="E1060" s="632" t="s">
        <v>634</v>
      </c>
      <c r="F1060" s="632" t="s">
        <v>2630</v>
      </c>
      <c r="G1060" s="632" t="s">
        <v>2631</v>
      </c>
      <c r="H1060" s="649">
        <v>44</v>
      </c>
      <c r="I1060" s="649">
        <v>15356</v>
      </c>
      <c r="J1060" s="632">
        <v>1.044625850340136</v>
      </c>
      <c r="K1060" s="632">
        <v>349</v>
      </c>
      <c r="L1060" s="649">
        <v>42</v>
      </c>
      <c r="M1060" s="649">
        <v>14700</v>
      </c>
      <c r="N1060" s="632">
        <v>1</v>
      </c>
      <c r="O1060" s="632">
        <v>350</v>
      </c>
      <c r="P1060" s="649">
        <v>36</v>
      </c>
      <c r="Q1060" s="649">
        <v>12604</v>
      </c>
      <c r="R1060" s="637">
        <v>0.85741496598639455</v>
      </c>
      <c r="S1060" s="650">
        <v>350.11111111111109</v>
      </c>
    </row>
    <row r="1061" spans="1:19" ht="14.4" customHeight="1" x14ac:dyDescent="0.3">
      <c r="A1061" s="631" t="s">
        <v>2497</v>
      </c>
      <c r="B1061" s="632" t="s">
        <v>2531</v>
      </c>
      <c r="C1061" s="632" t="s">
        <v>529</v>
      </c>
      <c r="D1061" s="632" t="s">
        <v>785</v>
      </c>
      <c r="E1061" s="632" t="s">
        <v>634</v>
      </c>
      <c r="F1061" s="632" t="s">
        <v>2632</v>
      </c>
      <c r="G1061" s="632" t="s">
        <v>2633</v>
      </c>
      <c r="H1061" s="649"/>
      <c r="I1061" s="649"/>
      <c r="J1061" s="632"/>
      <c r="K1061" s="632"/>
      <c r="L1061" s="649">
        <v>1</v>
      </c>
      <c r="M1061" s="649">
        <v>254</v>
      </c>
      <c r="N1061" s="632">
        <v>1</v>
      </c>
      <c r="O1061" s="632">
        <v>254</v>
      </c>
      <c r="P1061" s="649"/>
      <c r="Q1061" s="649"/>
      <c r="R1061" s="637"/>
      <c r="S1061" s="650"/>
    </row>
    <row r="1062" spans="1:19" ht="14.4" customHeight="1" x14ac:dyDescent="0.3">
      <c r="A1062" s="631" t="s">
        <v>2497</v>
      </c>
      <c r="B1062" s="632" t="s">
        <v>2531</v>
      </c>
      <c r="C1062" s="632" t="s">
        <v>529</v>
      </c>
      <c r="D1062" s="632" t="s">
        <v>785</v>
      </c>
      <c r="E1062" s="632" t="s">
        <v>634</v>
      </c>
      <c r="F1062" s="632" t="s">
        <v>2632</v>
      </c>
      <c r="G1062" s="632" t="s">
        <v>2634</v>
      </c>
      <c r="H1062" s="649">
        <v>1</v>
      </c>
      <c r="I1062" s="649">
        <v>254</v>
      </c>
      <c r="J1062" s="632">
        <v>0.5</v>
      </c>
      <c r="K1062" s="632">
        <v>254</v>
      </c>
      <c r="L1062" s="649">
        <v>2</v>
      </c>
      <c r="M1062" s="649">
        <v>508</v>
      </c>
      <c r="N1062" s="632">
        <v>1</v>
      </c>
      <c r="O1062" s="632">
        <v>254</v>
      </c>
      <c r="P1062" s="649"/>
      <c r="Q1062" s="649"/>
      <c r="R1062" s="637"/>
      <c r="S1062" s="650"/>
    </row>
    <row r="1063" spans="1:19" ht="14.4" customHeight="1" x14ac:dyDescent="0.3">
      <c r="A1063" s="631" t="s">
        <v>2497</v>
      </c>
      <c r="B1063" s="632" t="s">
        <v>2531</v>
      </c>
      <c r="C1063" s="632" t="s">
        <v>529</v>
      </c>
      <c r="D1063" s="632" t="s">
        <v>785</v>
      </c>
      <c r="E1063" s="632" t="s">
        <v>634</v>
      </c>
      <c r="F1063" s="632" t="s">
        <v>2635</v>
      </c>
      <c r="G1063" s="632" t="s">
        <v>2636</v>
      </c>
      <c r="H1063" s="649">
        <v>143</v>
      </c>
      <c r="I1063" s="649">
        <v>49335</v>
      </c>
      <c r="J1063" s="632">
        <v>1.1259842519685039</v>
      </c>
      <c r="K1063" s="632">
        <v>345</v>
      </c>
      <c r="L1063" s="649">
        <v>127</v>
      </c>
      <c r="M1063" s="649">
        <v>43815</v>
      </c>
      <c r="N1063" s="632">
        <v>1</v>
      </c>
      <c r="O1063" s="632">
        <v>345</v>
      </c>
      <c r="P1063" s="649">
        <v>187</v>
      </c>
      <c r="Q1063" s="649">
        <v>64702</v>
      </c>
      <c r="R1063" s="637">
        <v>1.4767088896496634</v>
      </c>
      <c r="S1063" s="650">
        <v>346</v>
      </c>
    </row>
    <row r="1064" spans="1:19" ht="14.4" customHeight="1" x14ac:dyDescent="0.3">
      <c r="A1064" s="631" t="s">
        <v>2497</v>
      </c>
      <c r="B1064" s="632" t="s">
        <v>2531</v>
      </c>
      <c r="C1064" s="632" t="s">
        <v>529</v>
      </c>
      <c r="D1064" s="632" t="s">
        <v>785</v>
      </c>
      <c r="E1064" s="632" t="s">
        <v>634</v>
      </c>
      <c r="F1064" s="632" t="s">
        <v>2635</v>
      </c>
      <c r="G1064" s="632" t="s">
        <v>2637</v>
      </c>
      <c r="H1064" s="649">
        <v>3321</v>
      </c>
      <c r="I1064" s="649">
        <v>1145745</v>
      </c>
      <c r="J1064" s="632">
        <v>0.92869127516778527</v>
      </c>
      <c r="K1064" s="632">
        <v>345</v>
      </c>
      <c r="L1064" s="649">
        <v>3576</v>
      </c>
      <c r="M1064" s="649">
        <v>1233720</v>
      </c>
      <c r="N1064" s="632">
        <v>1</v>
      </c>
      <c r="O1064" s="632">
        <v>345</v>
      </c>
      <c r="P1064" s="649">
        <v>3152</v>
      </c>
      <c r="Q1064" s="649">
        <v>1090592</v>
      </c>
      <c r="R1064" s="637">
        <v>0.88398664202574329</v>
      </c>
      <c r="S1064" s="650">
        <v>346</v>
      </c>
    </row>
    <row r="1065" spans="1:19" ht="14.4" customHeight="1" x14ac:dyDescent="0.3">
      <c r="A1065" s="631" t="s">
        <v>2497</v>
      </c>
      <c r="B1065" s="632" t="s">
        <v>2531</v>
      </c>
      <c r="C1065" s="632" t="s">
        <v>529</v>
      </c>
      <c r="D1065" s="632" t="s">
        <v>785</v>
      </c>
      <c r="E1065" s="632" t="s">
        <v>634</v>
      </c>
      <c r="F1065" s="632" t="s">
        <v>2638</v>
      </c>
      <c r="G1065" s="632" t="s">
        <v>2639</v>
      </c>
      <c r="H1065" s="649">
        <v>998</v>
      </c>
      <c r="I1065" s="649">
        <v>870256</v>
      </c>
      <c r="J1065" s="632">
        <v>1.0110109691465163</v>
      </c>
      <c r="K1065" s="632">
        <v>872</v>
      </c>
      <c r="L1065" s="649">
        <v>986</v>
      </c>
      <c r="M1065" s="649">
        <v>860778</v>
      </c>
      <c r="N1065" s="632">
        <v>1</v>
      </c>
      <c r="O1065" s="632">
        <v>873</v>
      </c>
      <c r="P1065" s="649">
        <v>805</v>
      </c>
      <c r="Q1065" s="649">
        <v>703570</v>
      </c>
      <c r="R1065" s="637">
        <v>0.81736522076540064</v>
      </c>
      <c r="S1065" s="650">
        <v>874</v>
      </c>
    </row>
    <row r="1066" spans="1:19" ht="14.4" customHeight="1" x14ac:dyDescent="0.3">
      <c r="A1066" s="631" t="s">
        <v>2497</v>
      </c>
      <c r="B1066" s="632" t="s">
        <v>2531</v>
      </c>
      <c r="C1066" s="632" t="s">
        <v>529</v>
      </c>
      <c r="D1066" s="632" t="s">
        <v>785</v>
      </c>
      <c r="E1066" s="632" t="s">
        <v>634</v>
      </c>
      <c r="F1066" s="632" t="s">
        <v>2640</v>
      </c>
      <c r="G1066" s="632" t="s">
        <v>2641</v>
      </c>
      <c r="H1066" s="649">
        <v>1</v>
      </c>
      <c r="I1066" s="649">
        <v>1054</v>
      </c>
      <c r="J1066" s="632">
        <v>0.5</v>
      </c>
      <c r="K1066" s="632">
        <v>1054</v>
      </c>
      <c r="L1066" s="649">
        <v>2</v>
      </c>
      <c r="M1066" s="649">
        <v>2108</v>
      </c>
      <c r="N1066" s="632">
        <v>1</v>
      </c>
      <c r="O1066" s="632">
        <v>1054</v>
      </c>
      <c r="P1066" s="649">
        <v>2</v>
      </c>
      <c r="Q1066" s="649">
        <v>2110</v>
      </c>
      <c r="R1066" s="637">
        <v>1.0009487666034156</v>
      </c>
      <c r="S1066" s="650">
        <v>1055</v>
      </c>
    </row>
    <row r="1067" spans="1:19" ht="14.4" customHeight="1" x14ac:dyDescent="0.3">
      <c r="A1067" s="631" t="s">
        <v>2497</v>
      </c>
      <c r="B1067" s="632" t="s">
        <v>2531</v>
      </c>
      <c r="C1067" s="632" t="s">
        <v>529</v>
      </c>
      <c r="D1067" s="632" t="s">
        <v>785</v>
      </c>
      <c r="E1067" s="632" t="s">
        <v>634</v>
      </c>
      <c r="F1067" s="632" t="s">
        <v>2642</v>
      </c>
      <c r="G1067" s="632" t="s">
        <v>2643</v>
      </c>
      <c r="H1067" s="649">
        <v>2826</v>
      </c>
      <c r="I1067" s="649">
        <v>3654018</v>
      </c>
      <c r="J1067" s="632">
        <v>0.97305860585408777</v>
      </c>
      <c r="K1067" s="632">
        <v>1293</v>
      </c>
      <c r="L1067" s="649">
        <v>2902</v>
      </c>
      <c r="M1067" s="649">
        <v>3755188</v>
      </c>
      <c r="N1067" s="632">
        <v>1</v>
      </c>
      <c r="O1067" s="632">
        <v>1294</v>
      </c>
      <c r="P1067" s="649">
        <v>2976</v>
      </c>
      <c r="Q1067" s="649">
        <v>3850944</v>
      </c>
      <c r="R1067" s="637">
        <v>1.0254996554100619</v>
      </c>
      <c r="S1067" s="650">
        <v>1294</v>
      </c>
    </row>
    <row r="1068" spans="1:19" ht="14.4" customHeight="1" x14ac:dyDescent="0.3">
      <c r="A1068" s="631" t="s">
        <v>2497</v>
      </c>
      <c r="B1068" s="632" t="s">
        <v>2531</v>
      </c>
      <c r="C1068" s="632" t="s">
        <v>529</v>
      </c>
      <c r="D1068" s="632" t="s">
        <v>785</v>
      </c>
      <c r="E1068" s="632" t="s">
        <v>634</v>
      </c>
      <c r="F1068" s="632" t="s">
        <v>2644</v>
      </c>
      <c r="G1068" s="632" t="s">
        <v>2645</v>
      </c>
      <c r="H1068" s="649">
        <v>2115</v>
      </c>
      <c r="I1068" s="649">
        <v>2489355</v>
      </c>
      <c r="J1068" s="632">
        <v>0.93795143543752646</v>
      </c>
      <c r="K1068" s="632">
        <v>1177</v>
      </c>
      <c r="L1068" s="649">
        <v>2253</v>
      </c>
      <c r="M1068" s="649">
        <v>2654034</v>
      </c>
      <c r="N1068" s="632">
        <v>1</v>
      </c>
      <c r="O1068" s="632">
        <v>1178</v>
      </c>
      <c r="P1068" s="649">
        <v>2304</v>
      </c>
      <c r="Q1068" s="649">
        <v>2714112</v>
      </c>
      <c r="R1068" s="637">
        <v>1.0226364846870839</v>
      </c>
      <c r="S1068" s="650">
        <v>1178</v>
      </c>
    </row>
    <row r="1069" spans="1:19" ht="14.4" customHeight="1" x14ac:dyDescent="0.3">
      <c r="A1069" s="631" t="s">
        <v>2497</v>
      </c>
      <c r="B1069" s="632" t="s">
        <v>2531</v>
      </c>
      <c r="C1069" s="632" t="s">
        <v>529</v>
      </c>
      <c r="D1069" s="632" t="s">
        <v>785</v>
      </c>
      <c r="E1069" s="632" t="s">
        <v>634</v>
      </c>
      <c r="F1069" s="632" t="s">
        <v>2646</v>
      </c>
      <c r="G1069" s="632" t="s">
        <v>2647</v>
      </c>
      <c r="H1069" s="649">
        <v>6874</v>
      </c>
      <c r="I1069" s="649">
        <v>35449218</v>
      </c>
      <c r="J1069" s="632">
        <v>0.96980812641083525</v>
      </c>
      <c r="K1069" s="632">
        <v>5157</v>
      </c>
      <c r="L1069" s="649">
        <v>7088</v>
      </c>
      <c r="M1069" s="649">
        <v>36552816</v>
      </c>
      <c r="N1069" s="632">
        <v>1</v>
      </c>
      <c r="O1069" s="632">
        <v>5157</v>
      </c>
      <c r="P1069" s="649">
        <v>6837</v>
      </c>
      <c r="Q1069" s="649">
        <v>35263845</v>
      </c>
      <c r="R1069" s="637">
        <v>0.9647367524296897</v>
      </c>
      <c r="S1069" s="650">
        <v>5157.7950855638437</v>
      </c>
    </row>
    <row r="1070" spans="1:19" ht="14.4" customHeight="1" x14ac:dyDescent="0.3">
      <c r="A1070" s="631" t="s">
        <v>2497</v>
      </c>
      <c r="B1070" s="632" t="s">
        <v>2531</v>
      </c>
      <c r="C1070" s="632" t="s">
        <v>529</v>
      </c>
      <c r="D1070" s="632" t="s">
        <v>785</v>
      </c>
      <c r="E1070" s="632" t="s">
        <v>634</v>
      </c>
      <c r="F1070" s="632" t="s">
        <v>2648</v>
      </c>
      <c r="G1070" s="632" t="s">
        <v>2649</v>
      </c>
      <c r="H1070" s="649">
        <v>95</v>
      </c>
      <c r="I1070" s="649">
        <v>741570</v>
      </c>
      <c r="J1070" s="632">
        <v>1.1444317040160128</v>
      </c>
      <c r="K1070" s="632">
        <v>7806</v>
      </c>
      <c r="L1070" s="649">
        <v>83</v>
      </c>
      <c r="M1070" s="649">
        <v>647981</v>
      </c>
      <c r="N1070" s="632">
        <v>1</v>
      </c>
      <c r="O1070" s="632">
        <v>7807</v>
      </c>
      <c r="P1070" s="649">
        <v>96</v>
      </c>
      <c r="Q1070" s="649">
        <v>749664</v>
      </c>
      <c r="R1070" s="637">
        <v>1.1569228110083474</v>
      </c>
      <c r="S1070" s="650">
        <v>7809</v>
      </c>
    </row>
    <row r="1071" spans="1:19" ht="14.4" customHeight="1" x14ac:dyDescent="0.3">
      <c r="A1071" s="631" t="s">
        <v>2497</v>
      </c>
      <c r="B1071" s="632" t="s">
        <v>2531</v>
      </c>
      <c r="C1071" s="632" t="s">
        <v>529</v>
      </c>
      <c r="D1071" s="632" t="s">
        <v>785</v>
      </c>
      <c r="E1071" s="632" t="s">
        <v>634</v>
      </c>
      <c r="F1071" s="632" t="s">
        <v>2648</v>
      </c>
      <c r="G1071" s="632" t="s">
        <v>2650</v>
      </c>
      <c r="H1071" s="649">
        <v>18</v>
      </c>
      <c r="I1071" s="649">
        <v>140508</v>
      </c>
      <c r="J1071" s="632">
        <v>0.54538467808609992</v>
      </c>
      <c r="K1071" s="632">
        <v>7806</v>
      </c>
      <c r="L1071" s="649">
        <v>33</v>
      </c>
      <c r="M1071" s="649">
        <v>257631</v>
      </c>
      <c r="N1071" s="632">
        <v>1</v>
      </c>
      <c r="O1071" s="632">
        <v>7807</v>
      </c>
      <c r="P1071" s="649">
        <v>24</v>
      </c>
      <c r="Q1071" s="649">
        <v>187416</v>
      </c>
      <c r="R1071" s="637">
        <v>0.72745904025524877</v>
      </c>
      <c r="S1071" s="650">
        <v>7809</v>
      </c>
    </row>
    <row r="1072" spans="1:19" ht="14.4" customHeight="1" x14ac:dyDescent="0.3">
      <c r="A1072" s="631" t="s">
        <v>2497</v>
      </c>
      <c r="B1072" s="632" t="s">
        <v>2531</v>
      </c>
      <c r="C1072" s="632" t="s">
        <v>529</v>
      </c>
      <c r="D1072" s="632" t="s">
        <v>785</v>
      </c>
      <c r="E1072" s="632" t="s">
        <v>634</v>
      </c>
      <c r="F1072" s="632" t="s">
        <v>2651</v>
      </c>
      <c r="G1072" s="632" t="s">
        <v>2652</v>
      </c>
      <c r="H1072" s="649">
        <v>33</v>
      </c>
      <c r="I1072" s="649">
        <v>185460</v>
      </c>
      <c r="J1072" s="632">
        <v>0.91666666666666663</v>
      </c>
      <c r="K1072" s="632">
        <v>5620</v>
      </c>
      <c r="L1072" s="649">
        <v>36</v>
      </c>
      <c r="M1072" s="649">
        <v>202320</v>
      </c>
      <c r="N1072" s="632">
        <v>1</v>
      </c>
      <c r="O1072" s="632">
        <v>5620</v>
      </c>
      <c r="P1072" s="649">
        <v>22</v>
      </c>
      <c r="Q1072" s="649">
        <v>123662</v>
      </c>
      <c r="R1072" s="637">
        <v>0.61121984974298138</v>
      </c>
      <c r="S1072" s="650">
        <v>5621</v>
      </c>
    </row>
    <row r="1073" spans="1:19" ht="14.4" customHeight="1" x14ac:dyDescent="0.3">
      <c r="A1073" s="631" t="s">
        <v>2497</v>
      </c>
      <c r="B1073" s="632" t="s">
        <v>2531</v>
      </c>
      <c r="C1073" s="632" t="s">
        <v>529</v>
      </c>
      <c r="D1073" s="632" t="s">
        <v>785</v>
      </c>
      <c r="E1073" s="632" t="s">
        <v>634</v>
      </c>
      <c r="F1073" s="632" t="s">
        <v>2651</v>
      </c>
      <c r="G1073" s="632" t="s">
        <v>2653</v>
      </c>
      <c r="H1073" s="649">
        <v>163</v>
      </c>
      <c r="I1073" s="649">
        <v>916060</v>
      </c>
      <c r="J1073" s="632">
        <v>1.0316455696202531</v>
      </c>
      <c r="K1073" s="632">
        <v>5620</v>
      </c>
      <c r="L1073" s="649">
        <v>158</v>
      </c>
      <c r="M1073" s="649">
        <v>887960</v>
      </c>
      <c r="N1073" s="632">
        <v>1</v>
      </c>
      <c r="O1073" s="632">
        <v>5620</v>
      </c>
      <c r="P1073" s="649">
        <v>140</v>
      </c>
      <c r="Q1073" s="649">
        <v>786940</v>
      </c>
      <c r="R1073" s="637">
        <v>0.88623361412676249</v>
      </c>
      <c r="S1073" s="650">
        <v>5621</v>
      </c>
    </row>
    <row r="1074" spans="1:19" ht="14.4" customHeight="1" x14ac:dyDescent="0.3">
      <c r="A1074" s="631" t="s">
        <v>2497</v>
      </c>
      <c r="B1074" s="632" t="s">
        <v>2531</v>
      </c>
      <c r="C1074" s="632" t="s">
        <v>529</v>
      </c>
      <c r="D1074" s="632" t="s">
        <v>785</v>
      </c>
      <c r="E1074" s="632" t="s">
        <v>634</v>
      </c>
      <c r="F1074" s="632" t="s">
        <v>2654</v>
      </c>
      <c r="G1074" s="632" t="s">
        <v>2655</v>
      </c>
      <c r="H1074" s="649">
        <v>85</v>
      </c>
      <c r="I1074" s="649">
        <v>9435</v>
      </c>
      <c r="J1074" s="632">
        <v>0.96590909090909094</v>
      </c>
      <c r="K1074" s="632">
        <v>111</v>
      </c>
      <c r="L1074" s="649">
        <v>88</v>
      </c>
      <c r="M1074" s="649">
        <v>9768</v>
      </c>
      <c r="N1074" s="632">
        <v>1</v>
      </c>
      <c r="O1074" s="632">
        <v>111</v>
      </c>
      <c r="P1074" s="649">
        <v>95</v>
      </c>
      <c r="Q1074" s="649">
        <v>10640</v>
      </c>
      <c r="R1074" s="637">
        <v>1.0892710892710893</v>
      </c>
      <c r="S1074" s="650">
        <v>112</v>
      </c>
    </row>
    <row r="1075" spans="1:19" ht="14.4" customHeight="1" x14ac:dyDescent="0.3">
      <c r="A1075" s="631" t="s">
        <v>2497</v>
      </c>
      <c r="B1075" s="632" t="s">
        <v>2531</v>
      </c>
      <c r="C1075" s="632" t="s">
        <v>529</v>
      </c>
      <c r="D1075" s="632" t="s">
        <v>785</v>
      </c>
      <c r="E1075" s="632" t="s">
        <v>634</v>
      </c>
      <c r="F1075" s="632" t="s">
        <v>2654</v>
      </c>
      <c r="G1075" s="632" t="s">
        <v>2656</v>
      </c>
      <c r="H1075" s="649">
        <v>20</v>
      </c>
      <c r="I1075" s="649">
        <v>2220</v>
      </c>
      <c r="J1075" s="632">
        <v>1.6666666666666667</v>
      </c>
      <c r="K1075" s="632">
        <v>111</v>
      </c>
      <c r="L1075" s="649">
        <v>12</v>
      </c>
      <c r="M1075" s="649">
        <v>1332</v>
      </c>
      <c r="N1075" s="632">
        <v>1</v>
      </c>
      <c r="O1075" s="632">
        <v>111</v>
      </c>
      <c r="P1075" s="649">
        <v>5</v>
      </c>
      <c r="Q1075" s="649">
        <v>560</v>
      </c>
      <c r="R1075" s="637">
        <v>0.42042042042042044</v>
      </c>
      <c r="S1075" s="650">
        <v>112</v>
      </c>
    </row>
    <row r="1076" spans="1:19" ht="14.4" customHeight="1" x14ac:dyDescent="0.3">
      <c r="A1076" s="631" t="s">
        <v>2497</v>
      </c>
      <c r="B1076" s="632" t="s">
        <v>2531</v>
      </c>
      <c r="C1076" s="632" t="s">
        <v>529</v>
      </c>
      <c r="D1076" s="632" t="s">
        <v>785</v>
      </c>
      <c r="E1076" s="632" t="s">
        <v>634</v>
      </c>
      <c r="F1076" s="632" t="s">
        <v>2657</v>
      </c>
      <c r="G1076" s="632" t="s">
        <v>2658</v>
      </c>
      <c r="H1076" s="649">
        <v>1</v>
      </c>
      <c r="I1076" s="649">
        <v>800</v>
      </c>
      <c r="J1076" s="632"/>
      <c r="K1076" s="632">
        <v>800</v>
      </c>
      <c r="L1076" s="649"/>
      <c r="M1076" s="649"/>
      <c r="N1076" s="632"/>
      <c r="O1076" s="632"/>
      <c r="P1076" s="649">
        <v>1</v>
      </c>
      <c r="Q1076" s="649">
        <v>802</v>
      </c>
      <c r="R1076" s="637"/>
      <c r="S1076" s="650">
        <v>802</v>
      </c>
    </row>
    <row r="1077" spans="1:19" ht="14.4" customHeight="1" x14ac:dyDescent="0.3">
      <c r="A1077" s="631" t="s">
        <v>2497</v>
      </c>
      <c r="B1077" s="632" t="s">
        <v>2531</v>
      </c>
      <c r="C1077" s="632" t="s">
        <v>529</v>
      </c>
      <c r="D1077" s="632" t="s">
        <v>785</v>
      </c>
      <c r="E1077" s="632" t="s">
        <v>634</v>
      </c>
      <c r="F1077" s="632" t="s">
        <v>2659</v>
      </c>
      <c r="G1077" s="632" t="s">
        <v>2660</v>
      </c>
      <c r="H1077" s="649">
        <v>4616</v>
      </c>
      <c r="I1077" s="649">
        <v>817032</v>
      </c>
      <c r="J1077" s="632">
        <v>1.0633494586500807</v>
      </c>
      <c r="K1077" s="632">
        <v>177</v>
      </c>
      <c r="L1077" s="649">
        <v>4341</v>
      </c>
      <c r="M1077" s="649">
        <v>768357</v>
      </c>
      <c r="N1077" s="632">
        <v>1</v>
      </c>
      <c r="O1077" s="632">
        <v>177</v>
      </c>
      <c r="P1077" s="649">
        <v>4087</v>
      </c>
      <c r="Q1077" s="649">
        <v>727486</v>
      </c>
      <c r="R1077" s="637">
        <v>0.94680727838752043</v>
      </c>
      <c r="S1077" s="650">
        <v>178</v>
      </c>
    </row>
    <row r="1078" spans="1:19" ht="14.4" customHeight="1" x14ac:dyDescent="0.3">
      <c r="A1078" s="631" t="s">
        <v>2497</v>
      </c>
      <c r="B1078" s="632" t="s">
        <v>2531</v>
      </c>
      <c r="C1078" s="632" t="s">
        <v>529</v>
      </c>
      <c r="D1078" s="632" t="s">
        <v>785</v>
      </c>
      <c r="E1078" s="632" t="s">
        <v>634</v>
      </c>
      <c r="F1078" s="632" t="s">
        <v>2659</v>
      </c>
      <c r="G1078" s="632" t="s">
        <v>2661</v>
      </c>
      <c r="H1078" s="649">
        <v>140</v>
      </c>
      <c r="I1078" s="649">
        <v>24780</v>
      </c>
      <c r="J1078" s="632">
        <v>0.71065989847715738</v>
      </c>
      <c r="K1078" s="632">
        <v>177</v>
      </c>
      <c r="L1078" s="649">
        <v>197</v>
      </c>
      <c r="M1078" s="649">
        <v>34869</v>
      </c>
      <c r="N1078" s="632">
        <v>1</v>
      </c>
      <c r="O1078" s="632">
        <v>177</v>
      </c>
      <c r="P1078" s="649">
        <v>165</v>
      </c>
      <c r="Q1078" s="649">
        <v>29370</v>
      </c>
      <c r="R1078" s="637">
        <v>0.8422954486793427</v>
      </c>
      <c r="S1078" s="650">
        <v>178</v>
      </c>
    </row>
    <row r="1079" spans="1:19" ht="14.4" customHeight="1" x14ac:dyDescent="0.3">
      <c r="A1079" s="631" t="s">
        <v>2497</v>
      </c>
      <c r="B1079" s="632" t="s">
        <v>2531</v>
      </c>
      <c r="C1079" s="632" t="s">
        <v>529</v>
      </c>
      <c r="D1079" s="632" t="s">
        <v>785</v>
      </c>
      <c r="E1079" s="632" t="s">
        <v>634</v>
      </c>
      <c r="F1079" s="632" t="s">
        <v>2662</v>
      </c>
      <c r="G1079" s="632" t="s">
        <v>2663</v>
      </c>
      <c r="H1079" s="649">
        <v>4555</v>
      </c>
      <c r="I1079" s="649">
        <v>9328640</v>
      </c>
      <c r="J1079" s="632">
        <v>0.96375464952854883</v>
      </c>
      <c r="K1079" s="632">
        <v>2048</v>
      </c>
      <c r="L1079" s="649">
        <v>4724</v>
      </c>
      <c r="M1079" s="649">
        <v>9679476</v>
      </c>
      <c r="N1079" s="632">
        <v>1</v>
      </c>
      <c r="O1079" s="632">
        <v>2049</v>
      </c>
      <c r="P1079" s="649">
        <v>4573</v>
      </c>
      <c r="Q1079" s="649">
        <v>9374650</v>
      </c>
      <c r="R1079" s="637">
        <v>0.96850800601189568</v>
      </c>
      <c r="S1079" s="650">
        <v>2050</v>
      </c>
    </row>
    <row r="1080" spans="1:19" ht="14.4" customHeight="1" x14ac:dyDescent="0.3">
      <c r="A1080" s="631" t="s">
        <v>2497</v>
      </c>
      <c r="B1080" s="632" t="s">
        <v>2531</v>
      </c>
      <c r="C1080" s="632" t="s">
        <v>529</v>
      </c>
      <c r="D1080" s="632" t="s">
        <v>785</v>
      </c>
      <c r="E1080" s="632" t="s">
        <v>634</v>
      </c>
      <c r="F1080" s="632" t="s">
        <v>2664</v>
      </c>
      <c r="G1080" s="632" t="s">
        <v>2665</v>
      </c>
      <c r="H1080" s="649">
        <v>3038</v>
      </c>
      <c r="I1080" s="649">
        <v>1048110</v>
      </c>
      <c r="J1080" s="632">
        <v>0.90309155766944116</v>
      </c>
      <c r="K1080" s="632">
        <v>345</v>
      </c>
      <c r="L1080" s="649">
        <v>3364</v>
      </c>
      <c r="M1080" s="649">
        <v>1160580</v>
      </c>
      <c r="N1080" s="632">
        <v>1</v>
      </c>
      <c r="O1080" s="632">
        <v>345</v>
      </c>
      <c r="P1080" s="649">
        <v>2992</v>
      </c>
      <c r="Q1080" s="649">
        <v>1035232</v>
      </c>
      <c r="R1080" s="637">
        <v>0.89199538161953507</v>
      </c>
      <c r="S1080" s="650">
        <v>346</v>
      </c>
    </row>
    <row r="1081" spans="1:19" ht="14.4" customHeight="1" x14ac:dyDescent="0.3">
      <c r="A1081" s="631" t="s">
        <v>2497</v>
      </c>
      <c r="B1081" s="632" t="s">
        <v>2531</v>
      </c>
      <c r="C1081" s="632" t="s">
        <v>529</v>
      </c>
      <c r="D1081" s="632" t="s">
        <v>785</v>
      </c>
      <c r="E1081" s="632" t="s">
        <v>634</v>
      </c>
      <c r="F1081" s="632" t="s">
        <v>2664</v>
      </c>
      <c r="G1081" s="632" t="s">
        <v>2666</v>
      </c>
      <c r="H1081" s="649">
        <v>139</v>
      </c>
      <c r="I1081" s="649">
        <v>47955</v>
      </c>
      <c r="J1081" s="632">
        <v>1.1209677419354838</v>
      </c>
      <c r="K1081" s="632">
        <v>345</v>
      </c>
      <c r="L1081" s="649">
        <v>124</v>
      </c>
      <c r="M1081" s="649">
        <v>42780</v>
      </c>
      <c r="N1081" s="632">
        <v>1</v>
      </c>
      <c r="O1081" s="632">
        <v>345</v>
      </c>
      <c r="P1081" s="649">
        <v>180</v>
      </c>
      <c r="Q1081" s="649">
        <v>62280</v>
      </c>
      <c r="R1081" s="637">
        <v>1.4558204768583449</v>
      </c>
      <c r="S1081" s="650">
        <v>346</v>
      </c>
    </row>
    <row r="1082" spans="1:19" ht="14.4" customHeight="1" x14ac:dyDescent="0.3">
      <c r="A1082" s="631" t="s">
        <v>2497</v>
      </c>
      <c r="B1082" s="632" t="s">
        <v>2531</v>
      </c>
      <c r="C1082" s="632" t="s">
        <v>529</v>
      </c>
      <c r="D1082" s="632" t="s">
        <v>785</v>
      </c>
      <c r="E1082" s="632" t="s">
        <v>634</v>
      </c>
      <c r="F1082" s="632" t="s">
        <v>2667</v>
      </c>
      <c r="G1082" s="632" t="s">
        <v>2668</v>
      </c>
      <c r="H1082" s="649">
        <v>719</v>
      </c>
      <c r="I1082" s="649">
        <v>220733</v>
      </c>
      <c r="J1082" s="632">
        <v>1.0941459304054724</v>
      </c>
      <c r="K1082" s="632">
        <v>307</v>
      </c>
      <c r="L1082" s="649">
        <v>655</v>
      </c>
      <c r="M1082" s="649">
        <v>201740</v>
      </c>
      <c r="N1082" s="632">
        <v>1</v>
      </c>
      <c r="O1082" s="632">
        <v>308</v>
      </c>
      <c r="P1082" s="649">
        <v>608</v>
      </c>
      <c r="Q1082" s="649">
        <v>187264</v>
      </c>
      <c r="R1082" s="637">
        <v>0.92824427480916027</v>
      </c>
      <c r="S1082" s="650">
        <v>308</v>
      </c>
    </row>
    <row r="1083" spans="1:19" ht="14.4" customHeight="1" x14ac:dyDescent="0.3">
      <c r="A1083" s="631" t="s">
        <v>2497</v>
      </c>
      <c r="B1083" s="632" t="s">
        <v>2531</v>
      </c>
      <c r="C1083" s="632" t="s">
        <v>529</v>
      </c>
      <c r="D1083" s="632" t="s">
        <v>785</v>
      </c>
      <c r="E1083" s="632" t="s">
        <v>634</v>
      </c>
      <c r="F1083" s="632" t="s">
        <v>2669</v>
      </c>
      <c r="G1083" s="632" t="s">
        <v>2670</v>
      </c>
      <c r="H1083" s="649">
        <v>181</v>
      </c>
      <c r="I1083" s="649">
        <v>495216</v>
      </c>
      <c r="J1083" s="632">
        <v>0.96756079786018101</v>
      </c>
      <c r="K1083" s="632">
        <v>2736</v>
      </c>
      <c r="L1083" s="649">
        <v>187</v>
      </c>
      <c r="M1083" s="649">
        <v>511819</v>
      </c>
      <c r="N1083" s="632">
        <v>1</v>
      </c>
      <c r="O1083" s="632">
        <v>2737</v>
      </c>
      <c r="P1083" s="649">
        <v>155</v>
      </c>
      <c r="Q1083" s="649">
        <v>424235</v>
      </c>
      <c r="R1083" s="637">
        <v>0.82887700534759357</v>
      </c>
      <c r="S1083" s="650">
        <v>2737</v>
      </c>
    </row>
    <row r="1084" spans="1:19" ht="14.4" customHeight="1" x14ac:dyDescent="0.3">
      <c r="A1084" s="631" t="s">
        <v>2497</v>
      </c>
      <c r="B1084" s="632" t="s">
        <v>2531</v>
      </c>
      <c r="C1084" s="632" t="s">
        <v>529</v>
      </c>
      <c r="D1084" s="632" t="s">
        <v>785</v>
      </c>
      <c r="E1084" s="632" t="s">
        <v>634</v>
      </c>
      <c r="F1084" s="632" t="s">
        <v>2669</v>
      </c>
      <c r="G1084" s="632" t="s">
        <v>2671</v>
      </c>
      <c r="H1084" s="649">
        <v>2047</v>
      </c>
      <c r="I1084" s="649">
        <v>5600592</v>
      </c>
      <c r="J1084" s="632">
        <v>1.0006122742495531</v>
      </c>
      <c r="K1084" s="632">
        <v>2736</v>
      </c>
      <c r="L1084" s="649">
        <v>2045</v>
      </c>
      <c r="M1084" s="649">
        <v>5597165</v>
      </c>
      <c r="N1084" s="632">
        <v>1</v>
      </c>
      <c r="O1084" s="632">
        <v>2737</v>
      </c>
      <c r="P1084" s="649">
        <v>1997</v>
      </c>
      <c r="Q1084" s="649">
        <v>5465789</v>
      </c>
      <c r="R1084" s="637">
        <v>0.97652811735941325</v>
      </c>
      <c r="S1084" s="650">
        <v>2737</v>
      </c>
    </row>
    <row r="1085" spans="1:19" ht="14.4" customHeight="1" x14ac:dyDescent="0.3">
      <c r="A1085" s="631" t="s">
        <v>2497</v>
      </c>
      <c r="B1085" s="632" t="s">
        <v>2531</v>
      </c>
      <c r="C1085" s="632" t="s">
        <v>529</v>
      </c>
      <c r="D1085" s="632" t="s">
        <v>785</v>
      </c>
      <c r="E1085" s="632" t="s">
        <v>634</v>
      </c>
      <c r="F1085" s="632" t="s">
        <v>2672</v>
      </c>
      <c r="G1085" s="632" t="s">
        <v>2673</v>
      </c>
      <c r="H1085" s="649">
        <v>809</v>
      </c>
      <c r="I1085" s="649">
        <v>4262621</v>
      </c>
      <c r="J1085" s="632">
        <v>1.0099875156054932</v>
      </c>
      <c r="K1085" s="632">
        <v>5269</v>
      </c>
      <c r="L1085" s="649">
        <v>801</v>
      </c>
      <c r="M1085" s="649">
        <v>4220469</v>
      </c>
      <c r="N1085" s="632">
        <v>1</v>
      </c>
      <c r="O1085" s="632">
        <v>5269</v>
      </c>
      <c r="P1085" s="649">
        <v>830</v>
      </c>
      <c r="Q1085" s="649">
        <v>4373954</v>
      </c>
      <c r="R1085" s="637">
        <v>1.036366811366225</v>
      </c>
      <c r="S1085" s="650">
        <v>5269.8240963855424</v>
      </c>
    </row>
    <row r="1086" spans="1:19" ht="14.4" customHeight="1" x14ac:dyDescent="0.3">
      <c r="A1086" s="631" t="s">
        <v>2497</v>
      </c>
      <c r="B1086" s="632" t="s">
        <v>2531</v>
      </c>
      <c r="C1086" s="632" t="s">
        <v>529</v>
      </c>
      <c r="D1086" s="632" t="s">
        <v>785</v>
      </c>
      <c r="E1086" s="632" t="s">
        <v>634</v>
      </c>
      <c r="F1086" s="632" t="s">
        <v>2674</v>
      </c>
      <c r="G1086" s="632" t="s">
        <v>2675</v>
      </c>
      <c r="H1086" s="649">
        <v>452</v>
      </c>
      <c r="I1086" s="649">
        <v>69608</v>
      </c>
      <c r="J1086" s="632">
        <v>1.0560747663551402</v>
      </c>
      <c r="K1086" s="632">
        <v>154</v>
      </c>
      <c r="L1086" s="649">
        <v>428</v>
      </c>
      <c r="M1086" s="649">
        <v>65912</v>
      </c>
      <c r="N1086" s="632">
        <v>1</v>
      </c>
      <c r="O1086" s="632">
        <v>154</v>
      </c>
      <c r="P1086" s="649">
        <v>458</v>
      </c>
      <c r="Q1086" s="649">
        <v>70990</v>
      </c>
      <c r="R1086" s="637">
        <v>1.077042116761743</v>
      </c>
      <c r="S1086" s="650">
        <v>155</v>
      </c>
    </row>
    <row r="1087" spans="1:19" ht="14.4" customHeight="1" x14ac:dyDescent="0.3">
      <c r="A1087" s="631" t="s">
        <v>2497</v>
      </c>
      <c r="B1087" s="632" t="s">
        <v>2531</v>
      </c>
      <c r="C1087" s="632" t="s">
        <v>529</v>
      </c>
      <c r="D1087" s="632" t="s">
        <v>785</v>
      </c>
      <c r="E1087" s="632" t="s">
        <v>634</v>
      </c>
      <c r="F1087" s="632" t="s">
        <v>2681</v>
      </c>
      <c r="G1087" s="632" t="s">
        <v>2682</v>
      </c>
      <c r="H1087" s="649"/>
      <c r="I1087" s="649"/>
      <c r="J1087" s="632"/>
      <c r="K1087" s="632"/>
      <c r="L1087" s="649">
        <v>1</v>
      </c>
      <c r="M1087" s="649">
        <v>307</v>
      </c>
      <c r="N1087" s="632">
        <v>1</v>
      </c>
      <c r="O1087" s="632">
        <v>307</v>
      </c>
      <c r="P1087" s="649"/>
      <c r="Q1087" s="649"/>
      <c r="R1087" s="637"/>
      <c r="S1087" s="650"/>
    </row>
    <row r="1088" spans="1:19" ht="14.4" customHeight="1" x14ac:dyDescent="0.3">
      <c r="A1088" s="631" t="s">
        <v>2497</v>
      </c>
      <c r="B1088" s="632" t="s">
        <v>2531</v>
      </c>
      <c r="C1088" s="632" t="s">
        <v>529</v>
      </c>
      <c r="D1088" s="632" t="s">
        <v>785</v>
      </c>
      <c r="E1088" s="632" t="s">
        <v>634</v>
      </c>
      <c r="F1088" s="632" t="s">
        <v>2683</v>
      </c>
      <c r="G1088" s="632" t="s">
        <v>2684</v>
      </c>
      <c r="H1088" s="649">
        <v>1</v>
      </c>
      <c r="I1088" s="649">
        <v>568</v>
      </c>
      <c r="J1088" s="632"/>
      <c r="K1088" s="632">
        <v>568</v>
      </c>
      <c r="L1088" s="649"/>
      <c r="M1088" s="649"/>
      <c r="N1088" s="632"/>
      <c r="O1088" s="632"/>
      <c r="P1088" s="649"/>
      <c r="Q1088" s="649"/>
      <c r="R1088" s="637"/>
      <c r="S1088" s="650"/>
    </row>
    <row r="1089" spans="1:19" ht="14.4" customHeight="1" x14ac:dyDescent="0.3">
      <c r="A1089" s="631" t="s">
        <v>2497</v>
      </c>
      <c r="B1089" s="632" t="s">
        <v>2531</v>
      </c>
      <c r="C1089" s="632" t="s">
        <v>529</v>
      </c>
      <c r="D1089" s="632" t="s">
        <v>785</v>
      </c>
      <c r="E1089" s="632" t="s">
        <v>634</v>
      </c>
      <c r="F1089" s="632" t="s">
        <v>2685</v>
      </c>
      <c r="G1089" s="632" t="s">
        <v>2686</v>
      </c>
      <c r="H1089" s="649">
        <v>65</v>
      </c>
      <c r="I1089" s="649">
        <v>10075</v>
      </c>
      <c r="J1089" s="632">
        <v>0.72222222222222221</v>
      </c>
      <c r="K1089" s="632">
        <v>155</v>
      </c>
      <c r="L1089" s="649">
        <v>90</v>
      </c>
      <c r="M1089" s="649">
        <v>13950</v>
      </c>
      <c r="N1089" s="632">
        <v>1</v>
      </c>
      <c r="O1089" s="632">
        <v>155</v>
      </c>
      <c r="P1089" s="649">
        <v>101</v>
      </c>
      <c r="Q1089" s="649">
        <v>15655</v>
      </c>
      <c r="R1089" s="637">
        <v>1.1222222222222222</v>
      </c>
      <c r="S1089" s="650">
        <v>155</v>
      </c>
    </row>
    <row r="1090" spans="1:19" ht="14.4" customHeight="1" x14ac:dyDescent="0.3">
      <c r="A1090" s="631" t="s">
        <v>2497</v>
      </c>
      <c r="B1090" s="632" t="s">
        <v>2531</v>
      </c>
      <c r="C1090" s="632" t="s">
        <v>529</v>
      </c>
      <c r="D1090" s="632" t="s">
        <v>785</v>
      </c>
      <c r="E1090" s="632" t="s">
        <v>634</v>
      </c>
      <c r="F1090" s="632" t="s">
        <v>2685</v>
      </c>
      <c r="G1090" s="632" t="s">
        <v>2687</v>
      </c>
      <c r="H1090" s="649">
        <v>3227</v>
      </c>
      <c r="I1090" s="649">
        <v>500185</v>
      </c>
      <c r="J1090" s="632">
        <v>0.57206169118950545</v>
      </c>
      <c r="K1090" s="632">
        <v>155</v>
      </c>
      <c r="L1090" s="649">
        <v>5641</v>
      </c>
      <c r="M1090" s="649">
        <v>874355</v>
      </c>
      <c r="N1090" s="632">
        <v>1</v>
      </c>
      <c r="O1090" s="632">
        <v>155</v>
      </c>
      <c r="P1090" s="649">
        <v>5443</v>
      </c>
      <c r="Q1090" s="649">
        <v>843665</v>
      </c>
      <c r="R1090" s="637">
        <v>0.96489984045382027</v>
      </c>
      <c r="S1090" s="650">
        <v>155</v>
      </c>
    </row>
    <row r="1091" spans="1:19" ht="14.4" customHeight="1" x14ac:dyDescent="0.3">
      <c r="A1091" s="631" t="s">
        <v>2497</v>
      </c>
      <c r="B1091" s="632" t="s">
        <v>2531</v>
      </c>
      <c r="C1091" s="632" t="s">
        <v>529</v>
      </c>
      <c r="D1091" s="632" t="s">
        <v>785</v>
      </c>
      <c r="E1091" s="632" t="s">
        <v>634</v>
      </c>
      <c r="F1091" s="632" t="s">
        <v>2688</v>
      </c>
      <c r="G1091" s="632" t="s">
        <v>2689</v>
      </c>
      <c r="H1091" s="649">
        <v>1492</v>
      </c>
      <c r="I1091" s="649">
        <v>296908</v>
      </c>
      <c r="J1091" s="632">
        <v>0.72709551656920079</v>
      </c>
      <c r="K1091" s="632">
        <v>199</v>
      </c>
      <c r="L1091" s="649">
        <v>2052</v>
      </c>
      <c r="M1091" s="649">
        <v>408348</v>
      </c>
      <c r="N1091" s="632">
        <v>1</v>
      </c>
      <c r="O1091" s="632">
        <v>199</v>
      </c>
      <c r="P1091" s="649">
        <v>1944</v>
      </c>
      <c r="Q1091" s="649">
        <v>388800</v>
      </c>
      <c r="R1091" s="637">
        <v>0.9521290663845543</v>
      </c>
      <c r="S1091" s="650">
        <v>200</v>
      </c>
    </row>
    <row r="1092" spans="1:19" ht="14.4" customHeight="1" x14ac:dyDescent="0.3">
      <c r="A1092" s="631" t="s">
        <v>2497</v>
      </c>
      <c r="B1092" s="632" t="s">
        <v>2531</v>
      </c>
      <c r="C1092" s="632" t="s">
        <v>529</v>
      </c>
      <c r="D1092" s="632" t="s">
        <v>785</v>
      </c>
      <c r="E1092" s="632" t="s">
        <v>634</v>
      </c>
      <c r="F1092" s="632" t="s">
        <v>2688</v>
      </c>
      <c r="G1092" s="632" t="s">
        <v>2690</v>
      </c>
      <c r="H1092" s="649">
        <v>46</v>
      </c>
      <c r="I1092" s="649">
        <v>9154</v>
      </c>
      <c r="J1092" s="632">
        <v>0.86792452830188682</v>
      </c>
      <c r="K1092" s="632">
        <v>199</v>
      </c>
      <c r="L1092" s="649">
        <v>53</v>
      </c>
      <c r="M1092" s="649">
        <v>10547</v>
      </c>
      <c r="N1092" s="632">
        <v>1</v>
      </c>
      <c r="O1092" s="632">
        <v>199</v>
      </c>
      <c r="P1092" s="649">
        <v>38</v>
      </c>
      <c r="Q1092" s="649">
        <v>7600</v>
      </c>
      <c r="R1092" s="637">
        <v>0.7205840523371575</v>
      </c>
      <c r="S1092" s="650">
        <v>200</v>
      </c>
    </row>
    <row r="1093" spans="1:19" ht="14.4" customHeight="1" x14ac:dyDescent="0.3">
      <c r="A1093" s="631" t="s">
        <v>2497</v>
      </c>
      <c r="B1093" s="632" t="s">
        <v>2531</v>
      </c>
      <c r="C1093" s="632" t="s">
        <v>529</v>
      </c>
      <c r="D1093" s="632" t="s">
        <v>785</v>
      </c>
      <c r="E1093" s="632" t="s">
        <v>634</v>
      </c>
      <c r="F1093" s="632" t="s">
        <v>2691</v>
      </c>
      <c r="G1093" s="632" t="s">
        <v>2692</v>
      </c>
      <c r="H1093" s="649">
        <v>747</v>
      </c>
      <c r="I1093" s="649">
        <v>152388</v>
      </c>
      <c r="J1093" s="632">
        <v>0.85273972602739723</v>
      </c>
      <c r="K1093" s="632">
        <v>204</v>
      </c>
      <c r="L1093" s="649">
        <v>876</v>
      </c>
      <c r="M1093" s="649">
        <v>178704</v>
      </c>
      <c r="N1093" s="632">
        <v>1</v>
      </c>
      <c r="O1093" s="632">
        <v>204</v>
      </c>
      <c r="P1093" s="649">
        <v>1096</v>
      </c>
      <c r="Q1093" s="649">
        <v>224961</v>
      </c>
      <c r="R1093" s="637">
        <v>1.2588470319634704</v>
      </c>
      <c r="S1093" s="650">
        <v>205.25638686131387</v>
      </c>
    </row>
    <row r="1094" spans="1:19" ht="14.4" customHeight="1" x14ac:dyDescent="0.3">
      <c r="A1094" s="631" t="s">
        <v>2497</v>
      </c>
      <c r="B1094" s="632" t="s">
        <v>2531</v>
      </c>
      <c r="C1094" s="632" t="s">
        <v>529</v>
      </c>
      <c r="D1094" s="632" t="s">
        <v>785</v>
      </c>
      <c r="E1094" s="632" t="s">
        <v>634</v>
      </c>
      <c r="F1094" s="632" t="s">
        <v>2693</v>
      </c>
      <c r="G1094" s="632" t="s">
        <v>2695</v>
      </c>
      <c r="H1094" s="649">
        <v>1</v>
      </c>
      <c r="I1094" s="649">
        <v>426</v>
      </c>
      <c r="J1094" s="632"/>
      <c r="K1094" s="632">
        <v>426</v>
      </c>
      <c r="L1094" s="649"/>
      <c r="M1094" s="649"/>
      <c r="N1094" s="632"/>
      <c r="O1094" s="632"/>
      <c r="P1094" s="649"/>
      <c r="Q1094" s="649"/>
      <c r="R1094" s="637"/>
      <c r="S1094" s="650"/>
    </row>
    <row r="1095" spans="1:19" ht="14.4" customHeight="1" x14ac:dyDescent="0.3">
      <c r="A1095" s="631" t="s">
        <v>2497</v>
      </c>
      <c r="B1095" s="632" t="s">
        <v>2531</v>
      </c>
      <c r="C1095" s="632" t="s">
        <v>529</v>
      </c>
      <c r="D1095" s="632" t="s">
        <v>785</v>
      </c>
      <c r="E1095" s="632" t="s">
        <v>634</v>
      </c>
      <c r="F1095" s="632" t="s">
        <v>2698</v>
      </c>
      <c r="G1095" s="632" t="s">
        <v>2699</v>
      </c>
      <c r="H1095" s="649">
        <v>11</v>
      </c>
      <c r="I1095" s="649">
        <v>1793</v>
      </c>
      <c r="J1095" s="632">
        <v>0.7857142857142857</v>
      </c>
      <c r="K1095" s="632">
        <v>163</v>
      </c>
      <c r="L1095" s="649">
        <v>14</v>
      </c>
      <c r="M1095" s="649">
        <v>2282</v>
      </c>
      <c r="N1095" s="632">
        <v>1</v>
      </c>
      <c r="O1095" s="632">
        <v>163</v>
      </c>
      <c r="P1095" s="649">
        <v>26</v>
      </c>
      <c r="Q1095" s="649">
        <v>4238</v>
      </c>
      <c r="R1095" s="637">
        <v>1.8571428571428572</v>
      </c>
      <c r="S1095" s="650">
        <v>163</v>
      </c>
    </row>
    <row r="1096" spans="1:19" ht="14.4" customHeight="1" x14ac:dyDescent="0.3">
      <c r="A1096" s="631" t="s">
        <v>2497</v>
      </c>
      <c r="B1096" s="632" t="s">
        <v>2531</v>
      </c>
      <c r="C1096" s="632" t="s">
        <v>529</v>
      </c>
      <c r="D1096" s="632" t="s">
        <v>785</v>
      </c>
      <c r="E1096" s="632" t="s">
        <v>634</v>
      </c>
      <c r="F1096" s="632" t="s">
        <v>2698</v>
      </c>
      <c r="G1096" s="632" t="s">
        <v>2700</v>
      </c>
      <c r="H1096" s="649">
        <v>411</v>
      </c>
      <c r="I1096" s="649">
        <v>66993</v>
      </c>
      <c r="J1096" s="632">
        <v>1.2305389221556886</v>
      </c>
      <c r="K1096" s="632">
        <v>163</v>
      </c>
      <c r="L1096" s="649">
        <v>334</v>
      </c>
      <c r="M1096" s="649">
        <v>54442</v>
      </c>
      <c r="N1096" s="632">
        <v>1</v>
      </c>
      <c r="O1096" s="632">
        <v>163</v>
      </c>
      <c r="P1096" s="649">
        <v>309</v>
      </c>
      <c r="Q1096" s="649">
        <v>50367</v>
      </c>
      <c r="R1096" s="637">
        <v>0.92514970059880242</v>
      </c>
      <c r="S1096" s="650">
        <v>163</v>
      </c>
    </row>
    <row r="1097" spans="1:19" ht="14.4" customHeight="1" x14ac:dyDescent="0.3">
      <c r="A1097" s="631" t="s">
        <v>2497</v>
      </c>
      <c r="B1097" s="632" t="s">
        <v>2531</v>
      </c>
      <c r="C1097" s="632" t="s">
        <v>529</v>
      </c>
      <c r="D1097" s="632" t="s">
        <v>785</v>
      </c>
      <c r="E1097" s="632" t="s">
        <v>634</v>
      </c>
      <c r="F1097" s="632" t="s">
        <v>2704</v>
      </c>
      <c r="G1097" s="632" t="s">
        <v>2705</v>
      </c>
      <c r="H1097" s="649">
        <v>159</v>
      </c>
      <c r="I1097" s="649">
        <v>342486</v>
      </c>
      <c r="J1097" s="632">
        <v>0.96318920059059265</v>
      </c>
      <c r="K1097" s="632">
        <v>2154</v>
      </c>
      <c r="L1097" s="649">
        <v>165</v>
      </c>
      <c r="M1097" s="649">
        <v>355575</v>
      </c>
      <c r="N1097" s="632">
        <v>1</v>
      </c>
      <c r="O1097" s="632">
        <v>2155</v>
      </c>
      <c r="P1097" s="649">
        <v>127</v>
      </c>
      <c r="Q1097" s="649">
        <v>273812</v>
      </c>
      <c r="R1097" s="637">
        <v>0.77005413766434649</v>
      </c>
      <c r="S1097" s="650">
        <v>2156</v>
      </c>
    </row>
    <row r="1098" spans="1:19" ht="14.4" customHeight="1" x14ac:dyDescent="0.3">
      <c r="A1098" s="631" t="s">
        <v>2497</v>
      </c>
      <c r="B1098" s="632" t="s">
        <v>2531</v>
      </c>
      <c r="C1098" s="632" t="s">
        <v>529</v>
      </c>
      <c r="D1098" s="632" t="s">
        <v>785</v>
      </c>
      <c r="E1098" s="632" t="s">
        <v>634</v>
      </c>
      <c r="F1098" s="632" t="s">
        <v>2704</v>
      </c>
      <c r="G1098" s="632" t="s">
        <v>2706</v>
      </c>
      <c r="H1098" s="649">
        <v>2276</v>
      </c>
      <c r="I1098" s="649">
        <v>4902504</v>
      </c>
      <c r="J1098" s="632">
        <v>0.98100209206904732</v>
      </c>
      <c r="K1098" s="632">
        <v>2154</v>
      </c>
      <c r="L1098" s="649">
        <v>2319</v>
      </c>
      <c r="M1098" s="649">
        <v>4997445</v>
      </c>
      <c r="N1098" s="632">
        <v>1</v>
      </c>
      <c r="O1098" s="632">
        <v>2155</v>
      </c>
      <c r="P1098" s="649">
        <v>2174</v>
      </c>
      <c r="Q1098" s="649">
        <v>4687144</v>
      </c>
      <c r="R1098" s="637">
        <v>0.93790807102429341</v>
      </c>
      <c r="S1098" s="650">
        <v>2156</v>
      </c>
    </row>
    <row r="1099" spans="1:19" ht="14.4" customHeight="1" x14ac:dyDescent="0.3">
      <c r="A1099" s="631" t="s">
        <v>2497</v>
      </c>
      <c r="B1099" s="632" t="s">
        <v>2531</v>
      </c>
      <c r="C1099" s="632" t="s">
        <v>529</v>
      </c>
      <c r="D1099" s="632" t="s">
        <v>785</v>
      </c>
      <c r="E1099" s="632" t="s">
        <v>634</v>
      </c>
      <c r="F1099" s="632" t="s">
        <v>2707</v>
      </c>
      <c r="G1099" s="632" t="s">
        <v>2708</v>
      </c>
      <c r="H1099" s="649">
        <v>260</v>
      </c>
      <c r="I1099" s="649">
        <v>42380</v>
      </c>
      <c r="J1099" s="632">
        <v>1.1607142857142858</v>
      </c>
      <c r="K1099" s="632">
        <v>163</v>
      </c>
      <c r="L1099" s="649">
        <v>224</v>
      </c>
      <c r="M1099" s="649">
        <v>36512</v>
      </c>
      <c r="N1099" s="632">
        <v>1</v>
      </c>
      <c r="O1099" s="632">
        <v>163</v>
      </c>
      <c r="P1099" s="649">
        <v>214</v>
      </c>
      <c r="Q1099" s="649">
        <v>34882</v>
      </c>
      <c r="R1099" s="637">
        <v>0.9553571428571429</v>
      </c>
      <c r="S1099" s="650">
        <v>163</v>
      </c>
    </row>
    <row r="1100" spans="1:19" ht="14.4" customHeight="1" x14ac:dyDescent="0.3">
      <c r="A1100" s="631" t="s">
        <v>2497</v>
      </c>
      <c r="B1100" s="632" t="s">
        <v>2531</v>
      </c>
      <c r="C1100" s="632" t="s">
        <v>529</v>
      </c>
      <c r="D1100" s="632" t="s">
        <v>785</v>
      </c>
      <c r="E1100" s="632" t="s">
        <v>634</v>
      </c>
      <c r="F1100" s="632" t="s">
        <v>2707</v>
      </c>
      <c r="G1100" s="632" t="s">
        <v>2709</v>
      </c>
      <c r="H1100" s="649">
        <v>31</v>
      </c>
      <c r="I1100" s="649">
        <v>5053</v>
      </c>
      <c r="J1100" s="632">
        <v>1</v>
      </c>
      <c r="K1100" s="632">
        <v>163</v>
      </c>
      <c r="L1100" s="649">
        <v>31</v>
      </c>
      <c r="M1100" s="649">
        <v>5053</v>
      </c>
      <c r="N1100" s="632">
        <v>1</v>
      </c>
      <c r="O1100" s="632">
        <v>163</v>
      </c>
      <c r="P1100" s="649">
        <v>20</v>
      </c>
      <c r="Q1100" s="649">
        <v>3260</v>
      </c>
      <c r="R1100" s="637">
        <v>0.64516129032258063</v>
      </c>
      <c r="S1100" s="650">
        <v>163</v>
      </c>
    </row>
    <row r="1101" spans="1:19" ht="14.4" customHeight="1" x14ac:dyDescent="0.3">
      <c r="A1101" s="631" t="s">
        <v>2497</v>
      </c>
      <c r="B1101" s="632" t="s">
        <v>2531</v>
      </c>
      <c r="C1101" s="632" t="s">
        <v>529</v>
      </c>
      <c r="D1101" s="632" t="s">
        <v>785</v>
      </c>
      <c r="E1101" s="632" t="s">
        <v>634</v>
      </c>
      <c r="F1101" s="632" t="s">
        <v>2715</v>
      </c>
      <c r="G1101" s="632" t="s">
        <v>2716</v>
      </c>
      <c r="H1101" s="649"/>
      <c r="I1101" s="649"/>
      <c r="J1101" s="632"/>
      <c r="K1101" s="632"/>
      <c r="L1101" s="649"/>
      <c r="M1101" s="649"/>
      <c r="N1101" s="632"/>
      <c r="O1101" s="632"/>
      <c r="P1101" s="649">
        <v>1</v>
      </c>
      <c r="Q1101" s="649">
        <v>8462</v>
      </c>
      <c r="R1101" s="637"/>
      <c r="S1101" s="650">
        <v>8462</v>
      </c>
    </row>
    <row r="1102" spans="1:19" ht="14.4" customHeight="1" x14ac:dyDescent="0.3">
      <c r="A1102" s="631" t="s">
        <v>2497</v>
      </c>
      <c r="B1102" s="632" t="s">
        <v>2531</v>
      </c>
      <c r="C1102" s="632" t="s">
        <v>529</v>
      </c>
      <c r="D1102" s="632" t="s">
        <v>785</v>
      </c>
      <c r="E1102" s="632" t="s">
        <v>634</v>
      </c>
      <c r="F1102" s="632" t="s">
        <v>2718</v>
      </c>
      <c r="G1102" s="632" t="s">
        <v>2719</v>
      </c>
      <c r="H1102" s="649">
        <v>6</v>
      </c>
      <c r="I1102" s="649">
        <v>1554</v>
      </c>
      <c r="J1102" s="632">
        <v>0.66666666666666663</v>
      </c>
      <c r="K1102" s="632">
        <v>259</v>
      </c>
      <c r="L1102" s="649">
        <v>9</v>
      </c>
      <c r="M1102" s="649">
        <v>2331</v>
      </c>
      <c r="N1102" s="632">
        <v>1</v>
      </c>
      <c r="O1102" s="632">
        <v>259</v>
      </c>
      <c r="P1102" s="649">
        <v>32</v>
      </c>
      <c r="Q1102" s="649">
        <v>8320</v>
      </c>
      <c r="R1102" s="637">
        <v>3.5692835692835692</v>
      </c>
      <c r="S1102" s="650">
        <v>260</v>
      </c>
    </row>
    <row r="1103" spans="1:19" ht="14.4" customHeight="1" x14ac:dyDescent="0.3">
      <c r="A1103" s="631" t="s">
        <v>2497</v>
      </c>
      <c r="B1103" s="632" t="s">
        <v>2531</v>
      </c>
      <c r="C1103" s="632" t="s">
        <v>529</v>
      </c>
      <c r="D1103" s="632" t="s">
        <v>785</v>
      </c>
      <c r="E1103" s="632" t="s">
        <v>634</v>
      </c>
      <c r="F1103" s="632" t="s">
        <v>2718</v>
      </c>
      <c r="G1103" s="632" t="s">
        <v>2720</v>
      </c>
      <c r="H1103" s="649">
        <v>2</v>
      </c>
      <c r="I1103" s="649">
        <v>518</v>
      </c>
      <c r="J1103" s="632">
        <v>0.66666666666666663</v>
      </c>
      <c r="K1103" s="632">
        <v>259</v>
      </c>
      <c r="L1103" s="649">
        <v>3</v>
      </c>
      <c r="M1103" s="649">
        <v>777</v>
      </c>
      <c r="N1103" s="632">
        <v>1</v>
      </c>
      <c r="O1103" s="632">
        <v>259</v>
      </c>
      <c r="P1103" s="649">
        <v>4</v>
      </c>
      <c r="Q1103" s="649">
        <v>1040</v>
      </c>
      <c r="R1103" s="637">
        <v>1.3384813384813385</v>
      </c>
      <c r="S1103" s="650">
        <v>260</v>
      </c>
    </row>
    <row r="1104" spans="1:19" ht="14.4" customHeight="1" x14ac:dyDescent="0.3">
      <c r="A1104" s="631" t="s">
        <v>2497</v>
      </c>
      <c r="B1104" s="632" t="s">
        <v>2531</v>
      </c>
      <c r="C1104" s="632" t="s">
        <v>529</v>
      </c>
      <c r="D1104" s="632" t="s">
        <v>785</v>
      </c>
      <c r="E1104" s="632" t="s">
        <v>634</v>
      </c>
      <c r="F1104" s="632" t="s">
        <v>2721</v>
      </c>
      <c r="G1104" s="632" t="s">
        <v>2722</v>
      </c>
      <c r="H1104" s="649">
        <v>3</v>
      </c>
      <c r="I1104" s="649">
        <v>6159</v>
      </c>
      <c r="J1104" s="632">
        <v>1</v>
      </c>
      <c r="K1104" s="632">
        <v>2053</v>
      </c>
      <c r="L1104" s="649">
        <v>3</v>
      </c>
      <c r="M1104" s="649">
        <v>6159</v>
      </c>
      <c r="N1104" s="632">
        <v>1</v>
      </c>
      <c r="O1104" s="632">
        <v>2053</v>
      </c>
      <c r="P1104" s="649"/>
      <c r="Q1104" s="649"/>
      <c r="R1104" s="637"/>
      <c r="S1104" s="650"/>
    </row>
    <row r="1105" spans="1:19" ht="14.4" customHeight="1" x14ac:dyDescent="0.3">
      <c r="A1105" s="631" t="s">
        <v>2497</v>
      </c>
      <c r="B1105" s="632" t="s">
        <v>2531</v>
      </c>
      <c r="C1105" s="632" t="s">
        <v>529</v>
      </c>
      <c r="D1105" s="632" t="s">
        <v>785</v>
      </c>
      <c r="E1105" s="632" t="s">
        <v>634</v>
      </c>
      <c r="F1105" s="632" t="s">
        <v>2723</v>
      </c>
      <c r="G1105" s="632" t="s">
        <v>2724</v>
      </c>
      <c r="H1105" s="649">
        <v>91</v>
      </c>
      <c r="I1105" s="649">
        <v>25753</v>
      </c>
      <c r="J1105" s="632">
        <v>1.9782608695652173</v>
      </c>
      <c r="K1105" s="632">
        <v>283</v>
      </c>
      <c r="L1105" s="649">
        <v>46</v>
      </c>
      <c r="M1105" s="649">
        <v>13018</v>
      </c>
      <c r="N1105" s="632">
        <v>1</v>
      </c>
      <c r="O1105" s="632">
        <v>283</v>
      </c>
      <c r="P1105" s="649">
        <v>54</v>
      </c>
      <c r="Q1105" s="649">
        <v>15336</v>
      </c>
      <c r="R1105" s="637">
        <v>1.1780611461053925</v>
      </c>
      <c r="S1105" s="650">
        <v>284</v>
      </c>
    </row>
    <row r="1106" spans="1:19" ht="14.4" customHeight="1" x14ac:dyDescent="0.3">
      <c r="A1106" s="631" t="s">
        <v>2497</v>
      </c>
      <c r="B1106" s="632" t="s">
        <v>2531</v>
      </c>
      <c r="C1106" s="632" t="s">
        <v>529</v>
      </c>
      <c r="D1106" s="632" t="s">
        <v>785</v>
      </c>
      <c r="E1106" s="632" t="s">
        <v>634</v>
      </c>
      <c r="F1106" s="632" t="s">
        <v>2725</v>
      </c>
      <c r="G1106" s="632" t="s">
        <v>2727</v>
      </c>
      <c r="H1106" s="649"/>
      <c r="I1106" s="649"/>
      <c r="J1106" s="632"/>
      <c r="K1106" s="632"/>
      <c r="L1106" s="649">
        <v>1</v>
      </c>
      <c r="M1106" s="649">
        <v>373</v>
      </c>
      <c r="N1106" s="632">
        <v>1</v>
      </c>
      <c r="O1106" s="632">
        <v>373</v>
      </c>
      <c r="P1106" s="649"/>
      <c r="Q1106" s="649"/>
      <c r="R1106" s="637"/>
      <c r="S1106" s="650"/>
    </row>
    <row r="1107" spans="1:19" ht="14.4" customHeight="1" x14ac:dyDescent="0.3">
      <c r="A1107" s="631" t="s">
        <v>2497</v>
      </c>
      <c r="B1107" s="632" t="s">
        <v>2531</v>
      </c>
      <c r="C1107" s="632" t="s">
        <v>529</v>
      </c>
      <c r="D1107" s="632" t="s">
        <v>785</v>
      </c>
      <c r="E1107" s="632" t="s">
        <v>634</v>
      </c>
      <c r="F1107" s="632" t="s">
        <v>2728</v>
      </c>
      <c r="G1107" s="632" t="s">
        <v>2729</v>
      </c>
      <c r="H1107" s="649">
        <v>67</v>
      </c>
      <c r="I1107" s="649">
        <v>442267</v>
      </c>
      <c r="J1107" s="632"/>
      <c r="K1107" s="632">
        <v>6601</v>
      </c>
      <c r="L1107" s="649"/>
      <c r="M1107" s="649"/>
      <c r="N1107" s="632"/>
      <c r="O1107" s="632"/>
      <c r="P1107" s="649"/>
      <c r="Q1107" s="649"/>
      <c r="R1107" s="637"/>
      <c r="S1107" s="650"/>
    </row>
    <row r="1108" spans="1:19" ht="14.4" customHeight="1" x14ac:dyDescent="0.3">
      <c r="A1108" s="631" t="s">
        <v>2497</v>
      </c>
      <c r="B1108" s="632" t="s">
        <v>2531</v>
      </c>
      <c r="C1108" s="632" t="s">
        <v>529</v>
      </c>
      <c r="D1108" s="632" t="s">
        <v>785</v>
      </c>
      <c r="E1108" s="632" t="s">
        <v>634</v>
      </c>
      <c r="F1108" s="632" t="s">
        <v>2728</v>
      </c>
      <c r="G1108" s="632" t="s">
        <v>2730</v>
      </c>
      <c r="H1108" s="649">
        <v>2</v>
      </c>
      <c r="I1108" s="649">
        <v>13202</v>
      </c>
      <c r="J1108" s="632"/>
      <c r="K1108" s="632">
        <v>6601</v>
      </c>
      <c r="L1108" s="649"/>
      <c r="M1108" s="649"/>
      <c r="N1108" s="632"/>
      <c r="O1108" s="632"/>
      <c r="P1108" s="649"/>
      <c r="Q1108" s="649"/>
      <c r="R1108" s="637"/>
      <c r="S1108" s="650"/>
    </row>
    <row r="1109" spans="1:19" ht="14.4" customHeight="1" x14ac:dyDescent="0.3">
      <c r="A1109" s="631" t="s">
        <v>2497</v>
      </c>
      <c r="B1109" s="632" t="s">
        <v>2531</v>
      </c>
      <c r="C1109" s="632" t="s">
        <v>529</v>
      </c>
      <c r="D1109" s="632" t="s">
        <v>785</v>
      </c>
      <c r="E1109" s="632" t="s">
        <v>634</v>
      </c>
      <c r="F1109" s="632" t="s">
        <v>2734</v>
      </c>
      <c r="G1109" s="632" t="s">
        <v>2735</v>
      </c>
      <c r="H1109" s="649"/>
      <c r="I1109" s="649"/>
      <c r="J1109" s="632"/>
      <c r="K1109" s="632"/>
      <c r="L1109" s="649"/>
      <c r="M1109" s="649"/>
      <c r="N1109" s="632"/>
      <c r="O1109" s="632"/>
      <c r="P1109" s="649">
        <v>1</v>
      </c>
      <c r="Q1109" s="649">
        <v>353</v>
      </c>
      <c r="R1109" s="637"/>
      <c r="S1109" s="650">
        <v>353</v>
      </c>
    </row>
    <row r="1110" spans="1:19" ht="14.4" customHeight="1" x14ac:dyDescent="0.3">
      <c r="A1110" s="631" t="s">
        <v>2497</v>
      </c>
      <c r="B1110" s="632" t="s">
        <v>2531</v>
      </c>
      <c r="C1110" s="632" t="s">
        <v>529</v>
      </c>
      <c r="D1110" s="632" t="s">
        <v>785</v>
      </c>
      <c r="E1110" s="632" t="s">
        <v>634</v>
      </c>
      <c r="F1110" s="632" t="s">
        <v>2736</v>
      </c>
      <c r="G1110" s="632" t="s">
        <v>2737</v>
      </c>
      <c r="H1110" s="649"/>
      <c r="I1110" s="649"/>
      <c r="J1110" s="632"/>
      <c r="K1110" s="632"/>
      <c r="L1110" s="649">
        <v>4</v>
      </c>
      <c r="M1110" s="649">
        <v>1240</v>
      </c>
      <c r="N1110" s="632">
        <v>1</v>
      </c>
      <c r="O1110" s="632">
        <v>310</v>
      </c>
      <c r="P1110" s="649">
        <v>8</v>
      </c>
      <c r="Q1110" s="649">
        <v>2488</v>
      </c>
      <c r="R1110" s="637">
        <v>2.0064516129032257</v>
      </c>
      <c r="S1110" s="650">
        <v>311</v>
      </c>
    </row>
    <row r="1111" spans="1:19" ht="14.4" customHeight="1" x14ac:dyDescent="0.3">
      <c r="A1111" s="631" t="s">
        <v>2497</v>
      </c>
      <c r="B1111" s="632" t="s">
        <v>2531</v>
      </c>
      <c r="C1111" s="632" t="s">
        <v>529</v>
      </c>
      <c r="D1111" s="632" t="s">
        <v>785</v>
      </c>
      <c r="E1111" s="632" t="s">
        <v>634</v>
      </c>
      <c r="F1111" s="632" t="s">
        <v>2736</v>
      </c>
      <c r="G1111" s="632" t="s">
        <v>2738</v>
      </c>
      <c r="H1111" s="649"/>
      <c r="I1111" s="649"/>
      <c r="J1111" s="632"/>
      <c r="K1111" s="632"/>
      <c r="L1111" s="649"/>
      <c r="M1111" s="649"/>
      <c r="N1111" s="632"/>
      <c r="O1111" s="632"/>
      <c r="P1111" s="649">
        <v>17</v>
      </c>
      <c r="Q1111" s="649">
        <v>5287</v>
      </c>
      <c r="R1111" s="637"/>
      <c r="S1111" s="650">
        <v>311</v>
      </c>
    </row>
    <row r="1112" spans="1:19" ht="14.4" customHeight="1" x14ac:dyDescent="0.3">
      <c r="A1112" s="631" t="s">
        <v>2497</v>
      </c>
      <c r="B1112" s="632" t="s">
        <v>2531</v>
      </c>
      <c r="C1112" s="632" t="s">
        <v>529</v>
      </c>
      <c r="D1112" s="632" t="s">
        <v>2485</v>
      </c>
      <c r="E1112" s="632" t="s">
        <v>2499</v>
      </c>
      <c r="F1112" s="632" t="s">
        <v>2547</v>
      </c>
      <c r="G1112" s="632" t="s">
        <v>716</v>
      </c>
      <c r="H1112" s="649"/>
      <c r="I1112" s="649"/>
      <c r="J1112" s="632"/>
      <c r="K1112" s="632"/>
      <c r="L1112" s="649"/>
      <c r="M1112" s="649"/>
      <c r="N1112" s="632"/>
      <c r="O1112" s="632"/>
      <c r="P1112" s="649">
        <v>1.2</v>
      </c>
      <c r="Q1112" s="649">
        <v>786.62</v>
      </c>
      <c r="R1112" s="637"/>
      <c r="S1112" s="650">
        <v>655.51666666666665</v>
      </c>
    </row>
    <row r="1113" spans="1:19" ht="14.4" customHeight="1" x14ac:dyDescent="0.3">
      <c r="A1113" s="631" t="s">
        <v>2497</v>
      </c>
      <c r="B1113" s="632" t="s">
        <v>2531</v>
      </c>
      <c r="C1113" s="632" t="s">
        <v>529</v>
      </c>
      <c r="D1113" s="632" t="s">
        <v>2485</v>
      </c>
      <c r="E1113" s="632" t="s">
        <v>2499</v>
      </c>
      <c r="F1113" s="632" t="s">
        <v>2548</v>
      </c>
      <c r="G1113" s="632" t="s">
        <v>625</v>
      </c>
      <c r="H1113" s="649"/>
      <c r="I1113" s="649"/>
      <c r="J1113" s="632"/>
      <c r="K1113" s="632"/>
      <c r="L1113" s="649"/>
      <c r="M1113" s="649"/>
      <c r="N1113" s="632"/>
      <c r="O1113" s="632"/>
      <c r="P1113" s="649">
        <v>3.8499999999999996</v>
      </c>
      <c r="Q1113" s="649">
        <v>1822.4300000000003</v>
      </c>
      <c r="R1113" s="637"/>
      <c r="S1113" s="650">
        <v>473.35844155844165</v>
      </c>
    </row>
    <row r="1114" spans="1:19" ht="14.4" customHeight="1" x14ac:dyDescent="0.3">
      <c r="A1114" s="631" t="s">
        <v>2497</v>
      </c>
      <c r="B1114" s="632" t="s">
        <v>2531</v>
      </c>
      <c r="C1114" s="632" t="s">
        <v>529</v>
      </c>
      <c r="D1114" s="632" t="s">
        <v>2485</v>
      </c>
      <c r="E1114" s="632" t="s">
        <v>2499</v>
      </c>
      <c r="F1114" s="632" t="s">
        <v>2549</v>
      </c>
      <c r="G1114" s="632" t="s">
        <v>627</v>
      </c>
      <c r="H1114" s="649"/>
      <c r="I1114" s="649"/>
      <c r="J1114" s="632"/>
      <c r="K1114" s="632"/>
      <c r="L1114" s="649"/>
      <c r="M1114" s="649"/>
      <c r="N1114" s="632"/>
      <c r="O1114" s="632"/>
      <c r="P1114" s="649">
        <v>0.5</v>
      </c>
      <c r="Q1114" s="649">
        <v>451.99</v>
      </c>
      <c r="R1114" s="637"/>
      <c r="S1114" s="650">
        <v>903.98</v>
      </c>
    </row>
    <row r="1115" spans="1:19" ht="14.4" customHeight="1" x14ac:dyDescent="0.3">
      <c r="A1115" s="631" t="s">
        <v>2497</v>
      </c>
      <c r="B1115" s="632" t="s">
        <v>2531</v>
      </c>
      <c r="C1115" s="632" t="s">
        <v>529</v>
      </c>
      <c r="D1115" s="632" t="s">
        <v>2485</v>
      </c>
      <c r="E1115" s="632" t="s">
        <v>2499</v>
      </c>
      <c r="F1115" s="632" t="s">
        <v>2550</v>
      </c>
      <c r="G1115" s="632" t="s">
        <v>716</v>
      </c>
      <c r="H1115" s="649"/>
      <c r="I1115" s="649"/>
      <c r="J1115" s="632"/>
      <c r="K1115" s="632"/>
      <c r="L1115" s="649"/>
      <c r="M1115" s="649"/>
      <c r="N1115" s="632"/>
      <c r="O1115" s="632"/>
      <c r="P1115" s="649">
        <v>0.02</v>
      </c>
      <c r="Q1115" s="649">
        <v>262.23</v>
      </c>
      <c r="R1115" s="637"/>
      <c r="S1115" s="650">
        <v>13111.5</v>
      </c>
    </row>
    <row r="1116" spans="1:19" ht="14.4" customHeight="1" x14ac:dyDescent="0.3">
      <c r="A1116" s="631" t="s">
        <v>2497</v>
      </c>
      <c r="B1116" s="632" t="s">
        <v>2531</v>
      </c>
      <c r="C1116" s="632" t="s">
        <v>529</v>
      </c>
      <c r="D1116" s="632" t="s">
        <v>2485</v>
      </c>
      <c r="E1116" s="632" t="s">
        <v>2499</v>
      </c>
      <c r="F1116" s="632" t="s">
        <v>2551</v>
      </c>
      <c r="G1116" s="632" t="s">
        <v>716</v>
      </c>
      <c r="H1116" s="649"/>
      <c r="I1116" s="649"/>
      <c r="J1116" s="632"/>
      <c r="K1116" s="632"/>
      <c r="L1116" s="649"/>
      <c r="M1116" s="649"/>
      <c r="N1116" s="632"/>
      <c r="O1116" s="632"/>
      <c r="P1116" s="649">
        <v>0.95</v>
      </c>
      <c r="Q1116" s="649">
        <v>622.75</v>
      </c>
      <c r="R1116" s="637"/>
      <c r="S1116" s="650">
        <v>655.52631578947376</v>
      </c>
    </row>
    <row r="1117" spans="1:19" ht="14.4" customHeight="1" x14ac:dyDescent="0.3">
      <c r="A1117" s="631" t="s">
        <v>2497</v>
      </c>
      <c r="B1117" s="632" t="s">
        <v>2531</v>
      </c>
      <c r="C1117" s="632" t="s">
        <v>529</v>
      </c>
      <c r="D1117" s="632" t="s">
        <v>2485</v>
      </c>
      <c r="E1117" s="632" t="s">
        <v>634</v>
      </c>
      <c r="F1117" s="632" t="s">
        <v>2581</v>
      </c>
      <c r="G1117" s="632" t="s">
        <v>2582</v>
      </c>
      <c r="H1117" s="649"/>
      <c r="I1117" s="649"/>
      <c r="J1117" s="632"/>
      <c r="K1117" s="632"/>
      <c r="L1117" s="649"/>
      <c r="M1117" s="649"/>
      <c r="N1117" s="632"/>
      <c r="O1117" s="632"/>
      <c r="P1117" s="649">
        <v>1</v>
      </c>
      <c r="Q1117" s="649">
        <v>206</v>
      </c>
      <c r="R1117" s="637"/>
      <c r="S1117" s="650">
        <v>206</v>
      </c>
    </row>
    <row r="1118" spans="1:19" ht="14.4" customHeight="1" x14ac:dyDescent="0.3">
      <c r="A1118" s="631" t="s">
        <v>2497</v>
      </c>
      <c r="B1118" s="632" t="s">
        <v>2531</v>
      </c>
      <c r="C1118" s="632" t="s">
        <v>529</v>
      </c>
      <c r="D1118" s="632" t="s">
        <v>2485</v>
      </c>
      <c r="E1118" s="632" t="s">
        <v>634</v>
      </c>
      <c r="F1118" s="632" t="s">
        <v>2587</v>
      </c>
      <c r="G1118" s="632" t="s">
        <v>2588</v>
      </c>
      <c r="H1118" s="649"/>
      <c r="I1118" s="649"/>
      <c r="J1118" s="632"/>
      <c r="K1118" s="632"/>
      <c r="L1118" s="649"/>
      <c r="M1118" s="649"/>
      <c r="N1118" s="632"/>
      <c r="O1118" s="632"/>
      <c r="P1118" s="649">
        <v>18</v>
      </c>
      <c r="Q1118" s="649">
        <v>3852</v>
      </c>
      <c r="R1118" s="637"/>
      <c r="S1118" s="650">
        <v>214</v>
      </c>
    </row>
    <row r="1119" spans="1:19" ht="14.4" customHeight="1" x14ac:dyDescent="0.3">
      <c r="A1119" s="631" t="s">
        <v>2497</v>
      </c>
      <c r="B1119" s="632" t="s">
        <v>2531</v>
      </c>
      <c r="C1119" s="632" t="s">
        <v>529</v>
      </c>
      <c r="D1119" s="632" t="s">
        <v>2485</v>
      </c>
      <c r="E1119" s="632" t="s">
        <v>634</v>
      </c>
      <c r="F1119" s="632" t="s">
        <v>2590</v>
      </c>
      <c r="G1119" s="632" t="s">
        <v>2591</v>
      </c>
      <c r="H1119" s="649"/>
      <c r="I1119" s="649"/>
      <c r="J1119" s="632"/>
      <c r="K1119" s="632"/>
      <c r="L1119" s="649"/>
      <c r="M1119" s="649"/>
      <c r="N1119" s="632"/>
      <c r="O1119" s="632"/>
      <c r="P1119" s="649">
        <v>47</v>
      </c>
      <c r="Q1119" s="649">
        <v>7285</v>
      </c>
      <c r="R1119" s="637"/>
      <c r="S1119" s="650">
        <v>155</v>
      </c>
    </row>
    <row r="1120" spans="1:19" ht="14.4" customHeight="1" x14ac:dyDescent="0.3">
      <c r="A1120" s="631" t="s">
        <v>2497</v>
      </c>
      <c r="B1120" s="632" t="s">
        <v>2531</v>
      </c>
      <c r="C1120" s="632" t="s">
        <v>529</v>
      </c>
      <c r="D1120" s="632" t="s">
        <v>2485</v>
      </c>
      <c r="E1120" s="632" t="s">
        <v>634</v>
      </c>
      <c r="F1120" s="632" t="s">
        <v>2593</v>
      </c>
      <c r="G1120" s="632" t="s">
        <v>2594</v>
      </c>
      <c r="H1120" s="649"/>
      <c r="I1120" s="649"/>
      <c r="J1120" s="632"/>
      <c r="K1120" s="632"/>
      <c r="L1120" s="649"/>
      <c r="M1120" s="649"/>
      <c r="N1120" s="632"/>
      <c r="O1120" s="632"/>
      <c r="P1120" s="649">
        <v>45</v>
      </c>
      <c r="Q1120" s="649">
        <v>8415</v>
      </c>
      <c r="R1120" s="637"/>
      <c r="S1120" s="650">
        <v>187</v>
      </c>
    </row>
    <row r="1121" spans="1:19" ht="14.4" customHeight="1" x14ac:dyDescent="0.3">
      <c r="A1121" s="631" t="s">
        <v>2497</v>
      </c>
      <c r="B1121" s="632" t="s">
        <v>2531</v>
      </c>
      <c r="C1121" s="632" t="s">
        <v>529</v>
      </c>
      <c r="D1121" s="632" t="s">
        <v>2485</v>
      </c>
      <c r="E1121" s="632" t="s">
        <v>634</v>
      </c>
      <c r="F1121" s="632" t="s">
        <v>2596</v>
      </c>
      <c r="G1121" s="632" t="s">
        <v>2598</v>
      </c>
      <c r="H1121" s="649"/>
      <c r="I1121" s="649"/>
      <c r="J1121" s="632"/>
      <c r="K1121" s="632"/>
      <c r="L1121" s="649"/>
      <c r="M1121" s="649"/>
      <c r="N1121" s="632"/>
      <c r="O1121" s="632"/>
      <c r="P1121" s="649">
        <v>26</v>
      </c>
      <c r="Q1121" s="649">
        <v>3328</v>
      </c>
      <c r="R1121" s="637"/>
      <c r="S1121" s="650">
        <v>128</v>
      </c>
    </row>
    <row r="1122" spans="1:19" ht="14.4" customHeight="1" x14ac:dyDescent="0.3">
      <c r="A1122" s="631" t="s">
        <v>2497</v>
      </c>
      <c r="B1122" s="632" t="s">
        <v>2531</v>
      </c>
      <c r="C1122" s="632" t="s">
        <v>529</v>
      </c>
      <c r="D1122" s="632" t="s">
        <v>2485</v>
      </c>
      <c r="E1122" s="632" t="s">
        <v>634</v>
      </c>
      <c r="F1122" s="632" t="s">
        <v>2599</v>
      </c>
      <c r="G1122" s="632" t="s">
        <v>2601</v>
      </c>
      <c r="H1122" s="649"/>
      <c r="I1122" s="649"/>
      <c r="J1122" s="632"/>
      <c r="K1122" s="632"/>
      <c r="L1122" s="649"/>
      <c r="M1122" s="649"/>
      <c r="N1122" s="632"/>
      <c r="O1122" s="632"/>
      <c r="P1122" s="649">
        <v>40</v>
      </c>
      <c r="Q1122" s="649">
        <v>8960</v>
      </c>
      <c r="R1122" s="637"/>
      <c r="S1122" s="650">
        <v>224</v>
      </c>
    </row>
    <row r="1123" spans="1:19" ht="14.4" customHeight="1" x14ac:dyDescent="0.3">
      <c r="A1123" s="631" t="s">
        <v>2497</v>
      </c>
      <c r="B1123" s="632" t="s">
        <v>2531</v>
      </c>
      <c r="C1123" s="632" t="s">
        <v>529</v>
      </c>
      <c r="D1123" s="632" t="s">
        <v>2485</v>
      </c>
      <c r="E1123" s="632" t="s">
        <v>634</v>
      </c>
      <c r="F1123" s="632" t="s">
        <v>2602</v>
      </c>
      <c r="G1123" s="632" t="s">
        <v>2603</v>
      </c>
      <c r="H1123" s="649"/>
      <c r="I1123" s="649"/>
      <c r="J1123" s="632"/>
      <c r="K1123" s="632"/>
      <c r="L1123" s="649"/>
      <c r="M1123" s="649"/>
      <c r="N1123" s="632"/>
      <c r="O1123" s="632"/>
      <c r="P1123" s="649">
        <v>13</v>
      </c>
      <c r="Q1123" s="649">
        <v>2912</v>
      </c>
      <c r="R1123" s="637"/>
      <c r="S1123" s="650">
        <v>224</v>
      </c>
    </row>
    <row r="1124" spans="1:19" ht="14.4" customHeight="1" x14ac:dyDescent="0.3">
      <c r="A1124" s="631" t="s">
        <v>2497</v>
      </c>
      <c r="B1124" s="632" t="s">
        <v>2531</v>
      </c>
      <c r="C1124" s="632" t="s">
        <v>529</v>
      </c>
      <c r="D1124" s="632" t="s">
        <v>2485</v>
      </c>
      <c r="E1124" s="632" t="s">
        <v>634</v>
      </c>
      <c r="F1124" s="632" t="s">
        <v>2608</v>
      </c>
      <c r="G1124" s="632" t="s">
        <v>2609</v>
      </c>
      <c r="H1124" s="649"/>
      <c r="I1124" s="649"/>
      <c r="J1124" s="632"/>
      <c r="K1124" s="632"/>
      <c r="L1124" s="649"/>
      <c r="M1124" s="649"/>
      <c r="N1124" s="632"/>
      <c r="O1124" s="632"/>
      <c r="P1124" s="649">
        <v>106</v>
      </c>
      <c r="Q1124" s="649">
        <v>23956</v>
      </c>
      <c r="R1124" s="637"/>
      <c r="S1124" s="650">
        <v>226</v>
      </c>
    </row>
    <row r="1125" spans="1:19" ht="14.4" customHeight="1" x14ac:dyDescent="0.3">
      <c r="A1125" s="631" t="s">
        <v>2497</v>
      </c>
      <c r="B1125" s="632" t="s">
        <v>2531</v>
      </c>
      <c r="C1125" s="632" t="s">
        <v>529</v>
      </c>
      <c r="D1125" s="632" t="s">
        <v>2485</v>
      </c>
      <c r="E1125" s="632" t="s">
        <v>634</v>
      </c>
      <c r="F1125" s="632" t="s">
        <v>2611</v>
      </c>
      <c r="G1125" s="632" t="s">
        <v>2612</v>
      </c>
      <c r="H1125" s="649"/>
      <c r="I1125" s="649"/>
      <c r="J1125" s="632"/>
      <c r="K1125" s="632"/>
      <c r="L1125" s="649"/>
      <c r="M1125" s="649"/>
      <c r="N1125" s="632"/>
      <c r="O1125" s="632"/>
      <c r="P1125" s="649">
        <v>5</v>
      </c>
      <c r="Q1125" s="649">
        <v>3130</v>
      </c>
      <c r="R1125" s="637"/>
      <c r="S1125" s="650">
        <v>626</v>
      </c>
    </row>
    <row r="1126" spans="1:19" ht="14.4" customHeight="1" x14ac:dyDescent="0.3">
      <c r="A1126" s="631" t="s">
        <v>2497</v>
      </c>
      <c r="B1126" s="632" t="s">
        <v>2531</v>
      </c>
      <c r="C1126" s="632" t="s">
        <v>529</v>
      </c>
      <c r="D1126" s="632" t="s">
        <v>2485</v>
      </c>
      <c r="E1126" s="632" t="s">
        <v>634</v>
      </c>
      <c r="F1126" s="632" t="s">
        <v>2630</v>
      </c>
      <c r="G1126" s="632" t="s">
        <v>2631</v>
      </c>
      <c r="H1126" s="649"/>
      <c r="I1126" s="649"/>
      <c r="J1126" s="632"/>
      <c r="K1126" s="632"/>
      <c r="L1126" s="649"/>
      <c r="M1126" s="649"/>
      <c r="N1126" s="632"/>
      <c r="O1126" s="632"/>
      <c r="P1126" s="649">
        <v>1</v>
      </c>
      <c r="Q1126" s="649">
        <v>350</v>
      </c>
      <c r="R1126" s="637"/>
      <c r="S1126" s="650">
        <v>350</v>
      </c>
    </row>
    <row r="1127" spans="1:19" ht="14.4" customHeight="1" x14ac:dyDescent="0.3">
      <c r="A1127" s="631" t="s">
        <v>2497</v>
      </c>
      <c r="B1127" s="632" t="s">
        <v>2531</v>
      </c>
      <c r="C1127" s="632" t="s">
        <v>529</v>
      </c>
      <c r="D1127" s="632" t="s">
        <v>2485</v>
      </c>
      <c r="E1127" s="632" t="s">
        <v>634</v>
      </c>
      <c r="F1127" s="632" t="s">
        <v>2635</v>
      </c>
      <c r="G1127" s="632" t="s">
        <v>2636</v>
      </c>
      <c r="H1127" s="649"/>
      <c r="I1127" s="649"/>
      <c r="J1127" s="632"/>
      <c r="K1127" s="632"/>
      <c r="L1127" s="649"/>
      <c r="M1127" s="649"/>
      <c r="N1127" s="632"/>
      <c r="O1127" s="632"/>
      <c r="P1127" s="649">
        <v>82</v>
      </c>
      <c r="Q1127" s="649">
        <v>28372</v>
      </c>
      <c r="R1127" s="637"/>
      <c r="S1127" s="650">
        <v>346</v>
      </c>
    </row>
    <row r="1128" spans="1:19" ht="14.4" customHeight="1" x14ac:dyDescent="0.3">
      <c r="A1128" s="631" t="s">
        <v>2497</v>
      </c>
      <c r="B1128" s="632" t="s">
        <v>2531</v>
      </c>
      <c r="C1128" s="632" t="s">
        <v>529</v>
      </c>
      <c r="D1128" s="632" t="s">
        <v>2485</v>
      </c>
      <c r="E1128" s="632" t="s">
        <v>634</v>
      </c>
      <c r="F1128" s="632" t="s">
        <v>2638</v>
      </c>
      <c r="G1128" s="632" t="s">
        <v>2639</v>
      </c>
      <c r="H1128" s="649"/>
      <c r="I1128" s="649"/>
      <c r="J1128" s="632"/>
      <c r="K1128" s="632"/>
      <c r="L1128" s="649"/>
      <c r="M1128" s="649"/>
      <c r="N1128" s="632"/>
      <c r="O1128" s="632"/>
      <c r="P1128" s="649">
        <v>5</v>
      </c>
      <c r="Q1128" s="649">
        <v>4370</v>
      </c>
      <c r="R1128" s="637"/>
      <c r="S1128" s="650">
        <v>874</v>
      </c>
    </row>
    <row r="1129" spans="1:19" ht="14.4" customHeight="1" x14ac:dyDescent="0.3">
      <c r="A1129" s="631" t="s">
        <v>2497</v>
      </c>
      <c r="B1129" s="632" t="s">
        <v>2531</v>
      </c>
      <c r="C1129" s="632" t="s">
        <v>529</v>
      </c>
      <c r="D1129" s="632" t="s">
        <v>2485</v>
      </c>
      <c r="E1129" s="632" t="s">
        <v>634</v>
      </c>
      <c r="F1129" s="632" t="s">
        <v>2646</v>
      </c>
      <c r="G1129" s="632" t="s">
        <v>2647</v>
      </c>
      <c r="H1129" s="649"/>
      <c r="I1129" s="649"/>
      <c r="J1129" s="632"/>
      <c r="K1129" s="632"/>
      <c r="L1129" s="649"/>
      <c r="M1129" s="649"/>
      <c r="N1129" s="632"/>
      <c r="O1129" s="632"/>
      <c r="P1129" s="649">
        <v>3</v>
      </c>
      <c r="Q1129" s="649">
        <v>15471</v>
      </c>
      <c r="R1129" s="637"/>
      <c r="S1129" s="650">
        <v>5157</v>
      </c>
    </row>
    <row r="1130" spans="1:19" ht="14.4" customHeight="1" x14ac:dyDescent="0.3">
      <c r="A1130" s="631" t="s">
        <v>2497</v>
      </c>
      <c r="B1130" s="632" t="s">
        <v>2531</v>
      </c>
      <c r="C1130" s="632" t="s">
        <v>529</v>
      </c>
      <c r="D1130" s="632" t="s">
        <v>2485</v>
      </c>
      <c r="E1130" s="632" t="s">
        <v>634</v>
      </c>
      <c r="F1130" s="632" t="s">
        <v>2654</v>
      </c>
      <c r="G1130" s="632" t="s">
        <v>2656</v>
      </c>
      <c r="H1130" s="649"/>
      <c r="I1130" s="649"/>
      <c r="J1130" s="632"/>
      <c r="K1130" s="632"/>
      <c r="L1130" s="649"/>
      <c r="M1130" s="649"/>
      <c r="N1130" s="632"/>
      <c r="O1130" s="632"/>
      <c r="P1130" s="649">
        <v>1</v>
      </c>
      <c r="Q1130" s="649">
        <v>112</v>
      </c>
      <c r="R1130" s="637"/>
      <c r="S1130" s="650">
        <v>112</v>
      </c>
    </row>
    <row r="1131" spans="1:19" ht="14.4" customHeight="1" x14ac:dyDescent="0.3">
      <c r="A1131" s="631" t="s">
        <v>2497</v>
      </c>
      <c r="B1131" s="632" t="s">
        <v>2531</v>
      </c>
      <c r="C1131" s="632" t="s">
        <v>529</v>
      </c>
      <c r="D1131" s="632" t="s">
        <v>2485</v>
      </c>
      <c r="E1131" s="632" t="s">
        <v>634</v>
      </c>
      <c r="F1131" s="632" t="s">
        <v>2659</v>
      </c>
      <c r="G1131" s="632" t="s">
        <v>2661</v>
      </c>
      <c r="H1131" s="649"/>
      <c r="I1131" s="649"/>
      <c r="J1131" s="632"/>
      <c r="K1131" s="632"/>
      <c r="L1131" s="649"/>
      <c r="M1131" s="649"/>
      <c r="N1131" s="632"/>
      <c r="O1131" s="632"/>
      <c r="P1131" s="649">
        <v>159</v>
      </c>
      <c r="Q1131" s="649">
        <v>28302</v>
      </c>
      <c r="R1131" s="637"/>
      <c r="S1131" s="650">
        <v>178</v>
      </c>
    </row>
    <row r="1132" spans="1:19" ht="14.4" customHeight="1" x14ac:dyDescent="0.3">
      <c r="A1132" s="631" t="s">
        <v>2497</v>
      </c>
      <c r="B1132" s="632" t="s">
        <v>2531</v>
      </c>
      <c r="C1132" s="632" t="s">
        <v>529</v>
      </c>
      <c r="D1132" s="632" t="s">
        <v>2485</v>
      </c>
      <c r="E1132" s="632" t="s">
        <v>634</v>
      </c>
      <c r="F1132" s="632" t="s">
        <v>2662</v>
      </c>
      <c r="G1132" s="632" t="s">
        <v>2663</v>
      </c>
      <c r="H1132" s="649"/>
      <c r="I1132" s="649"/>
      <c r="J1132" s="632"/>
      <c r="K1132" s="632"/>
      <c r="L1132" s="649"/>
      <c r="M1132" s="649"/>
      <c r="N1132" s="632"/>
      <c r="O1132" s="632"/>
      <c r="P1132" s="649">
        <v>46</v>
      </c>
      <c r="Q1132" s="649">
        <v>94300</v>
      </c>
      <c r="R1132" s="637"/>
      <c r="S1132" s="650">
        <v>2050</v>
      </c>
    </row>
    <row r="1133" spans="1:19" ht="14.4" customHeight="1" x14ac:dyDescent="0.3">
      <c r="A1133" s="631" t="s">
        <v>2497</v>
      </c>
      <c r="B1133" s="632" t="s">
        <v>2531</v>
      </c>
      <c r="C1133" s="632" t="s">
        <v>529</v>
      </c>
      <c r="D1133" s="632" t="s">
        <v>2485</v>
      </c>
      <c r="E1133" s="632" t="s">
        <v>634</v>
      </c>
      <c r="F1133" s="632" t="s">
        <v>2664</v>
      </c>
      <c r="G1133" s="632" t="s">
        <v>2666</v>
      </c>
      <c r="H1133" s="649"/>
      <c r="I1133" s="649"/>
      <c r="J1133" s="632"/>
      <c r="K1133" s="632"/>
      <c r="L1133" s="649"/>
      <c r="M1133" s="649"/>
      <c r="N1133" s="632"/>
      <c r="O1133" s="632"/>
      <c r="P1133" s="649">
        <v>82</v>
      </c>
      <c r="Q1133" s="649">
        <v>28372</v>
      </c>
      <c r="R1133" s="637"/>
      <c r="S1133" s="650">
        <v>346</v>
      </c>
    </row>
    <row r="1134" spans="1:19" ht="14.4" customHeight="1" x14ac:dyDescent="0.3">
      <c r="A1134" s="631" t="s">
        <v>2497</v>
      </c>
      <c r="B1134" s="632" t="s">
        <v>2531</v>
      </c>
      <c r="C1134" s="632" t="s">
        <v>529</v>
      </c>
      <c r="D1134" s="632" t="s">
        <v>2485</v>
      </c>
      <c r="E1134" s="632" t="s">
        <v>634</v>
      </c>
      <c r="F1134" s="632" t="s">
        <v>2674</v>
      </c>
      <c r="G1134" s="632" t="s">
        <v>2675</v>
      </c>
      <c r="H1134" s="649"/>
      <c r="I1134" s="649"/>
      <c r="J1134" s="632"/>
      <c r="K1134" s="632"/>
      <c r="L1134" s="649"/>
      <c r="M1134" s="649"/>
      <c r="N1134" s="632"/>
      <c r="O1134" s="632"/>
      <c r="P1134" s="649">
        <v>4</v>
      </c>
      <c r="Q1134" s="649">
        <v>620</v>
      </c>
      <c r="R1134" s="637"/>
      <c r="S1134" s="650">
        <v>155</v>
      </c>
    </row>
    <row r="1135" spans="1:19" ht="14.4" customHeight="1" x14ac:dyDescent="0.3">
      <c r="A1135" s="631" t="s">
        <v>2497</v>
      </c>
      <c r="B1135" s="632" t="s">
        <v>2531</v>
      </c>
      <c r="C1135" s="632" t="s">
        <v>529</v>
      </c>
      <c r="D1135" s="632" t="s">
        <v>2485</v>
      </c>
      <c r="E1135" s="632" t="s">
        <v>634</v>
      </c>
      <c r="F1135" s="632" t="s">
        <v>2678</v>
      </c>
      <c r="G1135" s="632" t="s">
        <v>2679</v>
      </c>
      <c r="H1135" s="649"/>
      <c r="I1135" s="649"/>
      <c r="J1135" s="632"/>
      <c r="K1135" s="632"/>
      <c r="L1135" s="649"/>
      <c r="M1135" s="649"/>
      <c r="N1135" s="632"/>
      <c r="O1135" s="632"/>
      <c r="P1135" s="649">
        <v>10</v>
      </c>
      <c r="Q1135" s="649">
        <v>6750</v>
      </c>
      <c r="R1135" s="637"/>
      <c r="S1135" s="650">
        <v>675</v>
      </c>
    </row>
    <row r="1136" spans="1:19" ht="14.4" customHeight="1" x14ac:dyDescent="0.3">
      <c r="A1136" s="631" t="s">
        <v>2497</v>
      </c>
      <c r="B1136" s="632" t="s">
        <v>2531</v>
      </c>
      <c r="C1136" s="632" t="s">
        <v>529</v>
      </c>
      <c r="D1136" s="632" t="s">
        <v>2485</v>
      </c>
      <c r="E1136" s="632" t="s">
        <v>634</v>
      </c>
      <c r="F1136" s="632" t="s">
        <v>2678</v>
      </c>
      <c r="G1136" s="632" t="s">
        <v>2680</v>
      </c>
      <c r="H1136" s="649"/>
      <c r="I1136" s="649"/>
      <c r="J1136" s="632"/>
      <c r="K1136" s="632"/>
      <c r="L1136" s="649"/>
      <c r="M1136" s="649"/>
      <c r="N1136" s="632"/>
      <c r="O1136" s="632"/>
      <c r="P1136" s="649">
        <v>1</v>
      </c>
      <c r="Q1136" s="649">
        <v>675</v>
      </c>
      <c r="R1136" s="637"/>
      <c r="S1136" s="650">
        <v>675</v>
      </c>
    </row>
    <row r="1137" spans="1:19" ht="14.4" customHeight="1" x14ac:dyDescent="0.3">
      <c r="A1137" s="631" t="s">
        <v>2497</v>
      </c>
      <c r="B1137" s="632" t="s">
        <v>2531</v>
      </c>
      <c r="C1137" s="632" t="s">
        <v>529</v>
      </c>
      <c r="D1137" s="632" t="s">
        <v>2485</v>
      </c>
      <c r="E1137" s="632" t="s">
        <v>634</v>
      </c>
      <c r="F1137" s="632" t="s">
        <v>2685</v>
      </c>
      <c r="G1137" s="632" t="s">
        <v>2686</v>
      </c>
      <c r="H1137" s="649"/>
      <c r="I1137" s="649"/>
      <c r="J1137" s="632"/>
      <c r="K1137" s="632"/>
      <c r="L1137" s="649"/>
      <c r="M1137" s="649"/>
      <c r="N1137" s="632"/>
      <c r="O1137" s="632"/>
      <c r="P1137" s="649">
        <v>8</v>
      </c>
      <c r="Q1137" s="649">
        <v>1240</v>
      </c>
      <c r="R1137" s="637"/>
      <c r="S1137" s="650">
        <v>155</v>
      </c>
    </row>
    <row r="1138" spans="1:19" ht="14.4" customHeight="1" x14ac:dyDescent="0.3">
      <c r="A1138" s="631" t="s">
        <v>2497</v>
      </c>
      <c r="B1138" s="632" t="s">
        <v>2531</v>
      </c>
      <c r="C1138" s="632" t="s">
        <v>529</v>
      </c>
      <c r="D1138" s="632" t="s">
        <v>2485</v>
      </c>
      <c r="E1138" s="632" t="s">
        <v>634</v>
      </c>
      <c r="F1138" s="632" t="s">
        <v>2688</v>
      </c>
      <c r="G1138" s="632" t="s">
        <v>2690</v>
      </c>
      <c r="H1138" s="649"/>
      <c r="I1138" s="649"/>
      <c r="J1138" s="632"/>
      <c r="K1138" s="632"/>
      <c r="L1138" s="649"/>
      <c r="M1138" s="649"/>
      <c r="N1138" s="632"/>
      <c r="O1138" s="632"/>
      <c r="P1138" s="649">
        <v>9</v>
      </c>
      <c r="Q1138" s="649">
        <v>1800</v>
      </c>
      <c r="R1138" s="637"/>
      <c r="S1138" s="650">
        <v>200</v>
      </c>
    </row>
    <row r="1139" spans="1:19" ht="14.4" customHeight="1" x14ac:dyDescent="0.3">
      <c r="A1139" s="631" t="s">
        <v>2497</v>
      </c>
      <c r="B1139" s="632" t="s">
        <v>2531</v>
      </c>
      <c r="C1139" s="632" t="s">
        <v>529</v>
      </c>
      <c r="D1139" s="632" t="s">
        <v>2485</v>
      </c>
      <c r="E1139" s="632" t="s">
        <v>634</v>
      </c>
      <c r="F1139" s="632" t="s">
        <v>2691</v>
      </c>
      <c r="G1139" s="632" t="s">
        <v>2692</v>
      </c>
      <c r="H1139" s="649"/>
      <c r="I1139" s="649"/>
      <c r="J1139" s="632"/>
      <c r="K1139" s="632"/>
      <c r="L1139" s="649"/>
      <c r="M1139" s="649"/>
      <c r="N1139" s="632"/>
      <c r="O1139" s="632"/>
      <c r="P1139" s="649">
        <v>8</v>
      </c>
      <c r="Q1139" s="649">
        <v>1646</v>
      </c>
      <c r="R1139" s="637"/>
      <c r="S1139" s="650">
        <v>205.75</v>
      </c>
    </row>
    <row r="1140" spans="1:19" ht="14.4" customHeight="1" x14ac:dyDescent="0.3">
      <c r="A1140" s="631" t="s">
        <v>2497</v>
      </c>
      <c r="B1140" s="632" t="s">
        <v>2531</v>
      </c>
      <c r="C1140" s="632" t="s">
        <v>529</v>
      </c>
      <c r="D1140" s="632" t="s">
        <v>2485</v>
      </c>
      <c r="E1140" s="632" t="s">
        <v>634</v>
      </c>
      <c r="F1140" s="632" t="s">
        <v>2693</v>
      </c>
      <c r="G1140" s="632" t="s">
        <v>2694</v>
      </c>
      <c r="H1140" s="649"/>
      <c r="I1140" s="649"/>
      <c r="J1140" s="632"/>
      <c r="K1140" s="632"/>
      <c r="L1140" s="649"/>
      <c r="M1140" s="649"/>
      <c r="N1140" s="632"/>
      <c r="O1140" s="632"/>
      <c r="P1140" s="649">
        <v>10</v>
      </c>
      <c r="Q1140" s="649">
        <v>4270</v>
      </c>
      <c r="R1140" s="637"/>
      <c r="S1140" s="650">
        <v>427</v>
      </c>
    </row>
    <row r="1141" spans="1:19" ht="14.4" customHeight="1" x14ac:dyDescent="0.3">
      <c r="A1141" s="631" t="s">
        <v>2497</v>
      </c>
      <c r="B1141" s="632" t="s">
        <v>2531</v>
      </c>
      <c r="C1141" s="632" t="s">
        <v>529</v>
      </c>
      <c r="D1141" s="632" t="s">
        <v>2485</v>
      </c>
      <c r="E1141" s="632" t="s">
        <v>634</v>
      </c>
      <c r="F1141" s="632" t="s">
        <v>2698</v>
      </c>
      <c r="G1141" s="632" t="s">
        <v>2699</v>
      </c>
      <c r="H1141" s="649"/>
      <c r="I1141" s="649"/>
      <c r="J1141" s="632"/>
      <c r="K1141" s="632"/>
      <c r="L1141" s="649"/>
      <c r="M1141" s="649"/>
      <c r="N1141" s="632"/>
      <c r="O1141" s="632"/>
      <c r="P1141" s="649">
        <v>55</v>
      </c>
      <c r="Q1141" s="649">
        <v>8965</v>
      </c>
      <c r="R1141" s="637"/>
      <c r="S1141" s="650">
        <v>163</v>
      </c>
    </row>
    <row r="1142" spans="1:19" ht="14.4" customHeight="1" x14ac:dyDescent="0.3">
      <c r="A1142" s="631" t="s">
        <v>2497</v>
      </c>
      <c r="B1142" s="632" t="s">
        <v>2531</v>
      </c>
      <c r="C1142" s="632" t="s">
        <v>529</v>
      </c>
      <c r="D1142" s="632" t="s">
        <v>2485</v>
      </c>
      <c r="E1142" s="632" t="s">
        <v>634</v>
      </c>
      <c r="F1142" s="632" t="s">
        <v>2704</v>
      </c>
      <c r="G1142" s="632" t="s">
        <v>2705</v>
      </c>
      <c r="H1142" s="649"/>
      <c r="I1142" s="649"/>
      <c r="J1142" s="632"/>
      <c r="K1142" s="632"/>
      <c r="L1142" s="649"/>
      <c r="M1142" s="649"/>
      <c r="N1142" s="632"/>
      <c r="O1142" s="632"/>
      <c r="P1142" s="649">
        <v>16</v>
      </c>
      <c r="Q1142" s="649">
        <v>34496</v>
      </c>
      <c r="R1142" s="637"/>
      <c r="S1142" s="650">
        <v>2156</v>
      </c>
    </row>
    <row r="1143" spans="1:19" ht="14.4" customHeight="1" x14ac:dyDescent="0.3">
      <c r="A1143" s="631" t="s">
        <v>2497</v>
      </c>
      <c r="B1143" s="632" t="s">
        <v>2531</v>
      </c>
      <c r="C1143" s="632" t="s">
        <v>529</v>
      </c>
      <c r="D1143" s="632" t="s">
        <v>2485</v>
      </c>
      <c r="E1143" s="632" t="s">
        <v>634</v>
      </c>
      <c r="F1143" s="632" t="s">
        <v>2707</v>
      </c>
      <c r="G1143" s="632" t="s">
        <v>2709</v>
      </c>
      <c r="H1143" s="649"/>
      <c r="I1143" s="649"/>
      <c r="J1143" s="632"/>
      <c r="K1143" s="632"/>
      <c r="L1143" s="649"/>
      <c r="M1143" s="649"/>
      <c r="N1143" s="632"/>
      <c r="O1143" s="632"/>
      <c r="P1143" s="649">
        <v>2</v>
      </c>
      <c r="Q1143" s="649">
        <v>326</v>
      </c>
      <c r="R1143" s="637"/>
      <c r="S1143" s="650">
        <v>163</v>
      </c>
    </row>
    <row r="1144" spans="1:19" ht="14.4" customHeight="1" x14ac:dyDescent="0.3">
      <c r="A1144" s="631" t="s">
        <v>2497</v>
      </c>
      <c r="B1144" s="632" t="s">
        <v>2531</v>
      </c>
      <c r="C1144" s="632" t="s">
        <v>529</v>
      </c>
      <c r="D1144" s="632" t="s">
        <v>2485</v>
      </c>
      <c r="E1144" s="632" t="s">
        <v>634</v>
      </c>
      <c r="F1144" s="632" t="s">
        <v>2710</v>
      </c>
      <c r="G1144" s="632" t="s">
        <v>2711</v>
      </c>
      <c r="H1144" s="649"/>
      <c r="I1144" s="649"/>
      <c r="J1144" s="632"/>
      <c r="K1144" s="632"/>
      <c r="L1144" s="649"/>
      <c r="M1144" s="649"/>
      <c r="N1144" s="632"/>
      <c r="O1144" s="632"/>
      <c r="P1144" s="649">
        <v>1</v>
      </c>
      <c r="Q1144" s="649">
        <v>935</v>
      </c>
      <c r="R1144" s="637"/>
      <c r="S1144" s="650">
        <v>935</v>
      </c>
    </row>
    <row r="1145" spans="1:19" ht="14.4" customHeight="1" x14ac:dyDescent="0.3">
      <c r="A1145" s="631" t="s">
        <v>2497</v>
      </c>
      <c r="B1145" s="632" t="s">
        <v>2531</v>
      </c>
      <c r="C1145" s="632" t="s">
        <v>529</v>
      </c>
      <c r="D1145" s="632" t="s">
        <v>2485</v>
      </c>
      <c r="E1145" s="632" t="s">
        <v>634</v>
      </c>
      <c r="F1145" s="632" t="s">
        <v>2710</v>
      </c>
      <c r="G1145" s="632" t="s">
        <v>2712</v>
      </c>
      <c r="H1145" s="649"/>
      <c r="I1145" s="649"/>
      <c r="J1145" s="632"/>
      <c r="K1145" s="632"/>
      <c r="L1145" s="649"/>
      <c r="M1145" s="649"/>
      <c r="N1145" s="632"/>
      <c r="O1145" s="632"/>
      <c r="P1145" s="649">
        <v>8</v>
      </c>
      <c r="Q1145" s="649">
        <v>7480</v>
      </c>
      <c r="R1145" s="637"/>
      <c r="S1145" s="650">
        <v>935</v>
      </c>
    </row>
    <row r="1146" spans="1:19" ht="14.4" customHeight="1" x14ac:dyDescent="0.3">
      <c r="A1146" s="631" t="s">
        <v>2497</v>
      </c>
      <c r="B1146" s="632" t="s">
        <v>2531</v>
      </c>
      <c r="C1146" s="632" t="s">
        <v>529</v>
      </c>
      <c r="D1146" s="632" t="s">
        <v>782</v>
      </c>
      <c r="E1146" s="632" t="s">
        <v>634</v>
      </c>
      <c r="F1146" s="632" t="s">
        <v>2635</v>
      </c>
      <c r="G1146" s="632" t="s">
        <v>2636</v>
      </c>
      <c r="H1146" s="649"/>
      <c r="I1146" s="649"/>
      <c r="J1146" s="632"/>
      <c r="K1146" s="632"/>
      <c r="L1146" s="649"/>
      <c r="M1146" s="649"/>
      <c r="N1146" s="632"/>
      <c r="O1146" s="632"/>
      <c r="P1146" s="649">
        <v>2</v>
      </c>
      <c r="Q1146" s="649">
        <v>692</v>
      </c>
      <c r="R1146" s="637"/>
      <c r="S1146" s="650">
        <v>346</v>
      </c>
    </row>
    <row r="1147" spans="1:19" ht="14.4" customHeight="1" x14ac:dyDescent="0.3">
      <c r="A1147" s="631" t="s">
        <v>2497</v>
      </c>
      <c r="B1147" s="632" t="s">
        <v>2531</v>
      </c>
      <c r="C1147" s="632" t="s">
        <v>529</v>
      </c>
      <c r="D1147" s="632" t="s">
        <v>782</v>
      </c>
      <c r="E1147" s="632" t="s">
        <v>634</v>
      </c>
      <c r="F1147" s="632" t="s">
        <v>2664</v>
      </c>
      <c r="G1147" s="632" t="s">
        <v>2666</v>
      </c>
      <c r="H1147" s="649"/>
      <c r="I1147" s="649"/>
      <c r="J1147" s="632"/>
      <c r="K1147" s="632"/>
      <c r="L1147" s="649"/>
      <c r="M1147" s="649"/>
      <c r="N1147" s="632"/>
      <c r="O1147" s="632"/>
      <c r="P1147" s="649">
        <v>2</v>
      </c>
      <c r="Q1147" s="649">
        <v>692</v>
      </c>
      <c r="R1147" s="637"/>
      <c r="S1147" s="650">
        <v>346</v>
      </c>
    </row>
    <row r="1148" spans="1:19" ht="14.4" customHeight="1" x14ac:dyDescent="0.3">
      <c r="A1148" s="631" t="s">
        <v>2497</v>
      </c>
      <c r="B1148" s="632" t="s">
        <v>2531</v>
      </c>
      <c r="C1148" s="632" t="s">
        <v>1267</v>
      </c>
      <c r="D1148" s="632" t="s">
        <v>770</v>
      </c>
      <c r="E1148" s="632" t="s">
        <v>2501</v>
      </c>
      <c r="F1148" s="632" t="s">
        <v>2740</v>
      </c>
      <c r="G1148" s="632" t="s">
        <v>2741</v>
      </c>
      <c r="H1148" s="649">
        <v>1</v>
      </c>
      <c r="I1148" s="649">
        <v>3544</v>
      </c>
      <c r="J1148" s="632"/>
      <c r="K1148" s="632">
        <v>3544</v>
      </c>
      <c r="L1148" s="649"/>
      <c r="M1148" s="649"/>
      <c r="N1148" s="632"/>
      <c r="O1148" s="632"/>
      <c r="P1148" s="649"/>
      <c r="Q1148" s="649"/>
      <c r="R1148" s="637"/>
      <c r="S1148" s="650"/>
    </row>
    <row r="1149" spans="1:19" ht="14.4" customHeight="1" x14ac:dyDescent="0.3">
      <c r="A1149" s="631" t="s">
        <v>2497</v>
      </c>
      <c r="B1149" s="632" t="s">
        <v>2531</v>
      </c>
      <c r="C1149" s="632" t="s">
        <v>1267</v>
      </c>
      <c r="D1149" s="632" t="s">
        <v>770</v>
      </c>
      <c r="E1149" s="632" t="s">
        <v>2501</v>
      </c>
      <c r="F1149" s="632" t="s">
        <v>2504</v>
      </c>
      <c r="G1149" s="632" t="s">
        <v>2505</v>
      </c>
      <c r="H1149" s="649">
        <v>4</v>
      </c>
      <c r="I1149" s="649">
        <v>3575.6</v>
      </c>
      <c r="J1149" s="632">
        <v>1</v>
      </c>
      <c r="K1149" s="632">
        <v>893.9</v>
      </c>
      <c r="L1149" s="649">
        <v>4</v>
      </c>
      <c r="M1149" s="649">
        <v>3575.6</v>
      </c>
      <c r="N1149" s="632">
        <v>1</v>
      </c>
      <c r="O1149" s="632">
        <v>893.9</v>
      </c>
      <c r="P1149" s="649">
        <v>6</v>
      </c>
      <c r="Q1149" s="649">
        <v>5363.4</v>
      </c>
      <c r="R1149" s="637">
        <v>1.5</v>
      </c>
      <c r="S1149" s="650">
        <v>893.9</v>
      </c>
    </row>
    <row r="1150" spans="1:19" ht="14.4" customHeight="1" x14ac:dyDescent="0.3">
      <c r="A1150" s="631" t="s">
        <v>2497</v>
      </c>
      <c r="B1150" s="632" t="s">
        <v>2531</v>
      </c>
      <c r="C1150" s="632" t="s">
        <v>1267</v>
      </c>
      <c r="D1150" s="632" t="s">
        <v>770</v>
      </c>
      <c r="E1150" s="632" t="s">
        <v>2501</v>
      </c>
      <c r="F1150" s="632" t="s">
        <v>2506</v>
      </c>
      <c r="G1150" s="632" t="s">
        <v>2507</v>
      </c>
      <c r="H1150" s="649"/>
      <c r="I1150" s="649"/>
      <c r="J1150" s="632"/>
      <c r="K1150" s="632"/>
      <c r="L1150" s="649">
        <v>3</v>
      </c>
      <c r="M1150" s="649">
        <v>1533</v>
      </c>
      <c r="N1150" s="632">
        <v>1</v>
      </c>
      <c r="O1150" s="632">
        <v>511</v>
      </c>
      <c r="P1150" s="649"/>
      <c r="Q1150" s="649"/>
      <c r="R1150" s="637"/>
      <c r="S1150" s="650"/>
    </row>
    <row r="1151" spans="1:19" ht="14.4" customHeight="1" x14ac:dyDescent="0.3">
      <c r="A1151" s="631" t="s">
        <v>2497</v>
      </c>
      <c r="B1151" s="632" t="s">
        <v>2531</v>
      </c>
      <c r="C1151" s="632" t="s">
        <v>1267</v>
      </c>
      <c r="D1151" s="632" t="s">
        <v>770</v>
      </c>
      <c r="E1151" s="632" t="s">
        <v>2501</v>
      </c>
      <c r="F1151" s="632" t="s">
        <v>2744</v>
      </c>
      <c r="G1151" s="632" t="s">
        <v>2745</v>
      </c>
      <c r="H1151" s="649">
        <v>1</v>
      </c>
      <c r="I1151" s="649">
        <v>9743.2000000000007</v>
      </c>
      <c r="J1151" s="632">
        <v>0.25</v>
      </c>
      <c r="K1151" s="632">
        <v>9743.2000000000007</v>
      </c>
      <c r="L1151" s="649">
        <v>4</v>
      </c>
      <c r="M1151" s="649">
        <v>38972.800000000003</v>
      </c>
      <c r="N1151" s="632">
        <v>1</v>
      </c>
      <c r="O1151" s="632">
        <v>9743.2000000000007</v>
      </c>
      <c r="P1151" s="649">
        <v>4</v>
      </c>
      <c r="Q1151" s="649">
        <v>38972.800000000003</v>
      </c>
      <c r="R1151" s="637">
        <v>1</v>
      </c>
      <c r="S1151" s="650">
        <v>9743.2000000000007</v>
      </c>
    </row>
    <row r="1152" spans="1:19" ht="14.4" customHeight="1" x14ac:dyDescent="0.3">
      <c r="A1152" s="631" t="s">
        <v>2497</v>
      </c>
      <c r="B1152" s="632" t="s">
        <v>2531</v>
      </c>
      <c r="C1152" s="632" t="s">
        <v>1267</v>
      </c>
      <c r="D1152" s="632" t="s">
        <v>770</v>
      </c>
      <c r="E1152" s="632" t="s">
        <v>2501</v>
      </c>
      <c r="F1152" s="632" t="s">
        <v>2746</v>
      </c>
      <c r="G1152" s="632" t="s">
        <v>2747</v>
      </c>
      <c r="H1152" s="649"/>
      <c r="I1152" s="649"/>
      <c r="J1152" s="632"/>
      <c r="K1152" s="632"/>
      <c r="L1152" s="649"/>
      <c r="M1152" s="649"/>
      <c r="N1152" s="632"/>
      <c r="O1152" s="632"/>
      <c r="P1152" s="649">
        <v>2</v>
      </c>
      <c r="Q1152" s="649">
        <v>7252.72</v>
      </c>
      <c r="R1152" s="637"/>
      <c r="S1152" s="650">
        <v>3626.36</v>
      </c>
    </row>
    <row r="1153" spans="1:19" ht="14.4" customHeight="1" x14ac:dyDescent="0.3">
      <c r="A1153" s="631" t="s">
        <v>2497</v>
      </c>
      <c r="B1153" s="632" t="s">
        <v>2531</v>
      </c>
      <c r="C1153" s="632" t="s">
        <v>1267</v>
      </c>
      <c r="D1153" s="632" t="s">
        <v>770</v>
      </c>
      <c r="E1153" s="632" t="s">
        <v>2501</v>
      </c>
      <c r="F1153" s="632" t="s">
        <v>2508</v>
      </c>
      <c r="G1153" s="632" t="s">
        <v>2509</v>
      </c>
      <c r="H1153" s="649"/>
      <c r="I1153" s="649"/>
      <c r="J1153" s="632"/>
      <c r="K1153" s="632"/>
      <c r="L1153" s="649">
        <v>1</v>
      </c>
      <c r="M1153" s="649">
        <v>2093</v>
      </c>
      <c r="N1153" s="632">
        <v>1</v>
      </c>
      <c r="O1153" s="632">
        <v>2093</v>
      </c>
      <c r="P1153" s="649"/>
      <c r="Q1153" s="649"/>
      <c r="R1153" s="637"/>
      <c r="S1153" s="650"/>
    </row>
    <row r="1154" spans="1:19" ht="14.4" customHeight="1" x14ac:dyDescent="0.3">
      <c r="A1154" s="631" t="s">
        <v>2497</v>
      </c>
      <c r="B1154" s="632" t="s">
        <v>2531</v>
      </c>
      <c r="C1154" s="632" t="s">
        <v>1267</v>
      </c>
      <c r="D1154" s="632" t="s">
        <v>770</v>
      </c>
      <c r="E1154" s="632" t="s">
        <v>2501</v>
      </c>
      <c r="F1154" s="632" t="s">
        <v>2754</v>
      </c>
      <c r="G1154" s="632" t="s">
        <v>2755</v>
      </c>
      <c r="H1154" s="649">
        <v>1</v>
      </c>
      <c r="I1154" s="649">
        <v>9783.27</v>
      </c>
      <c r="J1154" s="632"/>
      <c r="K1154" s="632">
        <v>9783.27</v>
      </c>
      <c r="L1154" s="649"/>
      <c r="M1154" s="649"/>
      <c r="N1154" s="632"/>
      <c r="O1154" s="632"/>
      <c r="P1154" s="649"/>
      <c r="Q1154" s="649"/>
      <c r="R1154" s="637"/>
      <c r="S1154" s="650"/>
    </row>
    <row r="1155" spans="1:19" ht="14.4" customHeight="1" x14ac:dyDescent="0.3">
      <c r="A1155" s="631" t="s">
        <v>2497</v>
      </c>
      <c r="B1155" s="632" t="s">
        <v>2531</v>
      </c>
      <c r="C1155" s="632" t="s">
        <v>1267</v>
      </c>
      <c r="D1155" s="632" t="s">
        <v>770</v>
      </c>
      <c r="E1155" s="632" t="s">
        <v>634</v>
      </c>
      <c r="F1155" s="632" t="s">
        <v>2581</v>
      </c>
      <c r="G1155" s="632" t="s">
        <v>2582</v>
      </c>
      <c r="H1155" s="649"/>
      <c r="I1155" s="649"/>
      <c r="J1155" s="632"/>
      <c r="K1155" s="632"/>
      <c r="L1155" s="649">
        <v>2</v>
      </c>
      <c r="M1155" s="649">
        <v>410</v>
      </c>
      <c r="N1155" s="632">
        <v>1</v>
      </c>
      <c r="O1155" s="632">
        <v>205</v>
      </c>
      <c r="P1155" s="649">
        <v>1</v>
      </c>
      <c r="Q1155" s="649">
        <v>206</v>
      </c>
      <c r="R1155" s="637">
        <v>0.5024390243902439</v>
      </c>
      <c r="S1155" s="650">
        <v>206</v>
      </c>
    </row>
    <row r="1156" spans="1:19" ht="14.4" customHeight="1" x14ac:dyDescent="0.3">
      <c r="A1156" s="631" t="s">
        <v>2497</v>
      </c>
      <c r="B1156" s="632" t="s">
        <v>2531</v>
      </c>
      <c r="C1156" s="632" t="s">
        <v>1267</v>
      </c>
      <c r="D1156" s="632" t="s">
        <v>770</v>
      </c>
      <c r="E1156" s="632" t="s">
        <v>634</v>
      </c>
      <c r="F1156" s="632" t="s">
        <v>2599</v>
      </c>
      <c r="G1156" s="632" t="s">
        <v>2601</v>
      </c>
      <c r="H1156" s="649"/>
      <c r="I1156" s="649"/>
      <c r="J1156" s="632"/>
      <c r="K1156" s="632"/>
      <c r="L1156" s="649">
        <v>1</v>
      </c>
      <c r="M1156" s="649">
        <v>223</v>
      </c>
      <c r="N1156" s="632">
        <v>1</v>
      </c>
      <c r="O1156" s="632">
        <v>223</v>
      </c>
      <c r="P1156" s="649"/>
      <c r="Q1156" s="649"/>
      <c r="R1156" s="637"/>
      <c r="S1156" s="650"/>
    </row>
    <row r="1157" spans="1:19" ht="14.4" customHeight="1" x14ac:dyDescent="0.3">
      <c r="A1157" s="631" t="s">
        <v>2497</v>
      </c>
      <c r="B1157" s="632" t="s">
        <v>2531</v>
      </c>
      <c r="C1157" s="632" t="s">
        <v>1267</v>
      </c>
      <c r="D1157" s="632" t="s">
        <v>770</v>
      </c>
      <c r="E1157" s="632" t="s">
        <v>634</v>
      </c>
      <c r="F1157" s="632" t="s">
        <v>2630</v>
      </c>
      <c r="G1157" s="632" t="s">
        <v>2631</v>
      </c>
      <c r="H1157" s="649">
        <v>5</v>
      </c>
      <c r="I1157" s="649">
        <v>1745</v>
      </c>
      <c r="J1157" s="632">
        <v>0.45324675324675323</v>
      </c>
      <c r="K1157" s="632">
        <v>349</v>
      </c>
      <c r="L1157" s="649">
        <v>11</v>
      </c>
      <c r="M1157" s="649">
        <v>3850</v>
      </c>
      <c r="N1157" s="632">
        <v>1</v>
      </c>
      <c r="O1157" s="632">
        <v>350</v>
      </c>
      <c r="P1157" s="649">
        <v>8</v>
      </c>
      <c r="Q1157" s="649">
        <v>2800</v>
      </c>
      <c r="R1157" s="637">
        <v>0.72727272727272729</v>
      </c>
      <c r="S1157" s="650">
        <v>350</v>
      </c>
    </row>
    <row r="1158" spans="1:19" ht="14.4" customHeight="1" x14ac:dyDescent="0.3">
      <c r="A1158" s="631" t="s">
        <v>2497</v>
      </c>
      <c r="B1158" s="632" t="s">
        <v>2531</v>
      </c>
      <c r="C1158" s="632" t="s">
        <v>1267</v>
      </c>
      <c r="D1158" s="632" t="s">
        <v>770</v>
      </c>
      <c r="E1158" s="632" t="s">
        <v>634</v>
      </c>
      <c r="F1158" s="632" t="s">
        <v>2759</v>
      </c>
      <c r="G1158" s="632" t="s">
        <v>2760</v>
      </c>
      <c r="H1158" s="649">
        <v>2</v>
      </c>
      <c r="I1158" s="649">
        <v>9570</v>
      </c>
      <c r="J1158" s="632">
        <v>0.49989552862515668</v>
      </c>
      <c r="K1158" s="632">
        <v>4785</v>
      </c>
      <c r="L1158" s="649">
        <v>4</v>
      </c>
      <c r="M1158" s="649">
        <v>19144</v>
      </c>
      <c r="N1158" s="632">
        <v>1</v>
      </c>
      <c r="O1158" s="632">
        <v>4786</v>
      </c>
      <c r="P1158" s="649">
        <v>4</v>
      </c>
      <c r="Q1158" s="649">
        <v>19152</v>
      </c>
      <c r="R1158" s="637">
        <v>1.0004178854993733</v>
      </c>
      <c r="S1158" s="650">
        <v>4788</v>
      </c>
    </row>
    <row r="1159" spans="1:19" ht="14.4" customHeight="1" x14ac:dyDescent="0.3">
      <c r="A1159" s="631" t="s">
        <v>2497</v>
      </c>
      <c r="B1159" s="632" t="s">
        <v>2531</v>
      </c>
      <c r="C1159" s="632" t="s">
        <v>1267</v>
      </c>
      <c r="D1159" s="632" t="s">
        <v>770</v>
      </c>
      <c r="E1159" s="632" t="s">
        <v>634</v>
      </c>
      <c r="F1159" s="632" t="s">
        <v>2632</v>
      </c>
      <c r="G1159" s="632" t="s">
        <v>2633</v>
      </c>
      <c r="H1159" s="649"/>
      <c r="I1159" s="649"/>
      <c r="J1159" s="632"/>
      <c r="K1159" s="632"/>
      <c r="L1159" s="649">
        <v>164</v>
      </c>
      <c r="M1159" s="649">
        <v>41656</v>
      </c>
      <c r="N1159" s="632">
        <v>1</v>
      </c>
      <c r="O1159" s="632">
        <v>254</v>
      </c>
      <c r="P1159" s="649">
        <v>95</v>
      </c>
      <c r="Q1159" s="649">
        <v>24225</v>
      </c>
      <c r="R1159" s="637">
        <v>0.58154887651238718</v>
      </c>
      <c r="S1159" s="650">
        <v>255</v>
      </c>
    </row>
    <row r="1160" spans="1:19" ht="14.4" customHeight="1" x14ac:dyDescent="0.3">
      <c r="A1160" s="631" t="s">
        <v>2497</v>
      </c>
      <c r="B1160" s="632" t="s">
        <v>2531</v>
      </c>
      <c r="C1160" s="632" t="s">
        <v>1267</v>
      </c>
      <c r="D1160" s="632" t="s">
        <v>770</v>
      </c>
      <c r="E1160" s="632" t="s">
        <v>634</v>
      </c>
      <c r="F1160" s="632" t="s">
        <v>2632</v>
      </c>
      <c r="G1160" s="632" t="s">
        <v>2634</v>
      </c>
      <c r="H1160" s="649">
        <v>75</v>
      </c>
      <c r="I1160" s="649">
        <v>19050</v>
      </c>
      <c r="J1160" s="632">
        <v>2.34375</v>
      </c>
      <c r="K1160" s="632">
        <v>254</v>
      </c>
      <c r="L1160" s="649">
        <v>32</v>
      </c>
      <c r="M1160" s="649">
        <v>8128</v>
      </c>
      <c r="N1160" s="632">
        <v>1</v>
      </c>
      <c r="O1160" s="632">
        <v>254</v>
      </c>
      <c r="P1160" s="649">
        <v>19</v>
      </c>
      <c r="Q1160" s="649">
        <v>4845</v>
      </c>
      <c r="R1160" s="637">
        <v>0.59608759842519687</v>
      </c>
      <c r="S1160" s="650">
        <v>255</v>
      </c>
    </row>
    <row r="1161" spans="1:19" ht="14.4" customHeight="1" x14ac:dyDescent="0.3">
      <c r="A1161" s="631" t="s">
        <v>2497</v>
      </c>
      <c r="B1161" s="632" t="s">
        <v>2531</v>
      </c>
      <c r="C1161" s="632" t="s">
        <v>1267</v>
      </c>
      <c r="D1161" s="632" t="s">
        <v>770</v>
      </c>
      <c r="E1161" s="632" t="s">
        <v>634</v>
      </c>
      <c r="F1161" s="632" t="s">
        <v>2635</v>
      </c>
      <c r="G1161" s="632" t="s">
        <v>2637</v>
      </c>
      <c r="H1161" s="649"/>
      <c r="I1161" s="649"/>
      <c r="J1161" s="632"/>
      <c r="K1161" s="632"/>
      <c r="L1161" s="649"/>
      <c r="M1161" s="649"/>
      <c r="N1161" s="632"/>
      <c r="O1161" s="632"/>
      <c r="P1161" s="649">
        <v>1</v>
      </c>
      <c r="Q1161" s="649">
        <v>346</v>
      </c>
      <c r="R1161" s="637"/>
      <c r="S1161" s="650">
        <v>346</v>
      </c>
    </row>
    <row r="1162" spans="1:19" ht="14.4" customHeight="1" x14ac:dyDescent="0.3">
      <c r="A1162" s="631" t="s">
        <v>2497</v>
      </c>
      <c r="B1162" s="632" t="s">
        <v>2531</v>
      </c>
      <c r="C1162" s="632" t="s">
        <v>1267</v>
      </c>
      <c r="D1162" s="632" t="s">
        <v>770</v>
      </c>
      <c r="E1162" s="632" t="s">
        <v>634</v>
      </c>
      <c r="F1162" s="632" t="s">
        <v>2638</v>
      </c>
      <c r="G1162" s="632" t="s">
        <v>2639</v>
      </c>
      <c r="H1162" s="649"/>
      <c r="I1162" s="649"/>
      <c r="J1162" s="632"/>
      <c r="K1162" s="632"/>
      <c r="L1162" s="649">
        <v>1</v>
      </c>
      <c r="M1162" s="649">
        <v>873</v>
      </c>
      <c r="N1162" s="632">
        <v>1</v>
      </c>
      <c r="O1162" s="632">
        <v>873</v>
      </c>
      <c r="P1162" s="649"/>
      <c r="Q1162" s="649"/>
      <c r="R1162" s="637"/>
      <c r="S1162" s="650"/>
    </row>
    <row r="1163" spans="1:19" ht="14.4" customHeight="1" x14ac:dyDescent="0.3">
      <c r="A1163" s="631" t="s">
        <v>2497</v>
      </c>
      <c r="B1163" s="632" t="s">
        <v>2531</v>
      </c>
      <c r="C1163" s="632" t="s">
        <v>1267</v>
      </c>
      <c r="D1163" s="632" t="s">
        <v>770</v>
      </c>
      <c r="E1163" s="632" t="s">
        <v>634</v>
      </c>
      <c r="F1163" s="632" t="s">
        <v>2654</v>
      </c>
      <c r="G1163" s="632" t="s">
        <v>2655</v>
      </c>
      <c r="H1163" s="649"/>
      <c r="I1163" s="649"/>
      <c r="J1163" s="632"/>
      <c r="K1163" s="632"/>
      <c r="L1163" s="649">
        <v>24</v>
      </c>
      <c r="M1163" s="649">
        <v>2664</v>
      </c>
      <c r="N1163" s="632">
        <v>1</v>
      </c>
      <c r="O1163" s="632">
        <v>111</v>
      </c>
      <c r="P1163" s="649"/>
      <c r="Q1163" s="649"/>
      <c r="R1163" s="637"/>
      <c r="S1163" s="650"/>
    </row>
    <row r="1164" spans="1:19" ht="14.4" customHeight="1" x14ac:dyDescent="0.3">
      <c r="A1164" s="631" t="s">
        <v>2497</v>
      </c>
      <c r="B1164" s="632" t="s">
        <v>2531</v>
      </c>
      <c r="C1164" s="632" t="s">
        <v>1267</v>
      </c>
      <c r="D1164" s="632" t="s">
        <v>770</v>
      </c>
      <c r="E1164" s="632" t="s">
        <v>634</v>
      </c>
      <c r="F1164" s="632" t="s">
        <v>2654</v>
      </c>
      <c r="G1164" s="632" t="s">
        <v>2656</v>
      </c>
      <c r="H1164" s="649"/>
      <c r="I1164" s="649"/>
      <c r="J1164" s="632"/>
      <c r="K1164" s="632"/>
      <c r="L1164" s="649"/>
      <c r="M1164" s="649"/>
      <c r="N1164" s="632"/>
      <c r="O1164" s="632"/>
      <c r="P1164" s="649">
        <v>5</v>
      </c>
      <c r="Q1164" s="649">
        <v>560</v>
      </c>
      <c r="R1164" s="637"/>
      <c r="S1164" s="650">
        <v>112</v>
      </c>
    </row>
    <row r="1165" spans="1:19" ht="14.4" customHeight="1" x14ac:dyDescent="0.3">
      <c r="A1165" s="631" t="s">
        <v>2497</v>
      </c>
      <c r="B1165" s="632" t="s">
        <v>2531</v>
      </c>
      <c r="C1165" s="632" t="s">
        <v>1267</v>
      </c>
      <c r="D1165" s="632" t="s">
        <v>770</v>
      </c>
      <c r="E1165" s="632" t="s">
        <v>634</v>
      </c>
      <c r="F1165" s="632" t="s">
        <v>2659</v>
      </c>
      <c r="G1165" s="632" t="s">
        <v>2660</v>
      </c>
      <c r="H1165" s="649"/>
      <c r="I1165" s="649"/>
      <c r="J1165" s="632"/>
      <c r="K1165" s="632"/>
      <c r="L1165" s="649">
        <v>2</v>
      </c>
      <c r="M1165" s="649">
        <v>354</v>
      </c>
      <c r="N1165" s="632">
        <v>1</v>
      </c>
      <c r="O1165" s="632">
        <v>177</v>
      </c>
      <c r="P1165" s="649"/>
      <c r="Q1165" s="649"/>
      <c r="R1165" s="637"/>
      <c r="S1165" s="650"/>
    </row>
    <row r="1166" spans="1:19" ht="14.4" customHeight="1" x14ac:dyDescent="0.3">
      <c r="A1166" s="631" t="s">
        <v>2497</v>
      </c>
      <c r="B1166" s="632" t="s">
        <v>2531</v>
      </c>
      <c r="C1166" s="632" t="s">
        <v>1267</v>
      </c>
      <c r="D1166" s="632" t="s">
        <v>770</v>
      </c>
      <c r="E1166" s="632" t="s">
        <v>634</v>
      </c>
      <c r="F1166" s="632" t="s">
        <v>2659</v>
      </c>
      <c r="G1166" s="632" t="s">
        <v>2661</v>
      </c>
      <c r="H1166" s="649">
        <v>3</v>
      </c>
      <c r="I1166" s="649">
        <v>531</v>
      </c>
      <c r="J1166" s="632">
        <v>0.5</v>
      </c>
      <c r="K1166" s="632">
        <v>177</v>
      </c>
      <c r="L1166" s="649">
        <v>6</v>
      </c>
      <c r="M1166" s="649">
        <v>1062</v>
      </c>
      <c r="N1166" s="632">
        <v>1</v>
      </c>
      <c r="O1166" s="632">
        <v>177</v>
      </c>
      <c r="P1166" s="649"/>
      <c r="Q1166" s="649"/>
      <c r="R1166" s="637"/>
      <c r="S1166" s="650"/>
    </row>
    <row r="1167" spans="1:19" ht="14.4" customHeight="1" x14ac:dyDescent="0.3">
      <c r="A1167" s="631" t="s">
        <v>2497</v>
      </c>
      <c r="B1167" s="632" t="s">
        <v>2531</v>
      </c>
      <c r="C1167" s="632" t="s">
        <v>1267</v>
      </c>
      <c r="D1167" s="632" t="s">
        <v>770</v>
      </c>
      <c r="E1167" s="632" t="s">
        <v>634</v>
      </c>
      <c r="F1167" s="632" t="s">
        <v>2664</v>
      </c>
      <c r="G1167" s="632" t="s">
        <v>2665</v>
      </c>
      <c r="H1167" s="649"/>
      <c r="I1167" s="649"/>
      <c r="J1167" s="632"/>
      <c r="K1167" s="632"/>
      <c r="L1167" s="649"/>
      <c r="M1167" s="649"/>
      <c r="N1167" s="632"/>
      <c r="O1167" s="632"/>
      <c r="P1167" s="649">
        <v>1</v>
      </c>
      <c r="Q1167" s="649">
        <v>346</v>
      </c>
      <c r="R1167" s="637"/>
      <c r="S1167" s="650">
        <v>346</v>
      </c>
    </row>
    <row r="1168" spans="1:19" ht="14.4" customHeight="1" x14ac:dyDescent="0.3">
      <c r="A1168" s="631" t="s">
        <v>2497</v>
      </c>
      <c r="B1168" s="632" t="s">
        <v>2531</v>
      </c>
      <c r="C1168" s="632" t="s">
        <v>1267</v>
      </c>
      <c r="D1168" s="632" t="s">
        <v>770</v>
      </c>
      <c r="E1168" s="632" t="s">
        <v>634</v>
      </c>
      <c r="F1168" s="632" t="s">
        <v>2685</v>
      </c>
      <c r="G1168" s="632" t="s">
        <v>2686</v>
      </c>
      <c r="H1168" s="649">
        <v>1</v>
      </c>
      <c r="I1168" s="649">
        <v>155</v>
      </c>
      <c r="J1168" s="632"/>
      <c r="K1168" s="632">
        <v>155</v>
      </c>
      <c r="L1168" s="649"/>
      <c r="M1168" s="649"/>
      <c r="N1168" s="632"/>
      <c r="O1168" s="632"/>
      <c r="P1168" s="649"/>
      <c r="Q1168" s="649"/>
      <c r="R1168" s="637"/>
      <c r="S1168" s="650"/>
    </row>
    <row r="1169" spans="1:19" ht="14.4" customHeight="1" x14ac:dyDescent="0.3">
      <c r="A1169" s="631" t="s">
        <v>2497</v>
      </c>
      <c r="B1169" s="632" t="s">
        <v>2531</v>
      </c>
      <c r="C1169" s="632" t="s">
        <v>1267</v>
      </c>
      <c r="D1169" s="632" t="s">
        <v>770</v>
      </c>
      <c r="E1169" s="632" t="s">
        <v>634</v>
      </c>
      <c r="F1169" s="632" t="s">
        <v>2762</v>
      </c>
      <c r="G1169" s="632" t="s">
        <v>2763</v>
      </c>
      <c r="H1169" s="649">
        <v>1</v>
      </c>
      <c r="I1169" s="649">
        <v>160</v>
      </c>
      <c r="J1169" s="632"/>
      <c r="K1169" s="632">
        <v>160</v>
      </c>
      <c r="L1169" s="649"/>
      <c r="M1169" s="649"/>
      <c r="N1169" s="632"/>
      <c r="O1169" s="632"/>
      <c r="P1169" s="649">
        <v>2</v>
      </c>
      <c r="Q1169" s="649">
        <v>322</v>
      </c>
      <c r="R1169" s="637"/>
      <c r="S1169" s="650">
        <v>161</v>
      </c>
    </row>
    <row r="1170" spans="1:19" ht="14.4" customHeight="1" x14ac:dyDescent="0.3">
      <c r="A1170" s="631" t="s">
        <v>2497</v>
      </c>
      <c r="B1170" s="632" t="s">
        <v>2531</v>
      </c>
      <c r="C1170" s="632" t="s">
        <v>1267</v>
      </c>
      <c r="D1170" s="632" t="s">
        <v>770</v>
      </c>
      <c r="E1170" s="632" t="s">
        <v>634</v>
      </c>
      <c r="F1170" s="632" t="s">
        <v>2734</v>
      </c>
      <c r="G1170" s="632" t="s">
        <v>2735</v>
      </c>
      <c r="H1170" s="649">
        <v>51</v>
      </c>
      <c r="I1170" s="649">
        <v>17952</v>
      </c>
      <c r="J1170" s="632">
        <v>0.21888412017167383</v>
      </c>
      <c r="K1170" s="632">
        <v>352</v>
      </c>
      <c r="L1170" s="649">
        <v>233</v>
      </c>
      <c r="M1170" s="649">
        <v>82016</v>
      </c>
      <c r="N1170" s="632">
        <v>1</v>
      </c>
      <c r="O1170" s="632">
        <v>352</v>
      </c>
      <c r="P1170" s="649">
        <v>144</v>
      </c>
      <c r="Q1170" s="649">
        <v>50832</v>
      </c>
      <c r="R1170" s="637">
        <v>0.61978150604760052</v>
      </c>
      <c r="S1170" s="650">
        <v>353</v>
      </c>
    </row>
    <row r="1171" spans="1:19" ht="14.4" customHeight="1" x14ac:dyDescent="0.3">
      <c r="A1171" s="631" t="s">
        <v>2497</v>
      </c>
      <c r="B1171" s="632" t="s">
        <v>2531</v>
      </c>
      <c r="C1171" s="632" t="s">
        <v>1267</v>
      </c>
      <c r="D1171" s="632" t="s">
        <v>2480</v>
      </c>
      <c r="E1171" s="632" t="s">
        <v>2499</v>
      </c>
      <c r="F1171" s="632" t="s">
        <v>2546</v>
      </c>
      <c r="G1171" s="632" t="s">
        <v>723</v>
      </c>
      <c r="H1171" s="649">
        <v>0.2</v>
      </c>
      <c r="I1171" s="649">
        <v>389.86</v>
      </c>
      <c r="J1171" s="632"/>
      <c r="K1171" s="632">
        <v>1949.3</v>
      </c>
      <c r="L1171" s="649"/>
      <c r="M1171" s="649"/>
      <c r="N1171" s="632"/>
      <c r="O1171" s="632"/>
      <c r="P1171" s="649">
        <v>0.52999999999999992</v>
      </c>
      <c r="Q1171" s="649">
        <v>1033.1200000000001</v>
      </c>
      <c r="R1171" s="637"/>
      <c r="S1171" s="650">
        <v>1949.283018867925</v>
      </c>
    </row>
    <row r="1172" spans="1:19" ht="14.4" customHeight="1" x14ac:dyDescent="0.3">
      <c r="A1172" s="631" t="s">
        <v>2497</v>
      </c>
      <c r="B1172" s="632" t="s">
        <v>2531</v>
      </c>
      <c r="C1172" s="632" t="s">
        <v>1267</v>
      </c>
      <c r="D1172" s="632" t="s">
        <v>2480</v>
      </c>
      <c r="E1172" s="632" t="s">
        <v>2501</v>
      </c>
      <c r="F1172" s="632" t="s">
        <v>2740</v>
      </c>
      <c r="G1172" s="632" t="s">
        <v>2741</v>
      </c>
      <c r="H1172" s="649"/>
      <c r="I1172" s="649"/>
      <c r="J1172" s="632"/>
      <c r="K1172" s="632"/>
      <c r="L1172" s="649"/>
      <c r="M1172" s="649"/>
      <c r="N1172" s="632"/>
      <c r="O1172" s="632"/>
      <c r="P1172" s="649">
        <v>1</v>
      </c>
      <c r="Q1172" s="649">
        <v>3544</v>
      </c>
      <c r="R1172" s="637"/>
      <c r="S1172" s="650">
        <v>3544</v>
      </c>
    </row>
    <row r="1173" spans="1:19" ht="14.4" customHeight="1" x14ac:dyDescent="0.3">
      <c r="A1173" s="631" t="s">
        <v>2497</v>
      </c>
      <c r="B1173" s="632" t="s">
        <v>2531</v>
      </c>
      <c r="C1173" s="632" t="s">
        <v>1267</v>
      </c>
      <c r="D1173" s="632" t="s">
        <v>2480</v>
      </c>
      <c r="E1173" s="632" t="s">
        <v>2501</v>
      </c>
      <c r="F1173" s="632" t="s">
        <v>2553</v>
      </c>
      <c r="G1173" s="632" t="s">
        <v>2554</v>
      </c>
      <c r="H1173" s="649">
        <v>1</v>
      </c>
      <c r="I1173" s="649">
        <v>1707.1</v>
      </c>
      <c r="J1173" s="632">
        <v>1</v>
      </c>
      <c r="K1173" s="632">
        <v>1707.1</v>
      </c>
      <c r="L1173" s="649">
        <v>1</v>
      </c>
      <c r="M1173" s="649">
        <v>1707.1</v>
      </c>
      <c r="N1173" s="632">
        <v>1</v>
      </c>
      <c r="O1173" s="632">
        <v>1707.1</v>
      </c>
      <c r="P1173" s="649"/>
      <c r="Q1173" s="649"/>
      <c r="R1173" s="637"/>
      <c r="S1173" s="650"/>
    </row>
    <row r="1174" spans="1:19" ht="14.4" customHeight="1" x14ac:dyDescent="0.3">
      <c r="A1174" s="631" t="s">
        <v>2497</v>
      </c>
      <c r="B1174" s="632" t="s">
        <v>2531</v>
      </c>
      <c r="C1174" s="632" t="s">
        <v>1267</v>
      </c>
      <c r="D1174" s="632" t="s">
        <v>2480</v>
      </c>
      <c r="E1174" s="632" t="s">
        <v>2501</v>
      </c>
      <c r="F1174" s="632" t="s">
        <v>2502</v>
      </c>
      <c r="G1174" s="632" t="s">
        <v>2503</v>
      </c>
      <c r="H1174" s="649">
        <v>6</v>
      </c>
      <c r="I1174" s="649">
        <v>5363.4</v>
      </c>
      <c r="J1174" s="632">
        <v>2</v>
      </c>
      <c r="K1174" s="632">
        <v>893.9</v>
      </c>
      <c r="L1174" s="649">
        <v>3</v>
      </c>
      <c r="M1174" s="649">
        <v>2681.7</v>
      </c>
      <c r="N1174" s="632">
        <v>1</v>
      </c>
      <c r="O1174" s="632">
        <v>893.9</v>
      </c>
      <c r="P1174" s="649"/>
      <c r="Q1174" s="649"/>
      <c r="R1174" s="637"/>
      <c r="S1174" s="650"/>
    </row>
    <row r="1175" spans="1:19" ht="14.4" customHeight="1" x14ac:dyDescent="0.3">
      <c r="A1175" s="631" t="s">
        <v>2497</v>
      </c>
      <c r="B1175" s="632" t="s">
        <v>2531</v>
      </c>
      <c r="C1175" s="632" t="s">
        <v>1267</v>
      </c>
      <c r="D1175" s="632" t="s">
        <v>2480</v>
      </c>
      <c r="E1175" s="632" t="s">
        <v>2501</v>
      </c>
      <c r="F1175" s="632" t="s">
        <v>2504</v>
      </c>
      <c r="G1175" s="632" t="s">
        <v>2505</v>
      </c>
      <c r="H1175" s="649">
        <v>48</v>
      </c>
      <c r="I1175" s="649">
        <v>42907.200000000004</v>
      </c>
      <c r="J1175" s="632">
        <v>0.59259259259259256</v>
      </c>
      <c r="K1175" s="632">
        <v>893.90000000000009</v>
      </c>
      <c r="L1175" s="649">
        <v>81</v>
      </c>
      <c r="M1175" s="649">
        <v>72405.900000000009</v>
      </c>
      <c r="N1175" s="632">
        <v>1</v>
      </c>
      <c r="O1175" s="632">
        <v>893.90000000000009</v>
      </c>
      <c r="P1175" s="649">
        <v>104</v>
      </c>
      <c r="Q1175" s="649">
        <v>92965.6</v>
      </c>
      <c r="R1175" s="637">
        <v>1.2839506172839505</v>
      </c>
      <c r="S1175" s="650">
        <v>893.90000000000009</v>
      </c>
    </row>
    <row r="1176" spans="1:19" ht="14.4" customHeight="1" x14ac:dyDescent="0.3">
      <c r="A1176" s="631" t="s">
        <v>2497</v>
      </c>
      <c r="B1176" s="632" t="s">
        <v>2531</v>
      </c>
      <c r="C1176" s="632" t="s">
        <v>1267</v>
      </c>
      <c r="D1176" s="632" t="s">
        <v>2480</v>
      </c>
      <c r="E1176" s="632" t="s">
        <v>2501</v>
      </c>
      <c r="F1176" s="632" t="s">
        <v>2742</v>
      </c>
      <c r="G1176" s="632" t="s">
        <v>2743</v>
      </c>
      <c r="H1176" s="649">
        <v>11</v>
      </c>
      <c r="I1176" s="649">
        <v>22144.54</v>
      </c>
      <c r="J1176" s="632">
        <v>11</v>
      </c>
      <c r="K1176" s="632">
        <v>2013.14</v>
      </c>
      <c r="L1176" s="649">
        <v>1</v>
      </c>
      <c r="M1176" s="649">
        <v>2013.14</v>
      </c>
      <c r="N1176" s="632">
        <v>1</v>
      </c>
      <c r="O1176" s="632">
        <v>2013.14</v>
      </c>
      <c r="P1176" s="649">
        <v>5</v>
      </c>
      <c r="Q1176" s="649">
        <v>10065.700000000001</v>
      </c>
      <c r="R1176" s="637">
        <v>5</v>
      </c>
      <c r="S1176" s="650">
        <v>2013.14</v>
      </c>
    </row>
    <row r="1177" spans="1:19" ht="14.4" customHeight="1" x14ac:dyDescent="0.3">
      <c r="A1177" s="631" t="s">
        <v>2497</v>
      </c>
      <c r="B1177" s="632" t="s">
        <v>2531</v>
      </c>
      <c r="C1177" s="632" t="s">
        <v>1267</v>
      </c>
      <c r="D1177" s="632" t="s">
        <v>2480</v>
      </c>
      <c r="E1177" s="632" t="s">
        <v>2501</v>
      </c>
      <c r="F1177" s="632" t="s">
        <v>2506</v>
      </c>
      <c r="G1177" s="632" t="s">
        <v>2507</v>
      </c>
      <c r="H1177" s="649">
        <v>111</v>
      </c>
      <c r="I1177" s="649">
        <v>56721</v>
      </c>
      <c r="J1177" s="632">
        <v>2.9210526315789473</v>
      </c>
      <c r="K1177" s="632">
        <v>511</v>
      </c>
      <c r="L1177" s="649">
        <v>38</v>
      </c>
      <c r="M1177" s="649">
        <v>19418</v>
      </c>
      <c r="N1177" s="632">
        <v>1</v>
      </c>
      <c r="O1177" s="632">
        <v>511</v>
      </c>
      <c r="P1177" s="649">
        <v>7</v>
      </c>
      <c r="Q1177" s="649">
        <v>3577</v>
      </c>
      <c r="R1177" s="637">
        <v>0.18421052631578946</v>
      </c>
      <c r="S1177" s="650">
        <v>511</v>
      </c>
    </row>
    <row r="1178" spans="1:19" ht="14.4" customHeight="1" x14ac:dyDescent="0.3">
      <c r="A1178" s="631" t="s">
        <v>2497</v>
      </c>
      <c r="B1178" s="632" t="s">
        <v>2531</v>
      </c>
      <c r="C1178" s="632" t="s">
        <v>1267</v>
      </c>
      <c r="D1178" s="632" t="s">
        <v>2480</v>
      </c>
      <c r="E1178" s="632" t="s">
        <v>2501</v>
      </c>
      <c r="F1178" s="632" t="s">
        <v>2571</v>
      </c>
      <c r="G1178" s="632" t="s">
        <v>2572</v>
      </c>
      <c r="H1178" s="649"/>
      <c r="I1178" s="649"/>
      <c r="J1178" s="632"/>
      <c r="K1178" s="632"/>
      <c r="L1178" s="649"/>
      <c r="M1178" s="649"/>
      <c r="N1178" s="632"/>
      <c r="O1178" s="632"/>
      <c r="P1178" s="649">
        <v>1</v>
      </c>
      <c r="Q1178" s="649">
        <v>1085.2</v>
      </c>
      <c r="R1178" s="637"/>
      <c r="S1178" s="650">
        <v>1085.2</v>
      </c>
    </row>
    <row r="1179" spans="1:19" ht="14.4" customHeight="1" x14ac:dyDescent="0.3">
      <c r="A1179" s="631" t="s">
        <v>2497</v>
      </c>
      <c r="B1179" s="632" t="s">
        <v>2531</v>
      </c>
      <c r="C1179" s="632" t="s">
        <v>1267</v>
      </c>
      <c r="D1179" s="632" t="s">
        <v>2480</v>
      </c>
      <c r="E1179" s="632" t="s">
        <v>2501</v>
      </c>
      <c r="F1179" s="632" t="s">
        <v>2744</v>
      </c>
      <c r="G1179" s="632" t="s">
        <v>2745</v>
      </c>
      <c r="H1179" s="649">
        <v>42</v>
      </c>
      <c r="I1179" s="649">
        <v>409214.4</v>
      </c>
      <c r="J1179" s="632">
        <v>1.0769230769230769</v>
      </c>
      <c r="K1179" s="632">
        <v>9743.2000000000007</v>
      </c>
      <c r="L1179" s="649">
        <v>39</v>
      </c>
      <c r="M1179" s="649">
        <v>379984.80000000005</v>
      </c>
      <c r="N1179" s="632">
        <v>1</v>
      </c>
      <c r="O1179" s="632">
        <v>9743.2000000000007</v>
      </c>
      <c r="P1179" s="649">
        <v>26</v>
      </c>
      <c r="Q1179" s="649">
        <v>253323.20000000004</v>
      </c>
      <c r="R1179" s="637">
        <v>0.66666666666666674</v>
      </c>
      <c r="S1179" s="650">
        <v>9743.2000000000007</v>
      </c>
    </row>
    <row r="1180" spans="1:19" ht="14.4" customHeight="1" x14ac:dyDescent="0.3">
      <c r="A1180" s="631" t="s">
        <v>2497</v>
      </c>
      <c r="B1180" s="632" t="s">
        <v>2531</v>
      </c>
      <c r="C1180" s="632" t="s">
        <v>1267</v>
      </c>
      <c r="D1180" s="632" t="s">
        <v>2480</v>
      </c>
      <c r="E1180" s="632" t="s">
        <v>2501</v>
      </c>
      <c r="F1180" s="632" t="s">
        <v>2746</v>
      </c>
      <c r="G1180" s="632" t="s">
        <v>2747</v>
      </c>
      <c r="H1180" s="649">
        <v>25</v>
      </c>
      <c r="I1180" s="649">
        <v>90659</v>
      </c>
      <c r="J1180" s="632">
        <v>1.5625</v>
      </c>
      <c r="K1180" s="632">
        <v>3626.36</v>
      </c>
      <c r="L1180" s="649">
        <v>16</v>
      </c>
      <c r="M1180" s="649">
        <v>58021.760000000002</v>
      </c>
      <c r="N1180" s="632">
        <v>1</v>
      </c>
      <c r="O1180" s="632">
        <v>3626.36</v>
      </c>
      <c r="P1180" s="649">
        <v>6</v>
      </c>
      <c r="Q1180" s="649">
        <v>21758.16</v>
      </c>
      <c r="R1180" s="637">
        <v>0.375</v>
      </c>
      <c r="S1180" s="650">
        <v>3626.36</v>
      </c>
    </row>
    <row r="1181" spans="1:19" ht="14.4" customHeight="1" x14ac:dyDescent="0.3">
      <c r="A1181" s="631" t="s">
        <v>2497</v>
      </c>
      <c r="B1181" s="632" t="s">
        <v>2531</v>
      </c>
      <c r="C1181" s="632" t="s">
        <v>1267</v>
      </c>
      <c r="D1181" s="632" t="s">
        <v>2480</v>
      </c>
      <c r="E1181" s="632" t="s">
        <v>2501</v>
      </c>
      <c r="F1181" s="632" t="s">
        <v>2748</v>
      </c>
      <c r="G1181" s="632" t="s">
        <v>2749</v>
      </c>
      <c r="H1181" s="649">
        <v>1</v>
      </c>
      <c r="I1181" s="649">
        <v>599.25</v>
      </c>
      <c r="J1181" s="632">
        <v>1</v>
      </c>
      <c r="K1181" s="632">
        <v>599.25</v>
      </c>
      <c r="L1181" s="649">
        <v>1</v>
      </c>
      <c r="M1181" s="649">
        <v>599.25</v>
      </c>
      <c r="N1181" s="632">
        <v>1</v>
      </c>
      <c r="O1181" s="632">
        <v>599.25</v>
      </c>
      <c r="P1181" s="649"/>
      <c r="Q1181" s="649"/>
      <c r="R1181" s="637"/>
      <c r="S1181" s="650"/>
    </row>
    <row r="1182" spans="1:19" ht="14.4" customHeight="1" x14ac:dyDescent="0.3">
      <c r="A1182" s="631" t="s">
        <v>2497</v>
      </c>
      <c r="B1182" s="632" t="s">
        <v>2531</v>
      </c>
      <c r="C1182" s="632" t="s">
        <v>1267</v>
      </c>
      <c r="D1182" s="632" t="s">
        <v>2480</v>
      </c>
      <c r="E1182" s="632" t="s">
        <v>2501</v>
      </c>
      <c r="F1182" s="632" t="s">
        <v>2750</v>
      </c>
      <c r="G1182" s="632" t="s">
        <v>2751</v>
      </c>
      <c r="H1182" s="649">
        <v>2</v>
      </c>
      <c r="I1182" s="649">
        <v>9055.7999999999993</v>
      </c>
      <c r="J1182" s="632"/>
      <c r="K1182" s="632">
        <v>4527.8999999999996</v>
      </c>
      <c r="L1182" s="649">
        <v>0</v>
      </c>
      <c r="M1182" s="649">
        <v>0</v>
      </c>
      <c r="N1182" s="632"/>
      <c r="O1182" s="632"/>
      <c r="P1182" s="649">
        <v>1</v>
      </c>
      <c r="Q1182" s="649">
        <v>4527.8999999999996</v>
      </c>
      <c r="R1182" s="637"/>
      <c r="S1182" s="650">
        <v>4527.8999999999996</v>
      </c>
    </row>
    <row r="1183" spans="1:19" ht="14.4" customHeight="1" x14ac:dyDescent="0.3">
      <c r="A1183" s="631" t="s">
        <v>2497</v>
      </c>
      <c r="B1183" s="632" t="s">
        <v>2531</v>
      </c>
      <c r="C1183" s="632" t="s">
        <v>1267</v>
      </c>
      <c r="D1183" s="632" t="s">
        <v>2480</v>
      </c>
      <c r="E1183" s="632" t="s">
        <v>2501</v>
      </c>
      <c r="F1183" s="632" t="s">
        <v>2508</v>
      </c>
      <c r="G1183" s="632" t="s">
        <v>2509</v>
      </c>
      <c r="H1183" s="649">
        <v>9</v>
      </c>
      <c r="I1183" s="649">
        <v>18837</v>
      </c>
      <c r="J1183" s="632">
        <v>1</v>
      </c>
      <c r="K1183" s="632">
        <v>2093</v>
      </c>
      <c r="L1183" s="649">
        <v>9</v>
      </c>
      <c r="M1183" s="649">
        <v>18837</v>
      </c>
      <c r="N1183" s="632">
        <v>1</v>
      </c>
      <c r="O1183" s="632">
        <v>2093</v>
      </c>
      <c r="P1183" s="649">
        <v>10</v>
      </c>
      <c r="Q1183" s="649">
        <v>20930</v>
      </c>
      <c r="R1183" s="637">
        <v>1.1111111111111112</v>
      </c>
      <c r="S1183" s="650">
        <v>2093</v>
      </c>
    </row>
    <row r="1184" spans="1:19" ht="14.4" customHeight="1" x14ac:dyDescent="0.3">
      <c r="A1184" s="631" t="s">
        <v>2497</v>
      </c>
      <c r="B1184" s="632" t="s">
        <v>2531</v>
      </c>
      <c r="C1184" s="632" t="s">
        <v>1267</v>
      </c>
      <c r="D1184" s="632" t="s">
        <v>2480</v>
      </c>
      <c r="E1184" s="632" t="s">
        <v>2501</v>
      </c>
      <c r="F1184" s="632" t="s">
        <v>2752</v>
      </c>
      <c r="G1184" s="632" t="s">
        <v>2753</v>
      </c>
      <c r="H1184" s="649"/>
      <c r="I1184" s="649"/>
      <c r="J1184" s="632"/>
      <c r="K1184" s="632"/>
      <c r="L1184" s="649">
        <v>1</v>
      </c>
      <c r="M1184" s="649">
        <v>1570.6</v>
      </c>
      <c r="N1184" s="632">
        <v>1</v>
      </c>
      <c r="O1184" s="632">
        <v>1570.6</v>
      </c>
      <c r="P1184" s="649"/>
      <c r="Q1184" s="649"/>
      <c r="R1184" s="637"/>
      <c r="S1184" s="650"/>
    </row>
    <row r="1185" spans="1:19" ht="14.4" customHeight="1" x14ac:dyDescent="0.3">
      <c r="A1185" s="631" t="s">
        <v>2497</v>
      </c>
      <c r="B1185" s="632" t="s">
        <v>2531</v>
      </c>
      <c r="C1185" s="632" t="s">
        <v>1267</v>
      </c>
      <c r="D1185" s="632" t="s">
        <v>2480</v>
      </c>
      <c r="E1185" s="632" t="s">
        <v>2501</v>
      </c>
      <c r="F1185" s="632" t="s">
        <v>2754</v>
      </c>
      <c r="G1185" s="632" t="s">
        <v>2755</v>
      </c>
      <c r="H1185" s="649">
        <v>3</v>
      </c>
      <c r="I1185" s="649">
        <v>29349.81</v>
      </c>
      <c r="J1185" s="632">
        <v>3</v>
      </c>
      <c r="K1185" s="632">
        <v>9783.27</v>
      </c>
      <c r="L1185" s="649">
        <v>1</v>
      </c>
      <c r="M1185" s="649">
        <v>9783.27</v>
      </c>
      <c r="N1185" s="632">
        <v>1</v>
      </c>
      <c r="O1185" s="632">
        <v>9783.27</v>
      </c>
      <c r="P1185" s="649">
        <v>3</v>
      </c>
      <c r="Q1185" s="649">
        <v>29349.81</v>
      </c>
      <c r="R1185" s="637">
        <v>3</v>
      </c>
      <c r="S1185" s="650">
        <v>9783.27</v>
      </c>
    </row>
    <row r="1186" spans="1:19" ht="14.4" customHeight="1" x14ac:dyDescent="0.3">
      <c r="A1186" s="631" t="s">
        <v>2497</v>
      </c>
      <c r="B1186" s="632" t="s">
        <v>2531</v>
      </c>
      <c r="C1186" s="632" t="s">
        <v>1267</v>
      </c>
      <c r="D1186" s="632" t="s">
        <v>2480</v>
      </c>
      <c r="E1186" s="632" t="s">
        <v>634</v>
      </c>
      <c r="F1186" s="632" t="s">
        <v>2581</v>
      </c>
      <c r="G1186" s="632" t="s">
        <v>2582</v>
      </c>
      <c r="H1186" s="649">
        <v>2</v>
      </c>
      <c r="I1186" s="649">
        <v>410</v>
      </c>
      <c r="J1186" s="632"/>
      <c r="K1186" s="632">
        <v>205</v>
      </c>
      <c r="L1186" s="649"/>
      <c r="M1186" s="649"/>
      <c r="N1186" s="632"/>
      <c r="O1186" s="632"/>
      <c r="P1186" s="649"/>
      <c r="Q1186" s="649"/>
      <c r="R1186" s="637"/>
      <c r="S1186" s="650"/>
    </row>
    <row r="1187" spans="1:19" ht="14.4" customHeight="1" x14ac:dyDescent="0.3">
      <c r="A1187" s="631" t="s">
        <v>2497</v>
      </c>
      <c r="B1187" s="632" t="s">
        <v>2531</v>
      </c>
      <c r="C1187" s="632" t="s">
        <v>1267</v>
      </c>
      <c r="D1187" s="632" t="s">
        <v>2480</v>
      </c>
      <c r="E1187" s="632" t="s">
        <v>634</v>
      </c>
      <c r="F1187" s="632" t="s">
        <v>2581</v>
      </c>
      <c r="G1187" s="632" t="s">
        <v>2583</v>
      </c>
      <c r="H1187" s="649">
        <v>0</v>
      </c>
      <c r="I1187" s="649">
        <v>0</v>
      </c>
      <c r="J1187" s="632">
        <v>0</v>
      </c>
      <c r="K1187" s="632"/>
      <c r="L1187" s="649">
        <v>3</v>
      </c>
      <c r="M1187" s="649">
        <v>615</v>
      </c>
      <c r="N1187" s="632">
        <v>1</v>
      </c>
      <c r="O1187" s="632">
        <v>205</v>
      </c>
      <c r="P1187" s="649">
        <v>0</v>
      </c>
      <c r="Q1187" s="649">
        <v>0</v>
      </c>
      <c r="R1187" s="637">
        <v>0</v>
      </c>
      <c r="S1187" s="650"/>
    </row>
    <row r="1188" spans="1:19" ht="14.4" customHeight="1" x14ac:dyDescent="0.3">
      <c r="A1188" s="631" t="s">
        <v>2497</v>
      </c>
      <c r="B1188" s="632" t="s">
        <v>2531</v>
      </c>
      <c r="C1188" s="632" t="s">
        <v>1267</v>
      </c>
      <c r="D1188" s="632" t="s">
        <v>2480</v>
      </c>
      <c r="E1188" s="632" t="s">
        <v>634</v>
      </c>
      <c r="F1188" s="632" t="s">
        <v>2512</v>
      </c>
      <c r="G1188" s="632" t="s">
        <v>2513</v>
      </c>
      <c r="H1188" s="649">
        <v>1</v>
      </c>
      <c r="I1188" s="649">
        <v>111.11</v>
      </c>
      <c r="J1188" s="632">
        <v>1</v>
      </c>
      <c r="K1188" s="632">
        <v>111.11</v>
      </c>
      <c r="L1188" s="649">
        <v>1</v>
      </c>
      <c r="M1188" s="649">
        <v>111.11</v>
      </c>
      <c r="N1188" s="632">
        <v>1</v>
      </c>
      <c r="O1188" s="632">
        <v>111.11</v>
      </c>
      <c r="P1188" s="649"/>
      <c r="Q1188" s="649"/>
      <c r="R1188" s="637"/>
      <c r="S1188" s="650"/>
    </row>
    <row r="1189" spans="1:19" ht="14.4" customHeight="1" x14ac:dyDescent="0.3">
      <c r="A1189" s="631" t="s">
        <v>2497</v>
      </c>
      <c r="B1189" s="632" t="s">
        <v>2531</v>
      </c>
      <c r="C1189" s="632" t="s">
        <v>1267</v>
      </c>
      <c r="D1189" s="632" t="s">
        <v>2480</v>
      </c>
      <c r="E1189" s="632" t="s">
        <v>634</v>
      </c>
      <c r="F1189" s="632" t="s">
        <v>2587</v>
      </c>
      <c r="G1189" s="632" t="s">
        <v>2589</v>
      </c>
      <c r="H1189" s="649"/>
      <c r="I1189" s="649"/>
      <c r="J1189" s="632"/>
      <c r="K1189" s="632"/>
      <c r="L1189" s="649"/>
      <c r="M1189" s="649"/>
      <c r="N1189" s="632"/>
      <c r="O1189" s="632"/>
      <c r="P1189" s="649">
        <v>1</v>
      </c>
      <c r="Q1189" s="649">
        <v>214</v>
      </c>
      <c r="R1189" s="637"/>
      <c r="S1189" s="650">
        <v>214</v>
      </c>
    </row>
    <row r="1190" spans="1:19" ht="14.4" customHeight="1" x14ac:dyDescent="0.3">
      <c r="A1190" s="631" t="s">
        <v>2497</v>
      </c>
      <c r="B1190" s="632" t="s">
        <v>2531</v>
      </c>
      <c r="C1190" s="632" t="s">
        <v>1267</v>
      </c>
      <c r="D1190" s="632" t="s">
        <v>2480</v>
      </c>
      <c r="E1190" s="632" t="s">
        <v>634</v>
      </c>
      <c r="F1190" s="632" t="s">
        <v>2590</v>
      </c>
      <c r="G1190" s="632" t="s">
        <v>2591</v>
      </c>
      <c r="H1190" s="649">
        <v>1</v>
      </c>
      <c r="I1190" s="649">
        <v>155</v>
      </c>
      <c r="J1190" s="632">
        <v>1</v>
      </c>
      <c r="K1190" s="632">
        <v>155</v>
      </c>
      <c r="L1190" s="649">
        <v>1</v>
      </c>
      <c r="M1190" s="649">
        <v>155</v>
      </c>
      <c r="N1190" s="632">
        <v>1</v>
      </c>
      <c r="O1190" s="632">
        <v>155</v>
      </c>
      <c r="P1190" s="649"/>
      <c r="Q1190" s="649"/>
      <c r="R1190" s="637"/>
      <c r="S1190" s="650"/>
    </row>
    <row r="1191" spans="1:19" ht="14.4" customHeight="1" x14ac:dyDescent="0.3">
      <c r="A1191" s="631" t="s">
        <v>2497</v>
      </c>
      <c r="B1191" s="632" t="s">
        <v>2531</v>
      </c>
      <c r="C1191" s="632" t="s">
        <v>1267</v>
      </c>
      <c r="D1191" s="632" t="s">
        <v>2480</v>
      </c>
      <c r="E1191" s="632" t="s">
        <v>634</v>
      </c>
      <c r="F1191" s="632" t="s">
        <v>2593</v>
      </c>
      <c r="G1191" s="632" t="s">
        <v>2595</v>
      </c>
      <c r="H1191" s="649">
        <v>1</v>
      </c>
      <c r="I1191" s="649">
        <v>187</v>
      </c>
      <c r="J1191" s="632"/>
      <c r="K1191" s="632">
        <v>187</v>
      </c>
      <c r="L1191" s="649"/>
      <c r="M1191" s="649"/>
      <c r="N1191" s="632"/>
      <c r="O1191" s="632"/>
      <c r="P1191" s="649"/>
      <c r="Q1191" s="649"/>
      <c r="R1191" s="637"/>
      <c r="S1191" s="650"/>
    </row>
    <row r="1192" spans="1:19" ht="14.4" customHeight="1" x14ac:dyDescent="0.3">
      <c r="A1192" s="631" t="s">
        <v>2497</v>
      </c>
      <c r="B1192" s="632" t="s">
        <v>2531</v>
      </c>
      <c r="C1192" s="632" t="s">
        <v>1267</v>
      </c>
      <c r="D1192" s="632" t="s">
        <v>2480</v>
      </c>
      <c r="E1192" s="632" t="s">
        <v>634</v>
      </c>
      <c r="F1192" s="632" t="s">
        <v>2596</v>
      </c>
      <c r="G1192" s="632" t="s">
        <v>2597</v>
      </c>
      <c r="H1192" s="649">
        <v>2</v>
      </c>
      <c r="I1192" s="649">
        <v>256</v>
      </c>
      <c r="J1192" s="632"/>
      <c r="K1192" s="632">
        <v>128</v>
      </c>
      <c r="L1192" s="649"/>
      <c r="M1192" s="649"/>
      <c r="N1192" s="632"/>
      <c r="O1192" s="632"/>
      <c r="P1192" s="649"/>
      <c r="Q1192" s="649"/>
      <c r="R1192" s="637"/>
      <c r="S1192" s="650"/>
    </row>
    <row r="1193" spans="1:19" ht="14.4" customHeight="1" x14ac:dyDescent="0.3">
      <c r="A1193" s="631" t="s">
        <v>2497</v>
      </c>
      <c r="B1193" s="632" t="s">
        <v>2531</v>
      </c>
      <c r="C1193" s="632" t="s">
        <v>1267</v>
      </c>
      <c r="D1193" s="632" t="s">
        <v>2480</v>
      </c>
      <c r="E1193" s="632" t="s">
        <v>634</v>
      </c>
      <c r="F1193" s="632" t="s">
        <v>2599</v>
      </c>
      <c r="G1193" s="632" t="s">
        <v>2600</v>
      </c>
      <c r="H1193" s="649">
        <v>1</v>
      </c>
      <c r="I1193" s="649">
        <v>223</v>
      </c>
      <c r="J1193" s="632"/>
      <c r="K1193" s="632">
        <v>223</v>
      </c>
      <c r="L1193" s="649"/>
      <c r="M1193" s="649"/>
      <c r="N1193" s="632"/>
      <c r="O1193" s="632"/>
      <c r="P1193" s="649"/>
      <c r="Q1193" s="649"/>
      <c r="R1193" s="637"/>
      <c r="S1193" s="650"/>
    </row>
    <row r="1194" spans="1:19" ht="14.4" customHeight="1" x14ac:dyDescent="0.3">
      <c r="A1194" s="631" t="s">
        <v>2497</v>
      </c>
      <c r="B1194" s="632" t="s">
        <v>2531</v>
      </c>
      <c r="C1194" s="632" t="s">
        <v>1267</v>
      </c>
      <c r="D1194" s="632" t="s">
        <v>2480</v>
      </c>
      <c r="E1194" s="632" t="s">
        <v>634</v>
      </c>
      <c r="F1194" s="632" t="s">
        <v>2599</v>
      </c>
      <c r="G1194" s="632" t="s">
        <v>2601</v>
      </c>
      <c r="H1194" s="649"/>
      <c r="I1194" s="649"/>
      <c r="J1194" s="632"/>
      <c r="K1194" s="632"/>
      <c r="L1194" s="649"/>
      <c r="M1194" s="649"/>
      <c r="N1194" s="632"/>
      <c r="O1194" s="632"/>
      <c r="P1194" s="649">
        <v>2</v>
      </c>
      <c r="Q1194" s="649">
        <v>448</v>
      </c>
      <c r="R1194" s="637"/>
      <c r="S1194" s="650">
        <v>224</v>
      </c>
    </row>
    <row r="1195" spans="1:19" ht="14.4" customHeight="1" x14ac:dyDescent="0.3">
      <c r="A1195" s="631" t="s">
        <v>2497</v>
      </c>
      <c r="B1195" s="632" t="s">
        <v>2531</v>
      </c>
      <c r="C1195" s="632" t="s">
        <v>1267</v>
      </c>
      <c r="D1195" s="632" t="s">
        <v>2480</v>
      </c>
      <c r="E1195" s="632" t="s">
        <v>634</v>
      </c>
      <c r="F1195" s="632" t="s">
        <v>2608</v>
      </c>
      <c r="G1195" s="632" t="s">
        <v>2609</v>
      </c>
      <c r="H1195" s="649">
        <v>3</v>
      </c>
      <c r="I1195" s="649">
        <v>675</v>
      </c>
      <c r="J1195" s="632">
        <v>3</v>
      </c>
      <c r="K1195" s="632">
        <v>225</v>
      </c>
      <c r="L1195" s="649">
        <v>1</v>
      </c>
      <c r="M1195" s="649">
        <v>225</v>
      </c>
      <c r="N1195" s="632">
        <v>1</v>
      </c>
      <c r="O1195" s="632">
        <v>225</v>
      </c>
      <c r="P1195" s="649">
        <v>2</v>
      </c>
      <c r="Q1195" s="649">
        <v>452</v>
      </c>
      <c r="R1195" s="637">
        <v>2.0088888888888889</v>
      </c>
      <c r="S1195" s="650">
        <v>226</v>
      </c>
    </row>
    <row r="1196" spans="1:19" ht="14.4" customHeight="1" x14ac:dyDescent="0.3">
      <c r="A1196" s="631" t="s">
        <v>2497</v>
      </c>
      <c r="B1196" s="632" t="s">
        <v>2531</v>
      </c>
      <c r="C1196" s="632" t="s">
        <v>1267</v>
      </c>
      <c r="D1196" s="632" t="s">
        <v>2480</v>
      </c>
      <c r="E1196" s="632" t="s">
        <v>634</v>
      </c>
      <c r="F1196" s="632" t="s">
        <v>2608</v>
      </c>
      <c r="G1196" s="632" t="s">
        <v>2610</v>
      </c>
      <c r="H1196" s="649"/>
      <c r="I1196" s="649"/>
      <c r="J1196" s="632"/>
      <c r="K1196" s="632"/>
      <c r="L1196" s="649">
        <v>1</v>
      </c>
      <c r="M1196" s="649">
        <v>225</v>
      </c>
      <c r="N1196" s="632">
        <v>1</v>
      </c>
      <c r="O1196" s="632">
        <v>225</v>
      </c>
      <c r="P1196" s="649">
        <v>4</v>
      </c>
      <c r="Q1196" s="649">
        <v>904</v>
      </c>
      <c r="R1196" s="637">
        <v>4.0177777777777779</v>
      </c>
      <c r="S1196" s="650">
        <v>226</v>
      </c>
    </row>
    <row r="1197" spans="1:19" ht="14.4" customHeight="1" x14ac:dyDescent="0.3">
      <c r="A1197" s="631" t="s">
        <v>2497</v>
      </c>
      <c r="B1197" s="632" t="s">
        <v>2531</v>
      </c>
      <c r="C1197" s="632" t="s">
        <v>1267</v>
      </c>
      <c r="D1197" s="632" t="s">
        <v>2480</v>
      </c>
      <c r="E1197" s="632" t="s">
        <v>634</v>
      </c>
      <c r="F1197" s="632" t="s">
        <v>2630</v>
      </c>
      <c r="G1197" s="632" t="s">
        <v>2631</v>
      </c>
      <c r="H1197" s="649">
        <v>216</v>
      </c>
      <c r="I1197" s="649">
        <v>75384</v>
      </c>
      <c r="J1197" s="632">
        <v>1.3295238095238096</v>
      </c>
      <c r="K1197" s="632">
        <v>349</v>
      </c>
      <c r="L1197" s="649">
        <v>162</v>
      </c>
      <c r="M1197" s="649">
        <v>56700</v>
      </c>
      <c r="N1197" s="632">
        <v>1</v>
      </c>
      <c r="O1197" s="632">
        <v>350</v>
      </c>
      <c r="P1197" s="649">
        <v>161</v>
      </c>
      <c r="Q1197" s="649">
        <v>56372</v>
      </c>
      <c r="R1197" s="637">
        <v>0.99421516754850092</v>
      </c>
      <c r="S1197" s="650">
        <v>350.13664596273293</v>
      </c>
    </row>
    <row r="1198" spans="1:19" ht="14.4" customHeight="1" x14ac:dyDescent="0.3">
      <c r="A1198" s="631" t="s">
        <v>2497</v>
      </c>
      <c r="B1198" s="632" t="s">
        <v>2531</v>
      </c>
      <c r="C1198" s="632" t="s">
        <v>1267</v>
      </c>
      <c r="D1198" s="632" t="s">
        <v>2480</v>
      </c>
      <c r="E1198" s="632" t="s">
        <v>634</v>
      </c>
      <c r="F1198" s="632" t="s">
        <v>2757</v>
      </c>
      <c r="G1198" s="632" t="s">
        <v>2758</v>
      </c>
      <c r="H1198" s="649">
        <v>3</v>
      </c>
      <c r="I1198" s="649">
        <v>3432</v>
      </c>
      <c r="J1198" s="632">
        <v>0.6</v>
      </c>
      <c r="K1198" s="632">
        <v>1144</v>
      </c>
      <c r="L1198" s="649">
        <v>5</v>
      </c>
      <c r="M1198" s="649">
        <v>5720</v>
      </c>
      <c r="N1198" s="632">
        <v>1</v>
      </c>
      <c r="O1198" s="632">
        <v>1144</v>
      </c>
      <c r="P1198" s="649">
        <v>3</v>
      </c>
      <c r="Q1198" s="649">
        <v>3435</v>
      </c>
      <c r="R1198" s="637">
        <v>0.60052447552447552</v>
      </c>
      <c r="S1198" s="650">
        <v>1145</v>
      </c>
    </row>
    <row r="1199" spans="1:19" ht="14.4" customHeight="1" x14ac:dyDescent="0.3">
      <c r="A1199" s="631" t="s">
        <v>2497</v>
      </c>
      <c r="B1199" s="632" t="s">
        <v>2531</v>
      </c>
      <c r="C1199" s="632" t="s">
        <v>1267</v>
      </c>
      <c r="D1199" s="632" t="s">
        <v>2480</v>
      </c>
      <c r="E1199" s="632" t="s">
        <v>634</v>
      </c>
      <c r="F1199" s="632" t="s">
        <v>2759</v>
      </c>
      <c r="G1199" s="632" t="s">
        <v>2760</v>
      </c>
      <c r="H1199" s="649">
        <v>45</v>
      </c>
      <c r="I1199" s="649">
        <v>215325</v>
      </c>
      <c r="J1199" s="632">
        <v>1.1247649394066026</v>
      </c>
      <c r="K1199" s="632">
        <v>4785</v>
      </c>
      <c r="L1199" s="649">
        <v>40</v>
      </c>
      <c r="M1199" s="649">
        <v>191440</v>
      </c>
      <c r="N1199" s="632">
        <v>1</v>
      </c>
      <c r="O1199" s="632">
        <v>4786</v>
      </c>
      <c r="P1199" s="649">
        <v>29</v>
      </c>
      <c r="Q1199" s="649">
        <v>138852</v>
      </c>
      <c r="R1199" s="637">
        <v>0.72530296698704555</v>
      </c>
      <c r="S1199" s="650">
        <v>4788</v>
      </c>
    </row>
    <row r="1200" spans="1:19" ht="14.4" customHeight="1" x14ac:dyDescent="0.3">
      <c r="A1200" s="631" t="s">
        <v>2497</v>
      </c>
      <c r="B1200" s="632" t="s">
        <v>2531</v>
      </c>
      <c r="C1200" s="632" t="s">
        <v>1267</v>
      </c>
      <c r="D1200" s="632" t="s">
        <v>2480</v>
      </c>
      <c r="E1200" s="632" t="s">
        <v>634</v>
      </c>
      <c r="F1200" s="632" t="s">
        <v>2632</v>
      </c>
      <c r="G1200" s="632" t="s">
        <v>2633</v>
      </c>
      <c r="H1200" s="649">
        <v>1910</v>
      </c>
      <c r="I1200" s="649">
        <v>485140</v>
      </c>
      <c r="J1200" s="632">
        <v>1.3441238564391274</v>
      </c>
      <c r="K1200" s="632">
        <v>254</v>
      </c>
      <c r="L1200" s="649">
        <v>1421</v>
      </c>
      <c r="M1200" s="649">
        <v>360934</v>
      </c>
      <c r="N1200" s="632">
        <v>1</v>
      </c>
      <c r="O1200" s="632">
        <v>254</v>
      </c>
      <c r="P1200" s="649">
        <v>1056</v>
      </c>
      <c r="Q1200" s="649">
        <v>269280</v>
      </c>
      <c r="R1200" s="637">
        <v>0.74606437742080267</v>
      </c>
      <c r="S1200" s="650">
        <v>255</v>
      </c>
    </row>
    <row r="1201" spans="1:19" ht="14.4" customHeight="1" x14ac:dyDescent="0.3">
      <c r="A1201" s="631" t="s">
        <v>2497</v>
      </c>
      <c r="B1201" s="632" t="s">
        <v>2531</v>
      </c>
      <c r="C1201" s="632" t="s">
        <v>1267</v>
      </c>
      <c r="D1201" s="632" t="s">
        <v>2480</v>
      </c>
      <c r="E1201" s="632" t="s">
        <v>634</v>
      </c>
      <c r="F1201" s="632" t="s">
        <v>2632</v>
      </c>
      <c r="G1201" s="632" t="s">
        <v>2634</v>
      </c>
      <c r="H1201" s="649">
        <v>133</v>
      </c>
      <c r="I1201" s="649">
        <v>33782</v>
      </c>
      <c r="J1201" s="632">
        <v>1.146551724137931</v>
      </c>
      <c r="K1201" s="632">
        <v>254</v>
      </c>
      <c r="L1201" s="649">
        <v>116</v>
      </c>
      <c r="M1201" s="649">
        <v>29464</v>
      </c>
      <c r="N1201" s="632">
        <v>1</v>
      </c>
      <c r="O1201" s="632">
        <v>254</v>
      </c>
      <c r="P1201" s="649">
        <v>82</v>
      </c>
      <c r="Q1201" s="649">
        <v>20910</v>
      </c>
      <c r="R1201" s="637">
        <v>0.70967960901439042</v>
      </c>
      <c r="S1201" s="650">
        <v>255</v>
      </c>
    </row>
    <row r="1202" spans="1:19" ht="14.4" customHeight="1" x14ac:dyDescent="0.3">
      <c r="A1202" s="631" t="s">
        <v>2497</v>
      </c>
      <c r="B1202" s="632" t="s">
        <v>2531</v>
      </c>
      <c r="C1202" s="632" t="s">
        <v>1267</v>
      </c>
      <c r="D1202" s="632" t="s">
        <v>2480</v>
      </c>
      <c r="E1202" s="632" t="s">
        <v>634</v>
      </c>
      <c r="F1202" s="632" t="s">
        <v>2635</v>
      </c>
      <c r="G1202" s="632" t="s">
        <v>2636</v>
      </c>
      <c r="H1202" s="649"/>
      <c r="I1202" s="649"/>
      <c r="J1202" s="632"/>
      <c r="K1202" s="632"/>
      <c r="L1202" s="649"/>
      <c r="M1202" s="649"/>
      <c r="N1202" s="632"/>
      <c r="O1202" s="632"/>
      <c r="P1202" s="649">
        <v>1</v>
      </c>
      <c r="Q1202" s="649">
        <v>346</v>
      </c>
      <c r="R1202" s="637"/>
      <c r="S1202" s="650">
        <v>346</v>
      </c>
    </row>
    <row r="1203" spans="1:19" ht="14.4" customHeight="1" x14ac:dyDescent="0.3">
      <c r="A1203" s="631" t="s">
        <v>2497</v>
      </c>
      <c r="B1203" s="632" t="s">
        <v>2531</v>
      </c>
      <c r="C1203" s="632" t="s">
        <v>1267</v>
      </c>
      <c r="D1203" s="632" t="s">
        <v>2480</v>
      </c>
      <c r="E1203" s="632" t="s">
        <v>634</v>
      </c>
      <c r="F1203" s="632" t="s">
        <v>2635</v>
      </c>
      <c r="G1203" s="632" t="s">
        <v>2637</v>
      </c>
      <c r="H1203" s="649"/>
      <c r="I1203" s="649"/>
      <c r="J1203" s="632"/>
      <c r="K1203" s="632"/>
      <c r="L1203" s="649"/>
      <c r="M1203" s="649"/>
      <c r="N1203" s="632"/>
      <c r="O1203" s="632"/>
      <c r="P1203" s="649">
        <v>1</v>
      </c>
      <c r="Q1203" s="649">
        <v>346</v>
      </c>
      <c r="R1203" s="637"/>
      <c r="S1203" s="650">
        <v>346</v>
      </c>
    </row>
    <row r="1204" spans="1:19" ht="14.4" customHeight="1" x14ac:dyDescent="0.3">
      <c r="A1204" s="631" t="s">
        <v>2497</v>
      </c>
      <c r="B1204" s="632" t="s">
        <v>2531</v>
      </c>
      <c r="C1204" s="632" t="s">
        <v>1267</v>
      </c>
      <c r="D1204" s="632" t="s">
        <v>2480</v>
      </c>
      <c r="E1204" s="632" t="s">
        <v>634</v>
      </c>
      <c r="F1204" s="632" t="s">
        <v>2638</v>
      </c>
      <c r="G1204" s="632" t="s">
        <v>2639</v>
      </c>
      <c r="H1204" s="649"/>
      <c r="I1204" s="649"/>
      <c r="J1204" s="632"/>
      <c r="K1204" s="632"/>
      <c r="L1204" s="649"/>
      <c r="M1204" s="649"/>
      <c r="N1204" s="632"/>
      <c r="O1204" s="632"/>
      <c r="P1204" s="649">
        <v>2</v>
      </c>
      <c r="Q1204" s="649">
        <v>1748</v>
      </c>
      <c r="R1204" s="637"/>
      <c r="S1204" s="650">
        <v>874</v>
      </c>
    </row>
    <row r="1205" spans="1:19" ht="14.4" customHeight="1" x14ac:dyDescent="0.3">
      <c r="A1205" s="631" t="s">
        <v>2497</v>
      </c>
      <c r="B1205" s="632" t="s">
        <v>2531</v>
      </c>
      <c r="C1205" s="632" t="s">
        <v>1267</v>
      </c>
      <c r="D1205" s="632" t="s">
        <v>2480</v>
      </c>
      <c r="E1205" s="632" t="s">
        <v>634</v>
      </c>
      <c r="F1205" s="632" t="s">
        <v>2654</v>
      </c>
      <c r="G1205" s="632" t="s">
        <v>2655</v>
      </c>
      <c r="H1205" s="649">
        <v>244</v>
      </c>
      <c r="I1205" s="649">
        <v>27084</v>
      </c>
      <c r="J1205" s="632">
        <v>1.4022988505747127</v>
      </c>
      <c r="K1205" s="632">
        <v>111</v>
      </c>
      <c r="L1205" s="649">
        <v>174</v>
      </c>
      <c r="M1205" s="649">
        <v>19314</v>
      </c>
      <c r="N1205" s="632">
        <v>1</v>
      </c>
      <c r="O1205" s="632">
        <v>111</v>
      </c>
      <c r="P1205" s="649">
        <v>185</v>
      </c>
      <c r="Q1205" s="649">
        <v>20720</v>
      </c>
      <c r="R1205" s="637">
        <v>1.0727969348659003</v>
      </c>
      <c r="S1205" s="650">
        <v>112</v>
      </c>
    </row>
    <row r="1206" spans="1:19" ht="14.4" customHeight="1" x14ac:dyDescent="0.3">
      <c r="A1206" s="631" t="s">
        <v>2497</v>
      </c>
      <c r="B1206" s="632" t="s">
        <v>2531</v>
      </c>
      <c r="C1206" s="632" t="s">
        <v>1267</v>
      </c>
      <c r="D1206" s="632" t="s">
        <v>2480</v>
      </c>
      <c r="E1206" s="632" t="s">
        <v>634</v>
      </c>
      <c r="F1206" s="632" t="s">
        <v>2654</v>
      </c>
      <c r="G1206" s="632" t="s">
        <v>2656</v>
      </c>
      <c r="H1206" s="649">
        <v>3</v>
      </c>
      <c r="I1206" s="649">
        <v>333</v>
      </c>
      <c r="J1206" s="632">
        <v>0.75</v>
      </c>
      <c r="K1206" s="632">
        <v>111</v>
      </c>
      <c r="L1206" s="649">
        <v>4</v>
      </c>
      <c r="M1206" s="649">
        <v>444</v>
      </c>
      <c r="N1206" s="632">
        <v>1</v>
      </c>
      <c r="O1206" s="632">
        <v>111</v>
      </c>
      <c r="P1206" s="649">
        <v>22</v>
      </c>
      <c r="Q1206" s="649">
        <v>2464</v>
      </c>
      <c r="R1206" s="637">
        <v>5.5495495495495497</v>
      </c>
      <c r="S1206" s="650">
        <v>112</v>
      </c>
    </row>
    <row r="1207" spans="1:19" ht="14.4" customHeight="1" x14ac:dyDescent="0.3">
      <c r="A1207" s="631" t="s">
        <v>2497</v>
      </c>
      <c r="B1207" s="632" t="s">
        <v>2531</v>
      </c>
      <c r="C1207" s="632" t="s">
        <v>1267</v>
      </c>
      <c r="D1207" s="632" t="s">
        <v>2480</v>
      </c>
      <c r="E1207" s="632" t="s">
        <v>634</v>
      </c>
      <c r="F1207" s="632" t="s">
        <v>2659</v>
      </c>
      <c r="G1207" s="632" t="s">
        <v>2660</v>
      </c>
      <c r="H1207" s="649"/>
      <c r="I1207" s="649"/>
      <c r="J1207" s="632"/>
      <c r="K1207" s="632"/>
      <c r="L1207" s="649">
        <v>7</v>
      </c>
      <c r="M1207" s="649">
        <v>1239</v>
      </c>
      <c r="N1207" s="632">
        <v>1</v>
      </c>
      <c r="O1207" s="632">
        <v>177</v>
      </c>
      <c r="P1207" s="649">
        <v>1</v>
      </c>
      <c r="Q1207" s="649">
        <v>178</v>
      </c>
      <c r="R1207" s="637">
        <v>0.14366424535916061</v>
      </c>
      <c r="S1207" s="650">
        <v>178</v>
      </c>
    </row>
    <row r="1208" spans="1:19" ht="14.4" customHeight="1" x14ac:dyDescent="0.3">
      <c r="A1208" s="631" t="s">
        <v>2497</v>
      </c>
      <c r="B1208" s="632" t="s">
        <v>2531</v>
      </c>
      <c r="C1208" s="632" t="s">
        <v>1267</v>
      </c>
      <c r="D1208" s="632" t="s">
        <v>2480</v>
      </c>
      <c r="E1208" s="632" t="s">
        <v>634</v>
      </c>
      <c r="F1208" s="632" t="s">
        <v>2659</v>
      </c>
      <c r="G1208" s="632" t="s">
        <v>2661</v>
      </c>
      <c r="H1208" s="649">
        <v>21</v>
      </c>
      <c r="I1208" s="649">
        <v>3717</v>
      </c>
      <c r="J1208" s="632">
        <v>4.2</v>
      </c>
      <c r="K1208" s="632">
        <v>177</v>
      </c>
      <c r="L1208" s="649">
        <v>5</v>
      </c>
      <c r="M1208" s="649">
        <v>885</v>
      </c>
      <c r="N1208" s="632">
        <v>1</v>
      </c>
      <c r="O1208" s="632">
        <v>177</v>
      </c>
      <c r="P1208" s="649">
        <v>6</v>
      </c>
      <c r="Q1208" s="649">
        <v>1068</v>
      </c>
      <c r="R1208" s="637">
        <v>1.2067796610169492</v>
      </c>
      <c r="S1208" s="650">
        <v>178</v>
      </c>
    </row>
    <row r="1209" spans="1:19" ht="14.4" customHeight="1" x14ac:dyDescent="0.3">
      <c r="A1209" s="631" t="s">
        <v>2497</v>
      </c>
      <c r="B1209" s="632" t="s">
        <v>2531</v>
      </c>
      <c r="C1209" s="632" t="s">
        <v>1267</v>
      </c>
      <c r="D1209" s="632" t="s">
        <v>2480</v>
      </c>
      <c r="E1209" s="632" t="s">
        <v>634</v>
      </c>
      <c r="F1209" s="632" t="s">
        <v>2664</v>
      </c>
      <c r="G1209" s="632" t="s">
        <v>2665</v>
      </c>
      <c r="H1209" s="649"/>
      <c r="I1209" s="649"/>
      <c r="J1209" s="632"/>
      <c r="K1209" s="632"/>
      <c r="L1209" s="649"/>
      <c r="M1209" s="649"/>
      <c r="N1209" s="632"/>
      <c r="O1209" s="632"/>
      <c r="P1209" s="649">
        <v>1</v>
      </c>
      <c r="Q1209" s="649">
        <v>346</v>
      </c>
      <c r="R1209" s="637"/>
      <c r="S1209" s="650">
        <v>346</v>
      </c>
    </row>
    <row r="1210" spans="1:19" ht="14.4" customHeight="1" x14ac:dyDescent="0.3">
      <c r="A1210" s="631" t="s">
        <v>2497</v>
      </c>
      <c r="B1210" s="632" t="s">
        <v>2531</v>
      </c>
      <c r="C1210" s="632" t="s">
        <v>1267</v>
      </c>
      <c r="D1210" s="632" t="s">
        <v>2480</v>
      </c>
      <c r="E1210" s="632" t="s">
        <v>634</v>
      </c>
      <c r="F1210" s="632" t="s">
        <v>2664</v>
      </c>
      <c r="G1210" s="632" t="s">
        <v>2666</v>
      </c>
      <c r="H1210" s="649"/>
      <c r="I1210" s="649"/>
      <c r="J1210" s="632"/>
      <c r="K1210" s="632"/>
      <c r="L1210" s="649"/>
      <c r="M1210" s="649"/>
      <c r="N1210" s="632"/>
      <c r="O1210" s="632"/>
      <c r="P1210" s="649">
        <v>1</v>
      </c>
      <c r="Q1210" s="649">
        <v>346</v>
      </c>
      <c r="R1210" s="637"/>
      <c r="S1210" s="650">
        <v>346</v>
      </c>
    </row>
    <row r="1211" spans="1:19" ht="14.4" customHeight="1" x14ac:dyDescent="0.3">
      <c r="A1211" s="631" t="s">
        <v>2497</v>
      </c>
      <c r="B1211" s="632" t="s">
        <v>2531</v>
      </c>
      <c r="C1211" s="632" t="s">
        <v>1267</v>
      </c>
      <c r="D1211" s="632" t="s">
        <v>2480</v>
      </c>
      <c r="E1211" s="632" t="s">
        <v>634</v>
      </c>
      <c r="F1211" s="632" t="s">
        <v>2667</v>
      </c>
      <c r="G1211" s="632" t="s">
        <v>2668</v>
      </c>
      <c r="H1211" s="649"/>
      <c r="I1211" s="649"/>
      <c r="J1211" s="632"/>
      <c r="K1211" s="632"/>
      <c r="L1211" s="649"/>
      <c r="M1211" s="649"/>
      <c r="N1211" s="632"/>
      <c r="O1211" s="632"/>
      <c r="P1211" s="649">
        <v>5</v>
      </c>
      <c r="Q1211" s="649">
        <v>1540</v>
      </c>
      <c r="R1211" s="637"/>
      <c r="S1211" s="650">
        <v>308</v>
      </c>
    </row>
    <row r="1212" spans="1:19" ht="14.4" customHeight="1" x14ac:dyDescent="0.3">
      <c r="A1212" s="631" t="s">
        <v>2497</v>
      </c>
      <c r="B1212" s="632" t="s">
        <v>2531</v>
      </c>
      <c r="C1212" s="632" t="s">
        <v>1267</v>
      </c>
      <c r="D1212" s="632" t="s">
        <v>2480</v>
      </c>
      <c r="E1212" s="632" t="s">
        <v>634</v>
      </c>
      <c r="F1212" s="632" t="s">
        <v>2674</v>
      </c>
      <c r="G1212" s="632" t="s">
        <v>2675</v>
      </c>
      <c r="H1212" s="649"/>
      <c r="I1212" s="649"/>
      <c r="J1212" s="632"/>
      <c r="K1212" s="632"/>
      <c r="L1212" s="649">
        <v>1</v>
      </c>
      <c r="M1212" s="649">
        <v>154</v>
      </c>
      <c r="N1212" s="632">
        <v>1</v>
      </c>
      <c r="O1212" s="632">
        <v>154</v>
      </c>
      <c r="P1212" s="649">
        <v>5</v>
      </c>
      <c r="Q1212" s="649">
        <v>775</v>
      </c>
      <c r="R1212" s="637">
        <v>5.0324675324675328</v>
      </c>
      <c r="S1212" s="650">
        <v>155</v>
      </c>
    </row>
    <row r="1213" spans="1:19" ht="14.4" customHeight="1" x14ac:dyDescent="0.3">
      <c r="A1213" s="631" t="s">
        <v>2497</v>
      </c>
      <c r="B1213" s="632" t="s">
        <v>2531</v>
      </c>
      <c r="C1213" s="632" t="s">
        <v>1267</v>
      </c>
      <c r="D1213" s="632" t="s">
        <v>2480</v>
      </c>
      <c r="E1213" s="632" t="s">
        <v>634</v>
      </c>
      <c r="F1213" s="632" t="s">
        <v>2676</v>
      </c>
      <c r="G1213" s="632" t="s">
        <v>2677</v>
      </c>
      <c r="H1213" s="649"/>
      <c r="I1213" s="649"/>
      <c r="J1213" s="632"/>
      <c r="K1213" s="632"/>
      <c r="L1213" s="649">
        <v>1</v>
      </c>
      <c r="M1213" s="649">
        <v>32</v>
      </c>
      <c r="N1213" s="632">
        <v>1</v>
      </c>
      <c r="O1213" s="632">
        <v>32</v>
      </c>
      <c r="P1213" s="649"/>
      <c r="Q1213" s="649"/>
      <c r="R1213" s="637"/>
      <c r="S1213" s="650"/>
    </row>
    <row r="1214" spans="1:19" ht="14.4" customHeight="1" x14ac:dyDescent="0.3">
      <c r="A1214" s="631" t="s">
        <v>2497</v>
      </c>
      <c r="B1214" s="632" t="s">
        <v>2531</v>
      </c>
      <c r="C1214" s="632" t="s">
        <v>1267</v>
      </c>
      <c r="D1214" s="632" t="s">
        <v>2480</v>
      </c>
      <c r="E1214" s="632" t="s">
        <v>634</v>
      </c>
      <c r="F1214" s="632" t="s">
        <v>2685</v>
      </c>
      <c r="G1214" s="632" t="s">
        <v>2686</v>
      </c>
      <c r="H1214" s="649"/>
      <c r="I1214" s="649"/>
      <c r="J1214" s="632"/>
      <c r="K1214" s="632"/>
      <c r="L1214" s="649">
        <v>1</v>
      </c>
      <c r="M1214" s="649">
        <v>155</v>
      </c>
      <c r="N1214" s="632">
        <v>1</v>
      </c>
      <c r="O1214" s="632">
        <v>155</v>
      </c>
      <c r="P1214" s="649">
        <v>2</v>
      </c>
      <c r="Q1214" s="649">
        <v>310</v>
      </c>
      <c r="R1214" s="637">
        <v>2</v>
      </c>
      <c r="S1214" s="650">
        <v>155</v>
      </c>
    </row>
    <row r="1215" spans="1:19" ht="14.4" customHeight="1" x14ac:dyDescent="0.3">
      <c r="A1215" s="631" t="s">
        <v>2497</v>
      </c>
      <c r="B1215" s="632" t="s">
        <v>2531</v>
      </c>
      <c r="C1215" s="632" t="s">
        <v>1267</v>
      </c>
      <c r="D1215" s="632" t="s">
        <v>2480</v>
      </c>
      <c r="E1215" s="632" t="s">
        <v>634</v>
      </c>
      <c r="F1215" s="632" t="s">
        <v>2685</v>
      </c>
      <c r="G1215" s="632" t="s">
        <v>2687</v>
      </c>
      <c r="H1215" s="649">
        <v>1</v>
      </c>
      <c r="I1215" s="649">
        <v>155</v>
      </c>
      <c r="J1215" s="632"/>
      <c r="K1215" s="632">
        <v>155</v>
      </c>
      <c r="L1215" s="649"/>
      <c r="M1215" s="649"/>
      <c r="N1215" s="632"/>
      <c r="O1215" s="632"/>
      <c r="P1215" s="649"/>
      <c r="Q1215" s="649"/>
      <c r="R1215" s="637"/>
      <c r="S1215" s="650"/>
    </row>
    <row r="1216" spans="1:19" ht="14.4" customHeight="1" x14ac:dyDescent="0.3">
      <c r="A1216" s="631" t="s">
        <v>2497</v>
      </c>
      <c r="B1216" s="632" t="s">
        <v>2531</v>
      </c>
      <c r="C1216" s="632" t="s">
        <v>1267</v>
      </c>
      <c r="D1216" s="632" t="s">
        <v>2480</v>
      </c>
      <c r="E1216" s="632" t="s">
        <v>634</v>
      </c>
      <c r="F1216" s="632" t="s">
        <v>2688</v>
      </c>
      <c r="G1216" s="632" t="s">
        <v>2690</v>
      </c>
      <c r="H1216" s="649">
        <v>2</v>
      </c>
      <c r="I1216" s="649">
        <v>398</v>
      </c>
      <c r="J1216" s="632">
        <v>1</v>
      </c>
      <c r="K1216" s="632">
        <v>199</v>
      </c>
      <c r="L1216" s="649">
        <v>2</v>
      </c>
      <c r="M1216" s="649">
        <v>398</v>
      </c>
      <c r="N1216" s="632">
        <v>1</v>
      </c>
      <c r="O1216" s="632">
        <v>199</v>
      </c>
      <c r="P1216" s="649"/>
      <c r="Q1216" s="649"/>
      <c r="R1216" s="637"/>
      <c r="S1216" s="650"/>
    </row>
    <row r="1217" spans="1:19" ht="14.4" customHeight="1" x14ac:dyDescent="0.3">
      <c r="A1217" s="631" t="s">
        <v>2497</v>
      </c>
      <c r="B1217" s="632" t="s">
        <v>2531</v>
      </c>
      <c r="C1217" s="632" t="s">
        <v>1267</v>
      </c>
      <c r="D1217" s="632" t="s">
        <v>2480</v>
      </c>
      <c r="E1217" s="632" t="s">
        <v>634</v>
      </c>
      <c r="F1217" s="632" t="s">
        <v>2693</v>
      </c>
      <c r="G1217" s="632" t="s">
        <v>2694</v>
      </c>
      <c r="H1217" s="649">
        <v>1</v>
      </c>
      <c r="I1217" s="649">
        <v>426</v>
      </c>
      <c r="J1217" s="632"/>
      <c r="K1217" s="632">
        <v>426</v>
      </c>
      <c r="L1217" s="649"/>
      <c r="M1217" s="649"/>
      <c r="N1217" s="632"/>
      <c r="O1217" s="632"/>
      <c r="P1217" s="649"/>
      <c r="Q1217" s="649"/>
      <c r="R1217" s="637"/>
      <c r="S1217" s="650"/>
    </row>
    <row r="1218" spans="1:19" ht="14.4" customHeight="1" x14ac:dyDescent="0.3">
      <c r="A1218" s="631" t="s">
        <v>2497</v>
      </c>
      <c r="B1218" s="632" t="s">
        <v>2531</v>
      </c>
      <c r="C1218" s="632" t="s">
        <v>1267</v>
      </c>
      <c r="D1218" s="632" t="s">
        <v>2480</v>
      </c>
      <c r="E1218" s="632" t="s">
        <v>634</v>
      </c>
      <c r="F1218" s="632" t="s">
        <v>2696</v>
      </c>
      <c r="G1218" s="632" t="s">
        <v>2697</v>
      </c>
      <c r="H1218" s="649"/>
      <c r="I1218" s="649"/>
      <c r="J1218" s="632"/>
      <c r="K1218" s="632"/>
      <c r="L1218" s="649">
        <v>1</v>
      </c>
      <c r="M1218" s="649">
        <v>265</v>
      </c>
      <c r="N1218" s="632">
        <v>1</v>
      </c>
      <c r="O1218" s="632">
        <v>265</v>
      </c>
      <c r="P1218" s="649"/>
      <c r="Q1218" s="649"/>
      <c r="R1218" s="637"/>
      <c r="S1218" s="650"/>
    </row>
    <row r="1219" spans="1:19" ht="14.4" customHeight="1" x14ac:dyDescent="0.3">
      <c r="A1219" s="631" t="s">
        <v>2497</v>
      </c>
      <c r="B1219" s="632" t="s">
        <v>2531</v>
      </c>
      <c r="C1219" s="632" t="s">
        <v>1267</v>
      </c>
      <c r="D1219" s="632" t="s">
        <v>2480</v>
      </c>
      <c r="E1219" s="632" t="s">
        <v>634</v>
      </c>
      <c r="F1219" s="632" t="s">
        <v>2762</v>
      </c>
      <c r="G1219" s="632" t="s">
        <v>2763</v>
      </c>
      <c r="H1219" s="649">
        <v>29</v>
      </c>
      <c r="I1219" s="649">
        <v>4640</v>
      </c>
      <c r="J1219" s="632">
        <v>1.7058823529411764</v>
      </c>
      <c r="K1219" s="632">
        <v>160</v>
      </c>
      <c r="L1219" s="649">
        <v>17</v>
      </c>
      <c r="M1219" s="649">
        <v>2720</v>
      </c>
      <c r="N1219" s="632">
        <v>1</v>
      </c>
      <c r="O1219" s="632">
        <v>160</v>
      </c>
      <c r="P1219" s="649">
        <v>26</v>
      </c>
      <c r="Q1219" s="649">
        <v>4186</v>
      </c>
      <c r="R1219" s="637">
        <v>1.5389705882352942</v>
      </c>
      <c r="S1219" s="650">
        <v>161</v>
      </c>
    </row>
    <row r="1220" spans="1:19" ht="14.4" customHeight="1" x14ac:dyDescent="0.3">
      <c r="A1220" s="631" t="s">
        <v>2497</v>
      </c>
      <c r="B1220" s="632" t="s">
        <v>2531</v>
      </c>
      <c r="C1220" s="632" t="s">
        <v>1267</v>
      </c>
      <c r="D1220" s="632" t="s">
        <v>2480</v>
      </c>
      <c r="E1220" s="632" t="s">
        <v>634</v>
      </c>
      <c r="F1220" s="632" t="s">
        <v>2524</v>
      </c>
      <c r="G1220" s="632" t="s">
        <v>2526</v>
      </c>
      <c r="H1220" s="649"/>
      <c r="I1220" s="649"/>
      <c r="J1220" s="632"/>
      <c r="K1220" s="632"/>
      <c r="L1220" s="649">
        <v>2</v>
      </c>
      <c r="M1220" s="649">
        <v>1111.1199999999999</v>
      </c>
      <c r="N1220" s="632">
        <v>1</v>
      </c>
      <c r="O1220" s="632">
        <v>555.55999999999995</v>
      </c>
      <c r="P1220" s="649"/>
      <c r="Q1220" s="649"/>
      <c r="R1220" s="637"/>
      <c r="S1220" s="650"/>
    </row>
    <row r="1221" spans="1:19" ht="14.4" customHeight="1" x14ac:dyDescent="0.3">
      <c r="A1221" s="631" t="s">
        <v>2497</v>
      </c>
      <c r="B1221" s="632" t="s">
        <v>2531</v>
      </c>
      <c r="C1221" s="632" t="s">
        <v>1267</v>
      </c>
      <c r="D1221" s="632" t="s">
        <v>2480</v>
      </c>
      <c r="E1221" s="632" t="s">
        <v>634</v>
      </c>
      <c r="F1221" s="632" t="s">
        <v>2764</v>
      </c>
      <c r="G1221" s="632" t="s">
        <v>2765</v>
      </c>
      <c r="H1221" s="649">
        <v>2</v>
      </c>
      <c r="I1221" s="649">
        <v>10460</v>
      </c>
      <c r="J1221" s="632"/>
      <c r="K1221" s="632">
        <v>5230</v>
      </c>
      <c r="L1221" s="649"/>
      <c r="M1221" s="649"/>
      <c r="N1221" s="632"/>
      <c r="O1221" s="632"/>
      <c r="P1221" s="649"/>
      <c r="Q1221" s="649"/>
      <c r="R1221" s="637"/>
      <c r="S1221" s="650"/>
    </row>
    <row r="1222" spans="1:19" ht="14.4" customHeight="1" x14ac:dyDescent="0.3">
      <c r="A1222" s="631" t="s">
        <v>2497</v>
      </c>
      <c r="B1222" s="632" t="s">
        <v>2531</v>
      </c>
      <c r="C1222" s="632" t="s">
        <v>1267</v>
      </c>
      <c r="D1222" s="632" t="s">
        <v>2480</v>
      </c>
      <c r="E1222" s="632" t="s">
        <v>634</v>
      </c>
      <c r="F1222" s="632" t="s">
        <v>2734</v>
      </c>
      <c r="G1222" s="632" t="s">
        <v>2735</v>
      </c>
      <c r="H1222" s="649">
        <v>2138</v>
      </c>
      <c r="I1222" s="649">
        <v>752576</v>
      </c>
      <c r="J1222" s="632">
        <v>1.2196235025670279</v>
      </c>
      <c r="K1222" s="632">
        <v>352</v>
      </c>
      <c r="L1222" s="649">
        <v>1753</v>
      </c>
      <c r="M1222" s="649">
        <v>617056</v>
      </c>
      <c r="N1222" s="632">
        <v>1</v>
      </c>
      <c r="O1222" s="632">
        <v>352</v>
      </c>
      <c r="P1222" s="649">
        <v>1556</v>
      </c>
      <c r="Q1222" s="649">
        <v>549268</v>
      </c>
      <c r="R1222" s="637">
        <v>0.89014287195975728</v>
      </c>
      <c r="S1222" s="650">
        <v>353</v>
      </c>
    </row>
    <row r="1223" spans="1:19" ht="14.4" customHeight="1" x14ac:dyDescent="0.3">
      <c r="A1223" s="631" t="s">
        <v>2497</v>
      </c>
      <c r="B1223" s="632" t="s">
        <v>2531</v>
      </c>
      <c r="C1223" s="632" t="s">
        <v>1267</v>
      </c>
      <c r="D1223" s="632" t="s">
        <v>2486</v>
      </c>
      <c r="E1223" s="632" t="s">
        <v>634</v>
      </c>
      <c r="F1223" s="632" t="s">
        <v>2590</v>
      </c>
      <c r="G1223" s="632" t="s">
        <v>2591</v>
      </c>
      <c r="H1223" s="649">
        <v>1</v>
      </c>
      <c r="I1223" s="649">
        <v>155</v>
      </c>
      <c r="J1223" s="632"/>
      <c r="K1223" s="632">
        <v>155</v>
      </c>
      <c r="L1223" s="649"/>
      <c r="M1223" s="649"/>
      <c r="N1223" s="632"/>
      <c r="O1223" s="632"/>
      <c r="P1223" s="649"/>
      <c r="Q1223" s="649"/>
      <c r="R1223" s="637"/>
      <c r="S1223" s="650"/>
    </row>
    <row r="1224" spans="1:19" ht="14.4" customHeight="1" x14ac:dyDescent="0.3">
      <c r="A1224" s="631" t="s">
        <v>2497</v>
      </c>
      <c r="B1224" s="632" t="s">
        <v>2531</v>
      </c>
      <c r="C1224" s="632" t="s">
        <v>1267</v>
      </c>
      <c r="D1224" s="632" t="s">
        <v>2486</v>
      </c>
      <c r="E1224" s="632" t="s">
        <v>634</v>
      </c>
      <c r="F1224" s="632" t="s">
        <v>2608</v>
      </c>
      <c r="G1224" s="632" t="s">
        <v>2609</v>
      </c>
      <c r="H1224" s="649">
        <v>2</v>
      </c>
      <c r="I1224" s="649">
        <v>450</v>
      </c>
      <c r="J1224" s="632"/>
      <c r="K1224" s="632">
        <v>225</v>
      </c>
      <c r="L1224" s="649"/>
      <c r="M1224" s="649"/>
      <c r="N1224" s="632"/>
      <c r="O1224" s="632"/>
      <c r="P1224" s="649"/>
      <c r="Q1224" s="649"/>
      <c r="R1224" s="637"/>
      <c r="S1224" s="650"/>
    </row>
    <row r="1225" spans="1:19" ht="14.4" customHeight="1" x14ac:dyDescent="0.3">
      <c r="A1225" s="631" t="s">
        <v>2497</v>
      </c>
      <c r="B1225" s="632" t="s">
        <v>2531</v>
      </c>
      <c r="C1225" s="632" t="s">
        <v>1267</v>
      </c>
      <c r="D1225" s="632" t="s">
        <v>2486</v>
      </c>
      <c r="E1225" s="632" t="s">
        <v>634</v>
      </c>
      <c r="F1225" s="632" t="s">
        <v>2608</v>
      </c>
      <c r="G1225" s="632" t="s">
        <v>2610</v>
      </c>
      <c r="H1225" s="649">
        <v>1</v>
      </c>
      <c r="I1225" s="649">
        <v>225</v>
      </c>
      <c r="J1225" s="632"/>
      <c r="K1225" s="632">
        <v>225</v>
      </c>
      <c r="L1225" s="649"/>
      <c r="M1225" s="649"/>
      <c r="N1225" s="632"/>
      <c r="O1225" s="632"/>
      <c r="P1225" s="649"/>
      <c r="Q1225" s="649"/>
      <c r="R1225" s="637"/>
      <c r="S1225" s="650"/>
    </row>
    <row r="1226" spans="1:19" ht="14.4" customHeight="1" x14ac:dyDescent="0.3">
      <c r="A1226" s="631" t="s">
        <v>2497</v>
      </c>
      <c r="B1226" s="632" t="s">
        <v>2531</v>
      </c>
      <c r="C1226" s="632" t="s">
        <v>1267</v>
      </c>
      <c r="D1226" s="632" t="s">
        <v>2486</v>
      </c>
      <c r="E1226" s="632" t="s">
        <v>634</v>
      </c>
      <c r="F1226" s="632" t="s">
        <v>2632</v>
      </c>
      <c r="G1226" s="632" t="s">
        <v>2633</v>
      </c>
      <c r="H1226" s="649">
        <v>31</v>
      </c>
      <c r="I1226" s="649">
        <v>7874</v>
      </c>
      <c r="J1226" s="632"/>
      <c r="K1226" s="632">
        <v>254</v>
      </c>
      <c r="L1226" s="649"/>
      <c r="M1226" s="649"/>
      <c r="N1226" s="632"/>
      <c r="O1226" s="632"/>
      <c r="P1226" s="649"/>
      <c r="Q1226" s="649"/>
      <c r="R1226" s="637"/>
      <c r="S1226" s="650"/>
    </row>
    <row r="1227" spans="1:19" ht="14.4" customHeight="1" x14ac:dyDescent="0.3">
      <c r="A1227" s="631" t="s">
        <v>2497</v>
      </c>
      <c r="B1227" s="632" t="s">
        <v>2531</v>
      </c>
      <c r="C1227" s="632" t="s">
        <v>1267</v>
      </c>
      <c r="D1227" s="632" t="s">
        <v>2486</v>
      </c>
      <c r="E1227" s="632" t="s">
        <v>634</v>
      </c>
      <c r="F1227" s="632" t="s">
        <v>2632</v>
      </c>
      <c r="G1227" s="632" t="s">
        <v>2634</v>
      </c>
      <c r="H1227" s="649">
        <v>4</v>
      </c>
      <c r="I1227" s="649">
        <v>1016</v>
      </c>
      <c r="J1227" s="632"/>
      <c r="K1227" s="632">
        <v>254</v>
      </c>
      <c r="L1227" s="649"/>
      <c r="M1227" s="649"/>
      <c r="N1227" s="632"/>
      <c r="O1227" s="632"/>
      <c r="P1227" s="649"/>
      <c r="Q1227" s="649"/>
      <c r="R1227" s="637"/>
      <c r="S1227" s="650"/>
    </row>
    <row r="1228" spans="1:19" ht="14.4" customHeight="1" x14ac:dyDescent="0.3">
      <c r="A1228" s="631" t="s">
        <v>2497</v>
      </c>
      <c r="B1228" s="632" t="s">
        <v>2531</v>
      </c>
      <c r="C1228" s="632" t="s">
        <v>1267</v>
      </c>
      <c r="D1228" s="632" t="s">
        <v>2486</v>
      </c>
      <c r="E1228" s="632" t="s">
        <v>634</v>
      </c>
      <c r="F1228" s="632" t="s">
        <v>2734</v>
      </c>
      <c r="G1228" s="632" t="s">
        <v>2735</v>
      </c>
      <c r="H1228" s="649">
        <v>2</v>
      </c>
      <c r="I1228" s="649">
        <v>704</v>
      </c>
      <c r="J1228" s="632"/>
      <c r="K1228" s="632">
        <v>352</v>
      </c>
      <c r="L1228" s="649"/>
      <c r="M1228" s="649"/>
      <c r="N1228" s="632"/>
      <c r="O1228" s="632"/>
      <c r="P1228" s="649"/>
      <c r="Q1228" s="649"/>
      <c r="R1228" s="637"/>
      <c r="S1228" s="650"/>
    </row>
    <row r="1229" spans="1:19" ht="14.4" customHeight="1" x14ac:dyDescent="0.3">
      <c r="A1229" s="631" t="s">
        <v>2497</v>
      </c>
      <c r="B1229" s="632" t="s">
        <v>2531</v>
      </c>
      <c r="C1229" s="632" t="s">
        <v>1267</v>
      </c>
      <c r="D1229" s="632" t="s">
        <v>778</v>
      </c>
      <c r="E1229" s="632" t="s">
        <v>634</v>
      </c>
      <c r="F1229" s="632" t="s">
        <v>2599</v>
      </c>
      <c r="G1229" s="632" t="s">
        <v>2601</v>
      </c>
      <c r="H1229" s="649"/>
      <c r="I1229" s="649"/>
      <c r="J1229" s="632"/>
      <c r="K1229" s="632"/>
      <c r="L1229" s="649"/>
      <c r="M1229" s="649"/>
      <c r="N1229" s="632"/>
      <c r="O1229" s="632"/>
      <c r="P1229" s="649">
        <v>1</v>
      </c>
      <c r="Q1229" s="649">
        <v>224</v>
      </c>
      <c r="R1229" s="637"/>
      <c r="S1229" s="650">
        <v>224</v>
      </c>
    </row>
    <row r="1230" spans="1:19" ht="14.4" customHeight="1" x14ac:dyDescent="0.3">
      <c r="A1230" s="631" t="s">
        <v>2497</v>
      </c>
      <c r="B1230" s="632" t="s">
        <v>2531</v>
      </c>
      <c r="C1230" s="632" t="s">
        <v>1267</v>
      </c>
      <c r="D1230" s="632" t="s">
        <v>778</v>
      </c>
      <c r="E1230" s="632" t="s">
        <v>634</v>
      </c>
      <c r="F1230" s="632" t="s">
        <v>2608</v>
      </c>
      <c r="G1230" s="632" t="s">
        <v>2609</v>
      </c>
      <c r="H1230" s="649"/>
      <c r="I1230" s="649"/>
      <c r="J1230" s="632"/>
      <c r="K1230" s="632"/>
      <c r="L1230" s="649">
        <v>10</v>
      </c>
      <c r="M1230" s="649">
        <v>2250</v>
      </c>
      <c r="N1230" s="632">
        <v>1</v>
      </c>
      <c r="O1230" s="632">
        <v>225</v>
      </c>
      <c r="P1230" s="649">
        <v>3</v>
      </c>
      <c r="Q1230" s="649">
        <v>678</v>
      </c>
      <c r="R1230" s="637">
        <v>0.30133333333333334</v>
      </c>
      <c r="S1230" s="650">
        <v>226</v>
      </c>
    </row>
    <row r="1231" spans="1:19" ht="14.4" customHeight="1" x14ac:dyDescent="0.3">
      <c r="A1231" s="631" t="s">
        <v>2497</v>
      </c>
      <c r="B1231" s="632" t="s">
        <v>2531</v>
      </c>
      <c r="C1231" s="632" t="s">
        <v>1267</v>
      </c>
      <c r="D1231" s="632" t="s">
        <v>778</v>
      </c>
      <c r="E1231" s="632" t="s">
        <v>634</v>
      </c>
      <c r="F1231" s="632" t="s">
        <v>2630</v>
      </c>
      <c r="G1231" s="632" t="s">
        <v>2631</v>
      </c>
      <c r="H1231" s="649"/>
      <c r="I1231" s="649"/>
      <c r="J1231" s="632"/>
      <c r="K1231" s="632"/>
      <c r="L1231" s="649"/>
      <c r="M1231" s="649"/>
      <c r="N1231" s="632"/>
      <c r="O1231" s="632"/>
      <c r="P1231" s="649">
        <v>3</v>
      </c>
      <c r="Q1231" s="649">
        <v>1050</v>
      </c>
      <c r="R1231" s="637"/>
      <c r="S1231" s="650">
        <v>350</v>
      </c>
    </row>
    <row r="1232" spans="1:19" ht="14.4" customHeight="1" x14ac:dyDescent="0.3">
      <c r="A1232" s="631" t="s">
        <v>2497</v>
      </c>
      <c r="B1232" s="632" t="s">
        <v>2531</v>
      </c>
      <c r="C1232" s="632" t="s">
        <v>1267</v>
      </c>
      <c r="D1232" s="632" t="s">
        <v>778</v>
      </c>
      <c r="E1232" s="632" t="s">
        <v>634</v>
      </c>
      <c r="F1232" s="632" t="s">
        <v>2632</v>
      </c>
      <c r="G1232" s="632" t="s">
        <v>2634</v>
      </c>
      <c r="H1232" s="649"/>
      <c r="I1232" s="649"/>
      <c r="J1232" s="632"/>
      <c r="K1232" s="632"/>
      <c r="L1232" s="649"/>
      <c r="M1232" s="649"/>
      <c r="N1232" s="632"/>
      <c r="O1232" s="632"/>
      <c r="P1232" s="649">
        <v>86</v>
      </c>
      <c r="Q1232" s="649">
        <v>21930</v>
      </c>
      <c r="R1232" s="637"/>
      <c r="S1232" s="650">
        <v>255</v>
      </c>
    </row>
    <row r="1233" spans="1:19" ht="14.4" customHeight="1" x14ac:dyDescent="0.3">
      <c r="A1233" s="631" t="s">
        <v>2497</v>
      </c>
      <c r="B1233" s="632" t="s">
        <v>2531</v>
      </c>
      <c r="C1233" s="632" t="s">
        <v>1267</v>
      </c>
      <c r="D1233" s="632" t="s">
        <v>778</v>
      </c>
      <c r="E1233" s="632" t="s">
        <v>634</v>
      </c>
      <c r="F1233" s="632" t="s">
        <v>2659</v>
      </c>
      <c r="G1233" s="632" t="s">
        <v>2660</v>
      </c>
      <c r="H1233" s="649"/>
      <c r="I1233" s="649"/>
      <c r="J1233" s="632"/>
      <c r="K1233" s="632"/>
      <c r="L1233" s="649"/>
      <c r="M1233" s="649"/>
      <c r="N1233" s="632"/>
      <c r="O1233" s="632"/>
      <c r="P1233" s="649">
        <v>6</v>
      </c>
      <c r="Q1233" s="649">
        <v>1068</v>
      </c>
      <c r="R1233" s="637"/>
      <c r="S1233" s="650">
        <v>178</v>
      </c>
    </row>
    <row r="1234" spans="1:19" ht="14.4" customHeight="1" x14ac:dyDescent="0.3">
      <c r="A1234" s="631" t="s">
        <v>2497</v>
      </c>
      <c r="B1234" s="632" t="s">
        <v>2531</v>
      </c>
      <c r="C1234" s="632" t="s">
        <v>1267</v>
      </c>
      <c r="D1234" s="632" t="s">
        <v>778</v>
      </c>
      <c r="E1234" s="632" t="s">
        <v>634</v>
      </c>
      <c r="F1234" s="632" t="s">
        <v>2659</v>
      </c>
      <c r="G1234" s="632" t="s">
        <v>2661</v>
      </c>
      <c r="H1234" s="649"/>
      <c r="I1234" s="649"/>
      <c r="J1234" s="632"/>
      <c r="K1234" s="632"/>
      <c r="L1234" s="649"/>
      <c r="M1234" s="649"/>
      <c r="N1234" s="632"/>
      <c r="O1234" s="632"/>
      <c r="P1234" s="649">
        <v>2</v>
      </c>
      <c r="Q1234" s="649">
        <v>356</v>
      </c>
      <c r="R1234" s="637"/>
      <c r="S1234" s="650">
        <v>178</v>
      </c>
    </row>
    <row r="1235" spans="1:19" ht="14.4" customHeight="1" x14ac:dyDescent="0.3">
      <c r="A1235" s="631" t="s">
        <v>2497</v>
      </c>
      <c r="B1235" s="632" t="s">
        <v>2531</v>
      </c>
      <c r="C1235" s="632" t="s">
        <v>1267</v>
      </c>
      <c r="D1235" s="632" t="s">
        <v>778</v>
      </c>
      <c r="E1235" s="632" t="s">
        <v>634</v>
      </c>
      <c r="F1235" s="632" t="s">
        <v>2667</v>
      </c>
      <c r="G1235" s="632" t="s">
        <v>2668</v>
      </c>
      <c r="H1235" s="649"/>
      <c r="I1235" s="649"/>
      <c r="J1235" s="632"/>
      <c r="K1235" s="632"/>
      <c r="L1235" s="649"/>
      <c r="M1235" s="649"/>
      <c r="N1235" s="632"/>
      <c r="O1235" s="632"/>
      <c r="P1235" s="649">
        <v>1</v>
      </c>
      <c r="Q1235" s="649">
        <v>308</v>
      </c>
      <c r="R1235" s="637"/>
      <c r="S1235" s="650">
        <v>308</v>
      </c>
    </row>
    <row r="1236" spans="1:19" ht="14.4" customHeight="1" x14ac:dyDescent="0.3">
      <c r="A1236" s="631" t="s">
        <v>2497</v>
      </c>
      <c r="B1236" s="632" t="s">
        <v>2531</v>
      </c>
      <c r="C1236" s="632" t="s">
        <v>1267</v>
      </c>
      <c r="D1236" s="632" t="s">
        <v>778</v>
      </c>
      <c r="E1236" s="632" t="s">
        <v>634</v>
      </c>
      <c r="F1236" s="632" t="s">
        <v>2696</v>
      </c>
      <c r="G1236" s="632" t="s">
        <v>2697</v>
      </c>
      <c r="H1236" s="649"/>
      <c r="I1236" s="649"/>
      <c r="J1236" s="632"/>
      <c r="K1236" s="632"/>
      <c r="L1236" s="649">
        <v>2</v>
      </c>
      <c r="M1236" s="649">
        <v>530</v>
      </c>
      <c r="N1236" s="632">
        <v>1</v>
      </c>
      <c r="O1236" s="632">
        <v>265</v>
      </c>
      <c r="P1236" s="649">
        <v>2</v>
      </c>
      <c r="Q1236" s="649">
        <v>532</v>
      </c>
      <c r="R1236" s="637">
        <v>1.0037735849056604</v>
      </c>
      <c r="S1236" s="650">
        <v>266</v>
      </c>
    </row>
    <row r="1237" spans="1:19" ht="14.4" customHeight="1" x14ac:dyDescent="0.3">
      <c r="A1237" s="631" t="s">
        <v>2497</v>
      </c>
      <c r="B1237" s="632" t="s">
        <v>2531</v>
      </c>
      <c r="C1237" s="632" t="s">
        <v>1267</v>
      </c>
      <c r="D1237" s="632" t="s">
        <v>778</v>
      </c>
      <c r="E1237" s="632" t="s">
        <v>634</v>
      </c>
      <c r="F1237" s="632" t="s">
        <v>2734</v>
      </c>
      <c r="G1237" s="632" t="s">
        <v>2735</v>
      </c>
      <c r="H1237" s="649"/>
      <c r="I1237" s="649"/>
      <c r="J1237" s="632"/>
      <c r="K1237" s="632"/>
      <c r="L1237" s="649"/>
      <c r="M1237" s="649"/>
      <c r="N1237" s="632"/>
      <c r="O1237" s="632"/>
      <c r="P1237" s="649">
        <v>27</v>
      </c>
      <c r="Q1237" s="649">
        <v>9531</v>
      </c>
      <c r="R1237" s="637"/>
      <c r="S1237" s="650">
        <v>353</v>
      </c>
    </row>
    <row r="1238" spans="1:19" ht="14.4" customHeight="1" x14ac:dyDescent="0.3">
      <c r="A1238" s="631" t="s">
        <v>2497</v>
      </c>
      <c r="B1238" s="632" t="s">
        <v>2531</v>
      </c>
      <c r="C1238" s="632" t="s">
        <v>1267</v>
      </c>
      <c r="D1238" s="632" t="s">
        <v>2488</v>
      </c>
      <c r="E1238" s="632" t="s">
        <v>634</v>
      </c>
      <c r="F1238" s="632" t="s">
        <v>2608</v>
      </c>
      <c r="G1238" s="632" t="s">
        <v>2609</v>
      </c>
      <c r="H1238" s="649">
        <v>11</v>
      </c>
      <c r="I1238" s="649">
        <v>2475</v>
      </c>
      <c r="J1238" s="632"/>
      <c r="K1238" s="632">
        <v>225</v>
      </c>
      <c r="L1238" s="649"/>
      <c r="M1238" s="649"/>
      <c r="N1238" s="632"/>
      <c r="O1238" s="632"/>
      <c r="P1238" s="649">
        <v>8</v>
      </c>
      <c r="Q1238" s="649">
        <v>1808</v>
      </c>
      <c r="R1238" s="637"/>
      <c r="S1238" s="650">
        <v>226</v>
      </c>
    </row>
    <row r="1239" spans="1:19" ht="14.4" customHeight="1" x14ac:dyDescent="0.3">
      <c r="A1239" s="631" t="s">
        <v>2497</v>
      </c>
      <c r="B1239" s="632" t="s">
        <v>2531</v>
      </c>
      <c r="C1239" s="632" t="s">
        <v>1267</v>
      </c>
      <c r="D1239" s="632" t="s">
        <v>2488</v>
      </c>
      <c r="E1239" s="632" t="s">
        <v>634</v>
      </c>
      <c r="F1239" s="632" t="s">
        <v>2608</v>
      </c>
      <c r="G1239" s="632" t="s">
        <v>2610</v>
      </c>
      <c r="H1239" s="649"/>
      <c r="I1239" s="649"/>
      <c r="J1239" s="632"/>
      <c r="K1239" s="632"/>
      <c r="L1239" s="649"/>
      <c r="M1239" s="649"/>
      <c r="N1239" s="632"/>
      <c r="O1239" s="632"/>
      <c r="P1239" s="649">
        <v>1</v>
      </c>
      <c r="Q1239" s="649">
        <v>226</v>
      </c>
      <c r="R1239" s="637"/>
      <c r="S1239" s="650">
        <v>226</v>
      </c>
    </row>
    <row r="1240" spans="1:19" ht="14.4" customHeight="1" x14ac:dyDescent="0.3">
      <c r="A1240" s="631" t="s">
        <v>2497</v>
      </c>
      <c r="B1240" s="632" t="s">
        <v>2531</v>
      </c>
      <c r="C1240" s="632" t="s">
        <v>1267</v>
      </c>
      <c r="D1240" s="632" t="s">
        <v>2488</v>
      </c>
      <c r="E1240" s="632" t="s">
        <v>634</v>
      </c>
      <c r="F1240" s="632" t="s">
        <v>2696</v>
      </c>
      <c r="G1240" s="632" t="s">
        <v>2697</v>
      </c>
      <c r="H1240" s="649">
        <v>2</v>
      </c>
      <c r="I1240" s="649">
        <v>530</v>
      </c>
      <c r="J1240" s="632"/>
      <c r="K1240" s="632">
        <v>265</v>
      </c>
      <c r="L1240" s="649"/>
      <c r="M1240" s="649"/>
      <c r="N1240" s="632"/>
      <c r="O1240" s="632"/>
      <c r="P1240" s="649">
        <v>7</v>
      </c>
      <c r="Q1240" s="649">
        <v>1862</v>
      </c>
      <c r="R1240" s="637"/>
      <c r="S1240" s="650">
        <v>266</v>
      </c>
    </row>
    <row r="1241" spans="1:19" ht="14.4" customHeight="1" x14ac:dyDescent="0.3">
      <c r="A1241" s="631" t="s">
        <v>2497</v>
      </c>
      <c r="B1241" s="632" t="s">
        <v>2531</v>
      </c>
      <c r="C1241" s="632" t="s">
        <v>1267</v>
      </c>
      <c r="D1241" s="632" t="s">
        <v>780</v>
      </c>
      <c r="E1241" s="632" t="s">
        <v>2501</v>
      </c>
      <c r="F1241" s="632" t="s">
        <v>2504</v>
      </c>
      <c r="G1241" s="632" t="s">
        <v>2505</v>
      </c>
      <c r="H1241" s="649"/>
      <c r="I1241" s="649"/>
      <c r="J1241" s="632"/>
      <c r="K1241" s="632"/>
      <c r="L1241" s="649"/>
      <c r="M1241" s="649"/>
      <c r="N1241" s="632"/>
      <c r="O1241" s="632"/>
      <c r="P1241" s="649">
        <v>6</v>
      </c>
      <c r="Q1241" s="649">
        <v>5363.4</v>
      </c>
      <c r="R1241" s="637"/>
      <c r="S1241" s="650">
        <v>893.9</v>
      </c>
    </row>
    <row r="1242" spans="1:19" ht="14.4" customHeight="1" x14ac:dyDescent="0.3">
      <c r="A1242" s="631" t="s">
        <v>2497</v>
      </c>
      <c r="B1242" s="632" t="s">
        <v>2531</v>
      </c>
      <c r="C1242" s="632" t="s">
        <v>1267</v>
      </c>
      <c r="D1242" s="632" t="s">
        <v>780</v>
      </c>
      <c r="E1242" s="632" t="s">
        <v>2501</v>
      </c>
      <c r="F1242" s="632" t="s">
        <v>2506</v>
      </c>
      <c r="G1242" s="632" t="s">
        <v>2507</v>
      </c>
      <c r="H1242" s="649"/>
      <c r="I1242" s="649"/>
      <c r="J1242" s="632"/>
      <c r="K1242" s="632"/>
      <c r="L1242" s="649"/>
      <c r="M1242" s="649"/>
      <c r="N1242" s="632"/>
      <c r="O1242" s="632"/>
      <c r="P1242" s="649">
        <v>1</v>
      </c>
      <c r="Q1242" s="649">
        <v>511</v>
      </c>
      <c r="R1242" s="637"/>
      <c r="S1242" s="650">
        <v>511</v>
      </c>
    </row>
    <row r="1243" spans="1:19" ht="14.4" customHeight="1" x14ac:dyDescent="0.3">
      <c r="A1243" s="631" t="s">
        <v>2497</v>
      </c>
      <c r="B1243" s="632" t="s">
        <v>2531</v>
      </c>
      <c r="C1243" s="632" t="s">
        <v>1267</v>
      </c>
      <c r="D1243" s="632" t="s">
        <v>780</v>
      </c>
      <c r="E1243" s="632" t="s">
        <v>634</v>
      </c>
      <c r="F1243" s="632" t="s">
        <v>2608</v>
      </c>
      <c r="G1243" s="632" t="s">
        <v>2609</v>
      </c>
      <c r="H1243" s="649"/>
      <c r="I1243" s="649"/>
      <c r="J1243" s="632"/>
      <c r="K1243" s="632"/>
      <c r="L1243" s="649">
        <v>1</v>
      </c>
      <c r="M1243" s="649">
        <v>225</v>
      </c>
      <c r="N1243" s="632">
        <v>1</v>
      </c>
      <c r="O1243" s="632">
        <v>225</v>
      </c>
      <c r="P1243" s="649"/>
      <c r="Q1243" s="649"/>
      <c r="R1243" s="637"/>
      <c r="S1243" s="650"/>
    </row>
    <row r="1244" spans="1:19" ht="14.4" customHeight="1" x14ac:dyDescent="0.3">
      <c r="A1244" s="631" t="s">
        <v>2497</v>
      </c>
      <c r="B1244" s="632" t="s">
        <v>2531</v>
      </c>
      <c r="C1244" s="632" t="s">
        <v>1267</v>
      </c>
      <c r="D1244" s="632" t="s">
        <v>780</v>
      </c>
      <c r="E1244" s="632" t="s">
        <v>634</v>
      </c>
      <c r="F1244" s="632" t="s">
        <v>2608</v>
      </c>
      <c r="G1244" s="632" t="s">
        <v>2610</v>
      </c>
      <c r="H1244" s="649"/>
      <c r="I1244" s="649"/>
      <c r="J1244" s="632"/>
      <c r="K1244" s="632"/>
      <c r="L1244" s="649">
        <v>27</v>
      </c>
      <c r="M1244" s="649">
        <v>6075</v>
      </c>
      <c r="N1244" s="632">
        <v>1</v>
      </c>
      <c r="O1244" s="632">
        <v>225</v>
      </c>
      <c r="P1244" s="649"/>
      <c r="Q1244" s="649"/>
      <c r="R1244" s="637"/>
      <c r="S1244" s="650"/>
    </row>
    <row r="1245" spans="1:19" ht="14.4" customHeight="1" x14ac:dyDescent="0.3">
      <c r="A1245" s="631" t="s">
        <v>2497</v>
      </c>
      <c r="B1245" s="632" t="s">
        <v>2531</v>
      </c>
      <c r="C1245" s="632" t="s">
        <v>1267</v>
      </c>
      <c r="D1245" s="632" t="s">
        <v>780</v>
      </c>
      <c r="E1245" s="632" t="s">
        <v>634</v>
      </c>
      <c r="F1245" s="632" t="s">
        <v>2630</v>
      </c>
      <c r="G1245" s="632" t="s">
        <v>2631</v>
      </c>
      <c r="H1245" s="649"/>
      <c r="I1245" s="649"/>
      <c r="J1245" s="632"/>
      <c r="K1245" s="632"/>
      <c r="L1245" s="649"/>
      <c r="M1245" s="649"/>
      <c r="N1245" s="632"/>
      <c r="O1245" s="632"/>
      <c r="P1245" s="649">
        <v>9</v>
      </c>
      <c r="Q1245" s="649">
        <v>3150</v>
      </c>
      <c r="R1245" s="637"/>
      <c r="S1245" s="650">
        <v>350</v>
      </c>
    </row>
    <row r="1246" spans="1:19" ht="14.4" customHeight="1" x14ac:dyDescent="0.3">
      <c r="A1246" s="631" t="s">
        <v>2497</v>
      </c>
      <c r="B1246" s="632" t="s">
        <v>2531</v>
      </c>
      <c r="C1246" s="632" t="s">
        <v>1267</v>
      </c>
      <c r="D1246" s="632" t="s">
        <v>780</v>
      </c>
      <c r="E1246" s="632" t="s">
        <v>634</v>
      </c>
      <c r="F1246" s="632" t="s">
        <v>2632</v>
      </c>
      <c r="G1246" s="632" t="s">
        <v>2633</v>
      </c>
      <c r="H1246" s="649"/>
      <c r="I1246" s="649"/>
      <c r="J1246" s="632"/>
      <c r="K1246" s="632"/>
      <c r="L1246" s="649"/>
      <c r="M1246" s="649"/>
      <c r="N1246" s="632"/>
      <c r="O1246" s="632"/>
      <c r="P1246" s="649">
        <v>46</v>
      </c>
      <c r="Q1246" s="649">
        <v>11730</v>
      </c>
      <c r="R1246" s="637"/>
      <c r="S1246" s="650">
        <v>255</v>
      </c>
    </row>
    <row r="1247" spans="1:19" ht="14.4" customHeight="1" x14ac:dyDescent="0.3">
      <c r="A1247" s="631" t="s">
        <v>2497</v>
      </c>
      <c r="B1247" s="632" t="s">
        <v>2531</v>
      </c>
      <c r="C1247" s="632" t="s">
        <v>1267</v>
      </c>
      <c r="D1247" s="632" t="s">
        <v>780</v>
      </c>
      <c r="E1247" s="632" t="s">
        <v>634</v>
      </c>
      <c r="F1247" s="632" t="s">
        <v>2632</v>
      </c>
      <c r="G1247" s="632" t="s">
        <v>2634</v>
      </c>
      <c r="H1247" s="649"/>
      <c r="I1247" s="649"/>
      <c r="J1247" s="632"/>
      <c r="K1247" s="632"/>
      <c r="L1247" s="649"/>
      <c r="M1247" s="649"/>
      <c r="N1247" s="632"/>
      <c r="O1247" s="632"/>
      <c r="P1247" s="649">
        <v>9</v>
      </c>
      <c r="Q1247" s="649">
        <v>2295</v>
      </c>
      <c r="R1247" s="637"/>
      <c r="S1247" s="650">
        <v>255</v>
      </c>
    </row>
    <row r="1248" spans="1:19" ht="14.4" customHeight="1" x14ac:dyDescent="0.3">
      <c r="A1248" s="631" t="s">
        <v>2497</v>
      </c>
      <c r="B1248" s="632" t="s">
        <v>2531</v>
      </c>
      <c r="C1248" s="632" t="s">
        <v>1267</v>
      </c>
      <c r="D1248" s="632" t="s">
        <v>780</v>
      </c>
      <c r="E1248" s="632" t="s">
        <v>634</v>
      </c>
      <c r="F1248" s="632" t="s">
        <v>2659</v>
      </c>
      <c r="G1248" s="632" t="s">
        <v>2661</v>
      </c>
      <c r="H1248" s="649"/>
      <c r="I1248" s="649"/>
      <c r="J1248" s="632"/>
      <c r="K1248" s="632"/>
      <c r="L1248" s="649"/>
      <c r="M1248" s="649"/>
      <c r="N1248" s="632"/>
      <c r="O1248" s="632"/>
      <c r="P1248" s="649">
        <v>2</v>
      </c>
      <c r="Q1248" s="649">
        <v>356</v>
      </c>
      <c r="R1248" s="637"/>
      <c r="S1248" s="650">
        <v>178</v>
      </c>
    </row>
    <row r="1249" spans="1:19" ht="14.4" customHeight="1" x14ac:dyDescent="0.3">
      <c r="A1249" s="631" t="s">
        <v>2497</v>
      </c>
      <c r="B1249" s="632" t="s">
        <v>2531</v>
      </c>
      <c r="C1249" s="632" t="s">
        <v>1267</v>
      </c>
      <c r="D1249" s="632" t="s">
        <v>780</v>
      </c>
      <c r="E1249" s="632" t="s">
        <v>634</v>
      </c>
      <c r="F1249" s="632" t="s">
        <v>2696</v>
      </c>
      <c r="G1249" s="632" t="s">
        <v>2697</v>
      </c>
      <c r="H1249" s="649"/>
      <c r="I1249" s="649"/>
      <c r="J1249" s="632"/>
      <c r="K1249" s="632"/>
      <c r="L1249" s="649">
        <v>14</v>
      </c>
      <c r="M1249" s="649">
        <v>3710</v>
      </c>
      <c r="N1249" s="632">
        <v>1</v>
      </c>
      <c r="O1249" s="632">
        <v>265</v>
      </c>
      <c r="P1249" s="649"/>
      <c r="Q1249" s="649"/>
      <c r="R1249" s="637"/>
      <c r="S1249" s="650"/>
    </row>
    <row r="1250" spans="1:19" ht="14.4" customHeight="1" x14ac:dyDescent="0.3">
      <c r="A1250" s="631" t="s">
        <v>2497</v>
      </c>
      <c r="B1250" s="632" t="s">
        <v>2531</v>
      </c>
      <c r="C1250" s="632" t="s">
        <v>1267</v>
      </c>
      <c r="D1250" s="632" t="s">
        <v>780</v>
      </c>
      <c r="E1250" s="632" t="s">
        <v>634</v>
      </c>
      <c r="F1250" s="632" t="s">
        <v>2734</v>
      </c>
      <c r="G1250" s="632" t="s">
        <v>2735</v>
      </c>
      <c r="H1250" s="649"/>
      <c r="I1250" s="649"/>
      <c r="J1250" s="632"/>
      <c r="K1250" s="632"/>
      <c r="L1250" s="649"/>
      <c r="M1250" s="649"/>
      <c r="N1250" s="632"/>
      <c r="O1250" s="632"/>
      <c r="P1250" s="649">
        <v>9</v>
      </c>
      <c r="Q1250" s="649">
        <v>3177</v>
      </c>
      <c r="R1250" s="637"/>
      <c r="S1250" s="650">
        <v>353</v>
      </c>
    </row>
    <row r="1251" spans="1:19" ht="14.4" customHeight="1" x14ac:dyDescent="0.3">
      <c r="A1251" s="631" t="s">
        <v>2497</v>
      </c>
      <c r="B1251" s="632" t="s">
        <v>2531</v>
      </c>
      <c r="C1251" s="632" t="s">
        <v>1267</v>
      </c>
      <c r="D1251" s="632" t="s">
        <v>783</v>
      </c>
      <c r="E1251" s="632" t="s">
        <v>2499</v>
      </c>
      <c r="F1251" s="632" t="s">
        <v>2546</v>
      </c>
      <c r="G1251" s="632" t="s">
        <v>723</v>
      </c>
      <c r="H1251" s="649"/>
      <c r="I1251" s="649"/>
      <c r="J1251" s="632"/>
      <c r="K1251" s="632"/>
      <c r="L1251" s="649">
        <v>0.1</v>
      </c>
      <c r="M1251" s="649">
        <v>194.93</v>
      </c>
      <c r="N1251" s="632">
        <v>1</v>
      </c>
      <c r="O1251" s="632">
        <v>1949.3</v>
      </c>
      <c r="P1251" s="649">
        <v>0.2</v>
      </c>
      <c r="Q1251" s="649">
        <v>389.86</v>
      </c>
      <c r="R1251" s="637">
        <v>2</v>
      </c>
      <c r="S1251" s="650">
        <v>1949.3</v>
      </c>
    </row>
    <row r="1252" spans="1:19" ht="14.4" customHeight="1" x14ac:dyDescent="0.3">
      <c r="A1252" s="631" t="s">
        <v>2497</v>
      </c>
      <c r="B1252" s="632" t="s">
        <v>2531</v>
      </c>
      <c r="C1252" s="632" t="s">
        <v>1267</v>
      </c>
      <c r="D1252" s="632" t="s">
        <v>783</v>
      </c>
      <c r="E1252" s="632" t="s">
        <v>2501</v>
      </c>
      <c r="F1252" s="632" t="s">
        <v>2740</v>
      </c>
      <c r="G1252" s="632" t="s">
        <v>2741</v>
      </c>
      <c r="H1252" s="649"/>
      <c r="I1252" s="649"/>
      <c r="J1252" s="632"/>
      <c r="K1252" s="632"/>
      <c r="L1252" s="649"/>
      <c r="M1252" s="649"/>
      <c r="N1252" s="632"/>
      <c r="O1252" s="632"/>
      <c r="P1252" s="649">
        <v>1</v>
      </c>
      <c r="Q1252" s="649">
        <v>3544</v>
      </c>
      <c r="R1252" s="637"/>
      <c r="S1252" s="650">
        <v>3544</v>
      </c>
    </row>
    <row r="1253" spans="1:19" ht="14.4" customHeight="1" x14ac:dyDescent="0.3">
      <c r="A1253" s="631" t="s">
        <v>2497</v>
      </c>
      <c r="B1253" s="632" t="s">
        <v>2531</v>
      </c>
      <c r="C1253" s="632" t="s">
        <v>1267</v>
      </c>
      <c r="D1253" s="632" t="s">
        <v>783</v>
      </c>
      <c r="E1253" s="632" t="s">
        <v>2501</v>
      </c>
      <c r="F1253" s="632" t="s">
        <v>2502</v>
      </c>
      <c r="G1253" s="632" t="s">
        <v>2503</v>
      </c>
      <c r="H1253" s="649"/>
      <c r="I1253" s="649"/>
      <c r="J1253" s="632"/>
      <c r="K1253" s="632"/>
      <c r="L1253" s="649"/>
      <c r="M1253" s="649"/>
      <c r="N1253" s="632"/>
      <c r="O1253" s="632"/>
      <c r="P1253" s="649">
        <v>1</v>
      </c>
      <c r="Q1253" s="649">
        <v>893.9</v>
      </c>
      <c r="R1253" s="637"/>
      <c r="S1253" s="650">
        <v>893.9</v>
      </c>
    </row>
    <row r="1254" spans="1:19" ht="14.4" customHeight="1" x14ac:dyDescent="0.3">
      <c r="A1254" s="631" t="s">
        <v>2497</v>
      </c>
      <c r="B1254" s="632" t="s">
        <v>2531</v>
      </c>
      <c r="C1254" s="632" t="s">
        <v>1267</v>
      </c>
      <c r="D1254" s="632" t="s">
        <v>783</v>
      </c>
      <c r="E1254" s="632" t="s">
        <v>2501</v>
      </c>
      <c r="F1254" s="632" t="s">
        <v>2504</v>
      </c>
      <c r="G1254" s="632" t="s">
        <v>2505</v>
      </c>
      <c r="H1254" s="649"/>
      <c r="I1254" s="649"/>
      <c r="J1254" s="632"/>
      <c r="K1254" s="632"/>
      <c r="L1254" s="649">
        <v>9</v>
      </c>
      <c r="M1254" s="649">
        <v>8045.0999999999985</v>
      </c>
      <c r="N1254" s="632">
        <v>1</v>
      </c>
      <c r="O1254" s="632">
        <v>893.89999999999986</v>
      </c>
      <c r="P1254" s="649">
        <v>33</v>
      </c>
      <c r="Q1254" s="649">
        <v>29498.700000000012</v>
      </c>
      <c r="R1254" s="637">
        <v>3.6666666666666687</v>
      </c>
      <c r="S1254" s="650">
        <v>893.90000000000032</v>
      </c>
    </row>
    <row r="1255" spans="1:19" ht="14.4" customHeight="1" x14ac:dyDescent="0.3">
      <c r="A1255" s="631" t="s">
        <v>2497</v>
      </c>
      <c r="B1255" s="632" t="s">
        <v>2531</v>
      </c>
      <c r="C1255" s="632" t="s">
        <v>1267</v>
      </c>
      <c r="D1255" s="632" t="s">
        <v>783</v>
      </c>
      <c r="E1255" s="632" t="s">
        <v>2501</v>
      </c>
      <c r="F1255" s="632" t="s">
        <v>2506</v>
      </c>
      <c r="G1255" s="632" t="s">
        <v>2507</v>
      </c>
      <c r="H1255" s="649"/>
      <c r="I1255" s="649"/>
      <c r="J1255" s="632"/>
      <c r="K1255" s="632"/>
      <c r="L1255" s="649">
        <v>3</v>
      </c>
      <c r="M1255" s="649">
        <v>1533</v>
      </c>
      <c r="N1255" s="632">
        <v>1</v>
      </c>
      <c r="O1255" s="632">
        <v>511</v>
      </c>
      <c r="P1255" s="649"/>
      <c r="Q1255" s="649"/>
      <c r="R1255" s="637"/>
      <c r="S1255" s="650"/>
    </row>
    <row r="1256" spans="1:19" ht="14.4" customHeight="1" x14ac:dyDescent="0.3">
      <c r="A1256" s="631" t="s">
        <v>2497</v>
      </c>
      <c r="B1256" s="632" t="s">
        <v>2531</v>
      </c>
      <c r="C1256" s="632" t="s">
        <v>1267</v>
      </c>
      <c r="D1256" s="632" t="s">
        <v>783</v>
      </c>
      <c r="E1256" s="632" t="s">
        <v>2501</v>
      </c>
      <c r="F1256" s="632" t="s">
        <v>2744</v>
      </c>
      <c r="G1256" s="632" t="s">
        <v>2745</v>
      </c>
      <c r="H1256" s="649"/>
      <c r="I1256" s="649"/>
      <c r="J1256" s="632"/>
      <c r="K1256" s="632"/>
      <c r="L1256" s="649">
        <v>6</v>
      </c>
      <c r="M1256" s="649">
        <v>58459.199999999997</v>
      </c>
      <c r="N1256" s="632">
        <v>1</v>
      </c>
      <c r="O1256" s="632">
        <v>9743.1999999999989</v>
      </c>
      <c r="P1256" s="649">
        <v>12</v>
      </c>
      <c r="Q1256" s="649">
        <v>116918.39999999999</v>
      </c>
      <c r="R1256" s="637">
        <v>2</v>
      </c>
      <c r="S1256" s="650">
        <v>9743.1999999999989</v>
      </c>
    </row>
    <row r="1257" spans="1:19" ht="14.4" customHeight="1" x14ac:dyDescent="0.3">
      <c r="A1257" s="631" t="s">
        <v>2497</v>
      </c>
      <c r="B1257" s="632" t="s">
        <v>2531</v>
      </c>
      <c r="C1257" s="632" t="s">
        <v>1267</v>
      </c>
      <c r="D1257" s="632" t="s">
        <v>783</v>
      </c>
      <c r="E1257" s="632" t="s">
        <v>2501</v>
      </c>
      <c r="F1257" s="632" t="s">
        <v>2746</v>
      </c>
      <c r="G1257" s="632" t="s">
        <v>2747</v>
      </c>
      <c r="H1257" s="649"/>
      <c r="I1257" s="649"/>
      <c r="J1257" s="632"/>
      <c r="K1257" s="632"/>
      <c r="L1257" s="649">
        <v>4</v>
      </c>
      <c r="M1257" s="649">
        <v>14505.44</v>
      </c>
      <c r="N1257" s="632">
        <v>1</v>
      </c>
      <c r="O1257" s="632">
        <v>3626.36</v>
      </c>
      <c r="P1257" s="649">
        <v>8</v>
      </c>
      <c r="Q1257" s="649">
        <v>29010.880000000001</v>
      </c>
      <c r="R1257" s="637">
        <v>2</v>
      </c>
      <c r="S1257" s="650">
        <v>3626.36</v>
      </c>
    </row>
    <row r="1258" spans="1:19" ht="14.4" customHeight="1" x14ac:dyDescent="0.3">
      <c r="A1258" s="631" t="s">
        <v>2497</v>
      </c>
      <c r="B1258" s="632" t="s">
        <v>2531</v>
      </c>
      <c r="C1258" s="632" t="s">
        <v>1267</v>
      </c>
      <c r="D1258" s="632" t="s">
        <v>783</v>
      </c>
      <c r="E1258" s="632" t="s">
        <v>2501</v>
      </c>
      <c r="F1258" s="632" t="s">
        <v>2508</v>
      </c>
      <c r="G1258" s="632" t="s">
        <v>2509</v>
      </c>
      <c r="H1258" s="649"/>
      <c r="I1258" s="649"/>
      <c r="J1258" s="632"/>
      <c r="K1258" s="632"/>
      <c r="L1258" s="649">
        <v>1</v>
      </c>
      <c r="M1258" s="649">
        <v>2093</v>
      </c>
      <c r="N1258" s="632">
        <v>1</v>
      </c>
      <c r="O1258" s="632">
        <v>2093</v>
      </c>
      <c r="P1258" s="649">
        <v>4</v>
      </c>
      <c r="Q1258" s="649">
        <v>8372</v>
      </c>
      <c r="R1258" s="637">
        <v>4</v>
      </c>
      <c r="S1258" s="650">
        <v>2093</v>
      </c>
    </row>
    <row r="1259" spans="1:19" ht="14.4" customHeight="1" x14ac:dyDescent="0.3">
      <c r="A1259" s="631" t="s">
        <v>2497</v>
      </c>
      <c r="B1259" s="632" t="s">
        <v>2531</v>
      </c>
      <c r="C1259" s="632" t="s">
        <v>1267</v>
      </c>
      <c r="D1259" s="632" t="s">
        <v>783</v>
      </c>
      <c r="E1259" s="632" t="s">
        <v>2501</v>
      </c>
      <c r="F1259" s="632" t="s">
        <v>2754</v>
      </c>
      <c r="G1259" s="632" t="s">
        <v>2755</v>
      </c>
      <c r="H1259" s="649"/>
      <c r="I1259" s="649"/>
      <c r="J1259" s="632"/>
      <c r="K1259" s="632"/>
      <c r="L1259" s="649"/>
      <c r="M1259" s="649"/>
      <c r="N1259" s="632"/>
      <c r="O1259" s="632"/>
      <c r="P1259" s="649">
        <v>1</v>
      </c>
      <c r="Q1259" s="649">
        <v>9783.27</v>
      </c>
      <c r="R1259" s="637"/>
      <c r="S1259" s="650">
        <v>9783.27</v>
      </c>
    </row>
    <row r="1260" spans="1:19" ht="14.4" customHeight="1" x14ac:dyDescent="0.3">
      <c r="A1260" s="631" t="s">
        <v>2497</v>
      </c>
      <c r="B1260" s="632" t="s">
        <v>2531</v>
      </c>
      <c r="C1260" s="632" t="s">
        <v>1267</v>
      </c>
      <c r="D1260" s="632" t="s">
        <v>783</v>
      </c>
      <c r="E1260" s="632" t="s">
        <v>634</v>
      </c>
      <c r="F1260" s="632" t="s">
        <v>2512</v>
      </c>
      <c r="G1260" s="632" t="s">
        <v>2513</v>
      </c>
      <c r="H1260" s="649"/>
      <c r="I1260" s="649"/>
      <c r="J1260" s="632"/>
      <c r="K1260" s="632"/>
      <c r="L1260" s="649">
        <v>1</v>
      </c>
      <c r="M1260" s="649">
        <v>111.11</v>
      </c>
      <c r="N1260" s="632">
        <v>1</v>
      </c>
      <c r="O1260" s="632">
        <v>111.11</v>
      </c>
      <c r="P1260" s="649">
        <v>1</v>
      </c>
      <c r="Q1260" s="649">
        <v>111.11</v>
      </c>
      <c r="R1260" s="637">
        <v>1</v>
      </c>
      <c r="S1260" s="650">
        <v>111.11</v>
      </c>
    </row>
    <row r="1261" spans="1:19" ht="14.4" customHeight="1" x14ac:dyDescent="0.3">
      <c r="A1261" s="631" t="s">
        <v>2497</v>
      </c>
      <c r="B1261" s="632" t="s">
        <v>2531</v>
      </c>
      <c r="C1261" s="632" t="s">
        <v>1267</v>
      </c>
      <c r="D1261" s="632" t="s">
        <v>783</v>
      </c>
      <c r="E1261" s="632" t="s">
        <v>634</v>
      </c>
      <c r="F1261" s="632" t="s">
        <v>2587</v>
      </c>
      <c r="G1261" s="632" t="s">
        <v>2589</v>
      </c>
      <c r="H1261" s="649"/>
      <c r="I1261" s="649"/>
      <c r="J1261" s="632"/>
      <c r="K1261" s="632"/>
      <c r="L1261" s="649"/>
      <c r="M1261" s="649"/>
      <c r="N1261" s="632"/>
      <c r="O1261" s="632"/>
      <c r="P1261" s="649">
        <v>2</v>
      </c>
      <c r="Q1261" s="649">
        <v>428</v>
      </c>
      <c r="R1261" s="637"/>
      <c r="S1261" s="650">
        <v>214</v>
      </c>
    </row>
    <row r="1262" spans="1:19" ht="14.4" customHeight="1" x14ac:dyDescent="0.3">
      <c r="A1262" s="631" t="s">
        <v>2497</v>
      </c>
      <c r="B1262" s="632" t="s">
        <v>2531</v>
      </c>
      <c r="C1262" s="632" t="s">
        <v>1267</v>
      </c>
      <c r="D1262" s="632" t="s">
        <v>783</v>
      </c>
      <c r="E1262" s="632" t="s">
        <v>634</v>
      </c>
      <c r="F1262" s="632" t="s">
        <v>2608</v>
      </c>
      <c r="G1262" s="632" t="s">
        <v>2609</v>
      </c>
      <c r="H1262" s="649">
        <v>4</v>
      </c>
      <c r="I1262" s="649">
        <v>900</v>
      </c>
      <c r="J1262" s="632">
        <v>2</v>
      </c>
      <c r="K1262" s="632">
        <v>225</v>
      </c>
      <c r="L1262" s="649">
        <v>2</v>
      </c>
      <c r="M1262" s="649">
        <v>450</v>
      </c>
      <c r="N1262" s="632">
        <v>1</v>
      </c>
      <c r="O1262" s="632">
        <v>225</v>
      </c>
      <c r="P1262" s="649">
        <v>4</v>
      </c>
      <c r="Q1262" s="649">
        <v>904</v>
      </c>
      <c r="R1262" s="637">
        <v>2.0088888888888889</v>
      </c>
      <c r="S1262" s="650">
        <v>226</v>
      </c>
    </row>
    <row r="1263" spans="1:19" ht="14.4" customHeight="1" x14ac:dyDescent="0.3">
      <c r="A1263" s="631" t="s">
        <v>2497</v>
      </c>
      <c r="B1263" s="632" t="s">
        <v>2531</v>
      </c>
      <c r="C1263" s="632" t="s">
        <v>1267</v>
      </c>
      <c r="D1263" s="632" t="s">
        <v>783</v>
      </c>
      <c r="E1263" s="632" t="s">
        <v>634</v>
      </c>
      <c r="F1263" s="632" t="s">
        <v>2608</v>
      </c>
      <c r="G1263" s="632" t="s">
        <v>2610</v>
      </c>
      <c r="H1263" s="649">
        <v>2</v>
      </c>
      <c r="I1263" s="649">
        <v>450</v>
      </c>
      <c r="J1263" s="632"/>
      <c r="K1263" s="632">
        <v>225</v>
      </c>
      <c r="L1263" s="649"/>
      <c r="M1263" s="649"/>
      <c r="N1263" s="632"/>
      <c r="O1263" s="632"/>
      <c r="P1263" s="649"/>
      <c r="Q1263" s="649"/>
      <c r="R1263" s="637"/>
      <c r="S1263" s="650"/>
    </row>
    <row r="1264" spans="1:19" ht="14.4" customHeight="1" x14ac:dyDescent="0.3">
      <c r="A1264" s="631" t="s">
        <v>2497</v>
      </c>
      <c r="B1264" s="632" t="s">
        <v>2531</v>
      </c>
      <c r="C1264" s="632" t="s">
        <v>1267</v>
      </c>
      <c r="D1264" s="632" t="s">
        <v>783</v>
      </c>
      <c r="E1264" s="632" t="s">
        <v>634</v>
      </c>
      <c r="F1264" s="632" t="s">
        <v>2630</v>
      </c>
      <c r="G1264" s="632" t="s">
        <v>2631</v>
      </c>
      <c r="H1264" s="649"/>
      <c r="I1264" s="649"/>
      <c r="J1264" s="632"/>
      <c r="K1264" s="632"/>
      <c r="L1264" s="649">
        <v>28</v>
      </c>
      <c r="M1264" s="649">
        <v>9800</v>
      </c>
      <c r="N1264" s="632">
        <v>1</v>
      </c>
      <c r="O1264" s="632">
        <v>350</v>
      </c>
      <c r="P1264" s="649">
        <v>46</v>
      </c>
      <c r="Q1264" s="649">
        <v>16108</v>
      </c>
      <c r="R1264" s="637">
        <v>1.643673469387755</v>
      </c>
      <c r="S1264" s="650">
        <v>350.17391304347825</v>
      </c>
    </row>
    <row r="1265" spans="1:19" ht="14.4" customHeight="1" x14ac:dyDescent="0.3">
      <c r="A1265" s="631" t="s">
        <v>2497</v>
      </c>
      <c r="B1265" s="632" t="s">
        <v>2531</v>
      </c>
      <c r="C1265" s="632" t="s">
        <v>1267</v>
      </c>
      <c r="D1265" s="632" t="s">
        <v>783</v>
      </c>
      <c r="E1265" s="632" t="s">
        <v>634</v>
      </c>
      <c r="F1265" s="632" t="s">
        <v>2757</v>
      </c>
      <c r="G1265" s="632" t="s">
        <v>2758</v>
      </c>
      <c r="H1265" s="649"/>
      <c r="I1265" s="649"/>
      <c r="J1265" s="632"/>
      <c r="K1265" s="632"/>
      <c r="L1265" s="649"/>
      <c r="M1265" s="649"/>
      <c r="N1265" s="632"/>
      <c r="O1265" s="632"/>
      <c r="P1265" s="649">
        <v>3</v>
      </c>
      <c r="Q1265" s="649">
        <v>3435</v>
      </c>
      <c r="R1265" s="637"/>
      <c r="S1265" s="650">
        <v>1145</v>
      </c>
    </row>
    <row r="1266" spans="1:19" ht="14.4" customHeight="1" x14ac:dyDescent="0.3">
      <c r="A1266" s="631" t="s">
        <v>2497</v>
      </c>
      <c r="B1266" s="632" t="s">
        <v>2531</v>
      </c>
      <c r="C1266" s="632" t="s">
        <v>1267</v>
      </c>
      <c r="D1266" s="632" t="s">
        <v>783</v>
      </c>
      <c r="E1266" s="632" t="s">
        <v>634</v>
      </c>
      <c r="F1266" s="632" t="s">
        <v>2759</v>
      </c>
      <c r="G1266" s="632" t="s">
        <v>2760</v>
      </c>
      <c r="H1266" s="649"/>
      <c r="I1266" s="649"/>
      <c r="J1266" s="632"/>
      <c r="K1266" s="632"/>
      <c r="L1266" s="649">
        <v>6</v>
      </c>
      <c r="M1266" s="649">
        <v>28716</v>
      </c>
      <c r="N1266" s="632">
        <v>1</v>
      </c>
      <c r="O1266" s="632">
        <v>4786</v>
      </c>
      <c r="P1266" s="649">
        <v>13</v>
      </c>
      <c r="Q1266" s="649">
        <v>62244</v>
      </c>
      <c r="R1266" s="637">
        <v>2.1675720852486418</v>
      </c>
      <c r="S1266" s="650">
        <v>4788</v>
      </c>
    </row>
    <row r="1267" spans="1:19" ht="14.4" customHeight="1" x14ac:dyDescent="0.3">
      <c r="A1267" s="631" t="s">
        <v>2497</v>
      </c>
      <c r="B1267" s="632" t="s">
        <v>2531</v>
      </c>
      <c r="C1267" s="632" t="s">
        <v>1267</v>
      </c>
      <c r="D1267" s="632" t="s">
        <v>783</v>
      </c>
      <c r="E1267" s="632" t="s">
        <v>634</v>
      </c>
      <c r="F1267" s="632" t="s">
        <v>2632</v>
      </c>
      <c r="G1267" s="632" t="s">
        <v>2633</v>
      </c>
      <c r="H1267" s="649"/>
      <c r="I1267" s="649"/>
      <c r="J1267" s="632"/>
      <c r="K1267" s="632"/>
      <c r="L1267" s="649"/>
      <c r="M1267" s="649"/>
      <c r="N1267" s="632"/>
      <c r="O1267" s="632"/>
      <c r="P1267" s="649">
        <v>359</v>
      </c>
      <c r="Q1267" s="649">
        <v>91545</v>
      </c>
      <c r="R1267" s="637"/>
      <c r="S1267" s="650">
        <v>255</v>
      </c>
    </row>
    <row r="1268" spans="1:19" ht="14.4" customHeight="1" x14ac:dyDescent="0.3">
      <c r="A1268" s="631" t="s">
        <v>2497</v>
      </c>
      <c r="B1268" s="632" t="s">
        <v>2531</v>
      </c>
      <c r="C1268" s="632" t="s">
        <v>1267</v>
      </c>
      <c r="D1268" s="632" t="s">
        <v>783</v>
      </c>
      <c r="E1268" s="632" t="s">
        <v>634</v>
      </c>
      <c r="F1268" s="632" t="s">
        <v>2632</v>
      </c>
      <c r="G1268" s="632" t="s">
        <v>2634</v>
      </c>
      <c r="H1268" s="649"/>
      <c r="I1268" s="649"/>
      <c r="J1268" s="632"/>
      <c r="K1268" s="632"/>
      <c r="L1268" s="649">
        <v>268</v>
      </c>
      <c r="M1268" s="649">
        <v>68072</v>
      </c>
      <c r="N1268" s="632">
        <v>1</v>
      </c>
      <c r="O1268" s="632">
        <v>254</v>
      </c>
      <c r="P1268" s="649">
        <v>43</v>
      </c>
      <c r="Q1268" s="649">
        <v>10965</v>
      </c>
      <c r="R1268" s="637">
        <v>0.16107944529321894</v>
      </c>
      <c r="S1268" s="650">
        <v>255</v>
      </c>
    </row>
    <row r="1269" spans="1:19" ht="14.4" customHeight="1" x14ac:dyDescent="0.3">
      <c r="A1269" s="631" t="s">
        <v>2497</v>
      </c>
      <c r="B1269" s="632" t="s">
        <v>2531</v>
      </c>
      <c r="C1269" s="632" t="s">
        <v>1267</v>
      </c>
      <c r="D1269" s="632" t="s">
        <v>783</v>
      </c>
      <c r="E1269" s="632" t="s">
        <v>634</v>
      </c>
      <c r="F1269" s="632" t="s">
        <v>2635</v>
      </c>
      <c r="G1269" s="632" t="s">
        <v>2636</v>
      </c>
      <c r="H1269" s="649"/>
      <c r="I1269" s="649"/>
      <c r="J1269" s="632"/>
      <c r="K1269" s="632"/>
      <c r="L1269" s="649">
        <v>1</v>
      </c>
      <c r="M1269" s="649">
        <v>345</v>
      </c>
      <c r="N1269" s="632">
        <v>1</v>
      </c>
      <c r="O1269" s="632">
        <v>345</v>
      </c>
      <c r="P1269" s="649"/>
      <c r="Q1269" s="649"/>
      <c r="R1269" s="637"/>
      <c r="S1269" s="650"/>
    </row>
    <row r="1270" spans="1:19" ht="14.4" customHeight="1" x14ac:dyDescent="0.3">
      <c r="A1270" s="631" t="s">
        <v>2497</v>
      </c>
      <c r="B1270" s="632" t="s">
        <v>2531</v>
      </c>
      <c r="C1270" s="632" t="s">
        <v>1267</v>
      </c>
      <c r="D1270" s="632" t="s">
        <v>783</v>
      </c>
      <c r="E1270" s="632" t="s">
        <v>634</v>
      </c>
      <c r="F1270" s="632" t="s">
        <v>2654</v>
      </c>
      <c r="G1270" s="632" t="s">
        <v>2656</v>
      </c>
      <c r="H1270" s="649"/>
      <c r="I1270" s="649"/>
      <c r="J1270" s="632"/>
      <c r="K1270" s="632"/>
      <c r="L1270" s="649">
        <v>14</v>
      </c>
      <c r="M1270" s="649">
        <v>1554</v>
      </c>
      <c r="N1270" s="632">
        <v>1</v>
      </c>
      <c r="O1270" s="632">
        <v>111</v>
      </c>
      <c r="P1270" s="649">
        <v>12</v>
      </c>
      <c r="Q1270" s="649">
        <v>1344</v>
      </c>
      <c r="R1270" s="637">
        <v>0.86486486486486491</v>
      </c>
      <c r="S1270" s="650">
        <v>112</v>
      </c>
    </row>
    <row r="1271" spans="1:19" ht="14.4" customHeight="1" x14ac:dyDescent="0.3">
      <c r="A1271" s="631" t="s">
        <v>2497</v>
      </c>
      <c r="B1271" s="632" t="s">
        <v>2531</v>
      </c>
      <c r="C1271" s="632" t="s">
        <v>1267</v>
      </c>
      <c r="D1271" s="632" t="s">
        <v>783</v>
      </c>
      <c r="E1271" s="632" t="s">
        <v>634</v>
      </c>
      <c r="F1271" s="632" t="s">
        <v>2659</v>
      </c>
      <c r="G1271" s="632" t="s">
        <v>2661</v>
      </c>
      <c r="H1271" s="649"/>
      <c r="I1271" s="649"/>
      <c r="J1271" s="632"/>
      <c r="K1271" s="632"/>
      <c r="L1271" s="649">
        <v>1</v>
      </c>
      <c r="M1271" s="649">
        <v>177</v>
      </c>
      <c r="N1271" s="632">
        <v>1</v>
      </c>
      <c r="O1271" s="632">
        <v>177</v>
      </c>
      <c r="P1271" s="649">
        <v>1</v>
      </c>
      <c r="Q1271" s="649">
        <v>178</v>
      </c>
      <c r="R1271" s="637">
        <v>1.0056497175141244</v>
      </c>
      <c r="S1271" s="650">
        <v>178</v>
      </c>
    </row>
    <row r="1272" spans="1:19" ht="14.4" customHeight="1" x14ac:dyDescent="0.3">
      <c r="A1272" s="631" t="s">
        <v>2497</v>
      </c>
      <c r="B1272" s="632" t="s">
        <v>2531</v>
      </c>
      <c r="C1272" s="632" t="s">
        <v>1267</v>
      </c>
      <c r="D1272" s="632" t="s">
        <v>783</v>
      </c>
      <c r="E1272" s="632" t="s">
        <v>634</v>
      </c>
      <c r="F1272" s="632" t="s">
        <v>2664</v>
      </c>
      <c r="G1272" s="632" t="s">
        <v>2666</v>
      </c>
      <c r="H1272" s="649"/>
      <c r="I1272" s="649"/>
      <c r="J1272" s="632"/>
      <c r="K1272" s="632"/>
      <c r="L1272" s="649">
        <v>1</v>
      </c>
      <c r="M1272" s="649">
        <v>345</v>
      </c>
      <c r="N1272" s="632">
        <v>1</v>
      </c>
      <c r="O1272" s="632">
        <v>345</v>
      </c>
      <c r="P1272" s="649"/>
      <c r="Q1272" s="649"/>
      <c r="R1272" s="637"/>
      <c r="S1272" s="650"/>
    </row>
    <row r="1273" spans="1:19" ht="14.4" customHeight="1" x14ac:dyDescent="0.3">
      <c r="A1273" s="631" t="s">
        <v>2497</v>
      </c>
      <c r="B1273" s="632" t="s">
        <v>2531</v>
      </c>
      <c r="C1273" s="632" t="s">
        <v>1267</v>
      </c>
      <c r="D1273" s="632" t="s">
        <v>783</v>
      </c>
      <c r="E1273" s="632" t="s">
        <v>634</v>
      </c>
      <c r="F1273" s="632" t="s">
        <v>2674</v>
      </c>
      <c r="G1273" s="632" t="s">
        <v>2675</v>
      </c>
      <c r="H1273" s="649"/>
      <c r="I1273" s="649"/>
      <c r="J1273" s="632"/>
      <c r="K1273" s="632"/>
      <c r="L1273" s="649"/>
      <c r="M1273" s="649"/>
      <c r="N1273" s="632"/>
      <c r="O1273" s="632"/>
      <c r="P1273" s="649">
        <v>1</v>
      </c>
      <c r="Q1273" s="649">
        <v>155</v>
      </c>
      <c r="R1273" s="637"/>
      <c r="S1273" s="650">
        <v>155</v>
      </c>
    </row>
    <row r="1274" spans="1:19" ht="14.4" customHeight="1" x14ac:dyDescent="0.3">
      <c r="A1274" s="631" t="s">
        <v>2497</v>
      </c>
      <c r="B1274" s="632" t="s">
        <v>2531</v>
      </c>
      <c r="C1274" s="632" t="s">
        <v>1267</v>
      </c>
      <c r="D1274" s="632" t="s">
        <v>783</v>
      </c>
      <c r="E1274" s="632" t="s">
        <v>634</v>
      </c>
      <c r="F1274" s="632" t="s">
        <v>2696</v>
      </c>
      <c r="G1274" s="632" t="s">
        <v>2697</v>
      </c>
      <c r="H1274" s="649">
        <v>5</v>
      </c>
      <c r="I1274" s="649">
        <v>1325</v>
      </c>
      <c r="J1274" s="632"/>
      <c r="K1274" s="632">
        <v>265</v>
      </c>
      <c r="L1274" s="649"/>
      <c r="M1274" s="649"/>
      <c r="N1274" s="632"/>
      <c r="O1274" s="632"/>
      <c r="P1274" s="649"/>
      <c r="Q1274" s="649"/>
      <c r="R1274" s="637"/>
      <c r="S1274" s="650"/>
    </row>
    <row r="1275" spans="1:19" ht="14.4" customHeight="1" x14ac:dyDescent="0.3">
      <c r="A1275" s="631" t="s">
        <v>2497</v>
      </c>
      <c r="B1275" s="632" t="s">
        <v>2531</v>
      </c>
      <c r="C1275" s="632" t="s">
        <v>1267</v>
      </c>
      <c r="D1275" s="632" t="s">
        <v>783</v>
      </c>
      <c r="E1275" s="632" t="s">
        <v>634</v>
      </c>
      <c r="F1275" s="632" t="s">
        <v>2762</v>
      </c>
      <c r="G1275" s="632" t="s">
        <v>2763</v>
      </c>
      <c r="H1275" s="649"/>
      <c r="I1275" s="649"/>
      <c r="J1275" s="632"/>
      <c r="K1275" s="632"/>
      <c r="L1275" s="649">
        <v>3</v>
      </c>
      <c r="M1275" s="649">
        <v>480</v>
      </c>
      <c r="N1275" s="632">
        <v>1</v>
      </c>
      <c r="O1275" s="632">
        <v>160</v>
      </c>
      <c r="P1275" s="649">
        <v>13</v>
      </c>
      <c r="Q1275" s="649">
        <v>2093</v>
      </c>
      <c r="R1275" s="637">
        <v>4.3604166666666666</v>
      </c>
      <c r="S1275" s="650">
        <v>161</v>
      </c>
    </row>
    <row r="1276" spans="1:19" ht="14.4" customHeight="1" x14ac:dyDescent="0.3">
      <c r="A1276" s="631" t="s">
        <v>2497</v>
      </c>
      <c r="B1276" s="632" t="s">
        <v>2531</v>
      </c>
      <c r="C1276" s="632" t="s">
        <v>1267</v>
      </c>
      <c r="D1276" s="632" t="s">
        <v>783</v>
      </c>
      <c r="E1276" s="632" t="s">
        <v>634</v>
      </c>
      <c r="F1276" s="632" t="s">
        <v>2524</v>
      </c>
      <c r="G1276" s="632" t="s">
        <v>2526</v>
      </c>
      <c r="H1276" s="649"/>
      <c r="I1276" s="649"/>
      <c r="J1276" s="632"/>
      <c r="K1276" s="632"/>
      <c r="L1276" s="649">
        <v>1</v>
      </c>
      <c r="M1276" s="649">
        <v>555.55999999999995</v>
      </c>
      <c r="N1276" s="632">
        <v>1</v>
      </c>
      <c r="O1276" s="632">
        <v>555.55999999999995</v>
      </c>
      <c r="P1276" s="649">
        <v>1</v>
      </c>
      <c r="Q1276" s="649">
        <v>555.55999999999995</v>
      </c>
      <c r="R1276" s="637">
        <v>1</v>
      </c>
      <c r="S1276" s="650">
        <v>555.55999999999995</v>
      </c>
    </row>
    <row r="1277" spans="1:19" ht="14.4" customHeight="1" x14ac:dyDescent="0.3">
      <c r="A1277" s="631" t="s">
        <v>2497</v>
      </c>
      <c r="B1277" s="632" t="s">
        <v>2531</v>
      </c>
      <c r="C1277" s="632" t="s">
        <v>1267</v>
      </c>
      <c r="D1277" s="632" t="s">
        <v>783</v>
      </c>
      <c r="E1277" s="632" t="s">
        <v>634</v>
      </c>
      <c r="F1277" s="632" t="s">
        <v>2734</v>
      </c>
      <c r="G1277" s="632" t="s">
        <v>2735</v>
      </c>
      <c r="H1277" s="649"/>
      <c r="I1277" s="649"/>
      <c r="J1277" s="632"/>
      <c r="K1277" s="632"/>
      <c r="L1277" s="649">
        <v>246</v>
      </c>
      <c r="M1277" s="649">
        <v>86592</v>
      </c>
      <c r="N1277" s="632">
        <v>1</v>
      </c>
      <c r="O1277" s="632">
        <v>352</v>
      </c>
      <c r="P1277" s="649">
        <v>545</v>
      </c>
      <c r="Q1277" s="649">
        <v>192385</v>
      </c>
      <c r="R1277" s="637">
        <v>2.2217410384331115</v>
      </c>
      <c r="S1277" s="650">
        <v>353</v>
      </c>
    </row>
    <row r="1278" spans="1:19" ht="14.4" customHeight="1" x14ac:dyDescent="0.3">
      <c r="A1278" s="631" t="s">
        <v>2497</v>
      </c>
      <c r="B1278" s="632" t="s">
        <v>2531</v>
      </c>
      <c r="C1278" s="632" t="s">
        <v>1267</v>
      </c>
      <c r="D1278" s="632" t="s">
        <v>2490</v>
      </c>
      <c r="E1278" s="632" t="s">
        <v>634</v>
      </c>
      <c r="F1278" s="632" t="s">
        <v>2608</v>
      </c>
      <c r="G1278" s="632" t="s">
        <v>2609</v>
      </c>
      <c r="H1278" s="649">
        <v>4</v>
      </c>
      <c r="I1278" s="649">
        <v>900</v>
      </c>
      <c r="J1278" s="632"/>
      <c r="K1278" s="632">
        <v>225</v>
      </c>
      <c r="L1278" s="649"/>
      <c r="M1278" s="649"/>
      <c r="N1278" s="632"/>
      <c r="O1278" s="632"/>
      <c r="P1278" s="649"/>
      <c r="Q1278" s="649"/>
      <c r="R1278" s="637"/>
      <c r="S1278" s="650"/>
    </row>
    <row r="1279" spans="1:19" ht="14.4" customHeight="1" x14ac:dyDescent="0.3">
      <c r="A1279" s="631" t="s">
        <v>2497</v>
      </c>
      <c r="B1279" s="632" t="s">
        <v>2531</v>
      </c>
      <c r="C1279" s="632" t="s">
        <v>1267</v>
      </c>
      <c r="D1279" s="632" t="s">
        <v>2490</v>
      </c>
      <c r="E1279" s="632" t="s">
        <v>634</v>
      </c>
      <c r="F1279" s="632" t="s">
        <v>2608</v>
      </c>
      <c r="G1279" s="632" t="s">
        <v>2610</v>
      </c>
      <c r="H1279" s="649">
        <v>1</v>
      </c>
      <c r="I1279" s="649">
        <v>225</v>
      </c>
      <c r="J1279" s="632"/>
      <c r="K1279" s="632">
        <v>225</v>
      </c>
      <c r="L1279" s="649"/>
      <c r="M1279" s="649"/>
      <c r="N1279" s="632"/>
      <c r="O1279" s="632"/>
      <c r="P1279" s="649"/>
      <c r="Q1279" s="649"/>
      <c r="R1279" s="637"/>
      <c r="S1279" s="650"/>
    </row>
    <row r="1280" spans="1:19" ht="14.4" customHeight="1" x14ac:dyDescent="0.3">
      <c r="A1280" s="631" t="s">
        <v>2497</v>
      </c>
      <c r="B1280" s="632" t="s">
        <v>2531</v>
      </c>
      <c r="C1280" s="632" t="s">
        <v>1267</v>
      </c>
      <c r="D1280" s="632" t="s">
        <v>2490</v>
      </c>
      <c r="E1280" s="632" t="s">
        <v>634</v>
      </c>
      <c r="F1280" s="632" t="s">
        <v>2630</v>
      </c>
      <c r="G1280" s="632" t="s">
        <v>2631</v>
      </c>
      <c r="H1280" s="649"/>
      <c r="I1280" s="649"/>
      <c r="J1280" s="632"/>
      <c r="K1280" s="632"/>
      <c r="L1280" s="649"/>
      <c r="M1280" s="649"/>
      <c r="N1280" s="632"/>
      <c r="O1280" s="632"/>
      <c r="P1280" s="649">
        <v>1</v>
      </c>
      <c r="Q1280" s="649">
        <v>351</v>
      </c>
      <c r="R1280" s="637"/>
      <c r="S1280" s="650">
        <v>351</v>
      </c>
    </row>
    <row r="1281" spans="1:19" ht="14.4" customHeight="1" x14ac:dyDescent="0.3">
      <c r="A1281" s="631" t="s">
        <v>2497</v>
      </c>
      <c r="B1281" s="632" t="s">
        <v>2531</v>
      </c>
      <c r="C1281" s="632" t="s">
        <v>1267</v>
      </c>
      <c r="D1281" s="632" t="s">
        <v>2490</v>
      </c>
      <c r="E1281" s="632" t="s">
        <v>634</v>
      </c>
      <c r="F1281" s="632" t="s">
        <v>2632</v>
      </c>
      <c r="G1281" s="632" t="s">
        <v>2634</v>
      </c>
      <c r="H1281" s="649"/>
      <c r="I1281" s="649"/>
      <c r="J1281" s="632"/>
      <c r="K1281" s="632"/>
      <c r="L1281" s="649"/>
      <c r="M1281" s="649"/>
      <c r="N1281" s="632"/>
      <c r="O1281" s="632"/>
      <c r="P1281" s="649">
        <v>44</v>
      </c>
      <c r="Q1281" s="649">
        <v>11220</v>
      </c>
      <c r="R1281" s="637"/>
      <c r="S1281" s="650">
        <v>255</v>
      </c>
    </row>
    <row r="1282" spans="1:19" ht="14.4" customHeight="1" x14ac:dyDescent="0.3">
      <c r="A1282" s="631" t="s">
        <v>2497</v>
      </c>
      <c r="B1282" s="632" t="s">
        <v>2531</v>
      </c>
      <c r="C1282" s="632" t="s">
        <v>1267</v>
      </c>
      <c r="D1282" s="632" t="s">
        <v>2490</v>
      </c>
      <c r="E1282" s="632" t="s">
        <v>634</v>
      </c>
      <c r="F1282" s="632" t="s">
        <v>2659</v>
      </c>
      <c r="G1282" s="632" t="s">
        <v>2660</v>
      </c>
      <c r="H1282" s="649"/>
      <c r="I1282" s="649"/>
      <c r="J1282" s="632"/>
      <c r="K1282" s="632"/>
      <c r="L1282" s="649"/>
      <c r="M1282" s="649"/>
      <c r="N1282" s="632"/>
      <c r="O1282" s="632"/>
      <c r="P1282" s="649">
        <v>1</v>
      </c>
      <c r="Q1282" s="649">
        <v>178</v>
      </c>
      <c r="R1282" s="637"/>
      <c r="S1282" s="650">
        <v>178</v>
      </c>
    </row>
    <row r="1283" spans="1:19" ht="14.4" customHeight="1" x14ac:dyDescent="0.3">
      <c r="A1283" s="631" t="s">
        <v>2497</v>
      </c>
      <c r="B1283" s="632" t="s">
        <v>2531</v>
      </c>
      <c r="C1283" s="632" t="s">
        <v>1267</v>
      </c>
      <c r="D1283" s="632" t="s">
        <v>2490</v>
      </c>
      <c r="E1283" s="632" t="s">
        <v>634</v>
      </c>
      <c r="F1283" s="632" t="s">
        <v>2696</v>
      </c>
      <c r="G1283" s="632" t="s">
        <v>2697</v>
      </c>
      <c r="H1283" s="649">
        <v>10</v>
      </c>
      <c r="I1283" s="649">
        <v>2650</v>
      </c>
      <c r="J1283" s="632"/>
      <c r="K1283" s="632">
        <v>265</v>
      </c>
      <c r="L1283" s="649"/>
      <c r="M1283" s="649"/>
      <c r="N1283" s="632"/>
      <c r="O1283" s="632"/>
      <c r="P1283" s="649"/>
      <c r="Q1283" s="649"/>
      <c r="R1283" s="637"/>
      <c r="S1283" s="650"/>
    </row>
    <row r="1284" spans="1:19" ht="14.4" customHeight="1" x14ac:dyDescent="0.3">
      <c r="A1284" s="631" t="s">
        <v>2497</v>
      </c>
      <c r="B1284" s="632" t="s">
        <v>2531</v>
      </c>
      <c r="C1284" s="632" t="s">
        <v>1267</v>
      </c>
      <c r="D1284" s="632" t="s">
        <v>2490</v>
      </c>
      <c r="E1284" s="632" t="s">
        <v>634</v>
      </c>
      <c r="F1284" s="632" t="s">
        <v>2734</v>
      </c>
      <c r="G1284" s="632" t="s">
        <v>2735</v>
      </c>
      <c r="H1284" s="649"/>
      <c r="I1284" s="649"/>
      <c r="J1284" s="632"/>
      <c r="K1284" s="632"/>
      <c r="L1284" s="649"/>
      <c r="M1284" s="649"/>
      <c r="N1284" s="632"/>
      <c r="O1284" s="632"/>
      <c r="P1284" s="649">
        <v>9</v>
      </c>
      <c r="Q1284" s="649">
        <v>3177</v>
      </c>
      <c r="R1284" s="637"/>
      <c r="S1284" s="650">
        <v>353</v>
      </c>
    </row>
    <row r="1285" spans="1:19" ht="14.4" customHeight="1" x14ac:dyDescent="0.3">
      <c r="A1285" s="631" t="s">
        <v>2497</v>
      </c>
      <c r="B1285" s="632" t="s">
        <v>2531</v>
      </c>
      <c r="C1285" s="632" t="s">
        <v>1267</v>
      </c>
      <c r="D1285" s="632" t="s">
        <v>787</v>
      </c>
      <c r="E1285" s="632" t="s">
        <v>634</v>
      </c>
      <c r="F1285" s="632" t="s">
        <v>2599</v>
      </c>
      <c r="G1285" s="632" t="s">
        <v>2601</v>
      </c>
      <c r="H1285" s="649">
        <v>1</v>
      </c>
      <c r="I1285" s="649">
        <v>223</v>
      </c>
      <c r="J1285" s="632"/>
      <c r="K1285" s="632">
        <v>223</v>
      </c>
      <c r="L1285" s="649"/>
      <c r="M1285" s="649"/>
      <c r="N1285" s="632"/>
      <c r="O1285" s="632"/>
      <c r="P1285" s="649"/>
      <c r="Q1285" s="649"/>
      <c r="R1285" s="637"/>
      <c r="S1285" s="650"/>
    </row>
    <row r="1286" spans="1:19" ht="14.4" customHeight="1" x14ac:dyDescent="0.3">
      <c r="A1286" s="631" t="s">
        <v>2497</v>
      </c>
      <c r="B1286" s="632" t="s">
        <v>2531</v>
      </c>
      <c r="C1286" s="632" t="s">
        <v>1267</v>
      </c>
      <c r="D1286" s="632" t="s">
        <v>787</v>
      </c>
      <c r="E1286" s="632" t="s">
        <v>634</v>
      </c>
      <c r="F1286" s="632" t="s">
        <v>2608</v>
      </c>
      <c r="G1286" s="632" t="s">
        <v>2609</v>
      </c>
      <c r="H1286" s="649">
        <v>1</v>
      </c>
      <c r="I1286" s="649">
        <v>225</v>
      </c>
      <c r="J1286" s="632"/>
      <c r="K1286" s="632">
        <v>225</v>
      </c>
      <c r="L1286" s="649"/>
      <c r="M1286" s="649"/>
      <c r="N1286" s="632"/>
      <c r="O1286" s="632"/>
      <c r="P1286" s="649"/>
      <c r="Q1286" s="649"/>
      <c r="R1286" s="637"/>
      <c r="S1286" s="650"/>
    </row>
    <row r="1287" spans="1:19" ht="14.4" customHeight="1" x14ac:dyDescent="0.3">
      <c r="A1287" s="631" t="s">
        <v>2497</v>
      </c>
      <c r="B1287" s="632" t="s">
        <v>2531</v>
      </c>
      <c r="C1287" s="632" t="s">
        <v>1267</v>
      </c>
      <c r="D1287" s="632" t="s">
        <v>787</v>
      </c>
      <c r="E1287" s="632" t="s">
        <v>634</v>
      </c>
      <c r="F1287" s="632" t="s">
        <v>2608</v>
      </c>
      <c r="G1287" s="632" t="s">
        <v>2610</v>
      </c>
      <c r="H1287" s="649"/>
      <c r="I1287" s="649"/>
      <c r="J1287" s="632"/>
      <c r="K1287" s="632"/>
      <c r="L1287" s="649"/>
      <c r="M1287" s="649"/>
      <c r="N1287" s="632"/>
      <c r="O1287" s="632"/>
      <c r="P1287" s="649">
        <v>1</v>
      </c>
      <c r="Q1287" s="649">
        <v>226</v>
      </c>
      <c r="R1287" s="637"/>
      <c r="S1287" s="650">
        <v>226</v>
      </c>
    </row>
    <row r="1288" spans="1:19" ht="14.4" customHeight="1" x14ac:dyDescent="0.3">
      <c r="A1288" s="631" t="s">
        <v>2497</v>
      </c>
      <c r="B1288" s="632" t="s">
        <v>2531</v>
      </c>
      <c r="C1288" s="632" t="s">
        <v>1267</v>
      </c>
      <c r="D1288" s="632" t="s">
        <v>787</v>
      </c>
      <c r="E1288" s="632" t="s">
        <v>634</v>
      </c>
      <c r="F1288" s="632" t="s">
        <v>2632</v>
      </c>
      <c r="G1288" s="632" t="s">
        <v>2633</v>
      </c>
      <c r="H1288" s="649"/>
      <c r="I1288" s="649"/>
      <c r="J1288" s="632"/>
      <c r="K1288" s="632"/>
      <c r="L1288" s="649">
        <v>63</v>
      </c>
      <c r="M1288" s="649">
        <v>16002</v>
      </c>
      <c r="N1288" s="632">
        <v>1</v>
      </c>
      <c r="O1288" s="632">
        <v>254</v>
      </c>
      <c r="P1288" s="649"/>
      <c r="Q1288" s="649"/>
      <c r="R1288" s="637"/>
      <c r="S1288" s="650"/>
    </row>
    <row r="1289" spans="1:19" ht="14.4" customHeight="1" x14ac:dyDescent="0.3">
      <c r="A1289" s="631" t="s">
        <v>2497</v>
      </c>
      <c r="B1289" s="632" t="s">
        <v>2531</v>
      </c>
      <c r="C1289" s="632" t="s">
        <v>1267</v>
      </c>
      <c r="D1289" s="632" t="s">
        <v>787</v>
      </c>
      <c r="E1289" s="632" t="s">
        <v>634</v>
      </c>
      <c r="F1289" s="632" t="s">
        <v>2632</v>
      </c>
      <c r="G1289" s="632" t="s">
        <v>2634</v>
      </c>
      <c r="H1289" s="649"/>
      <c r="I1289" s="649"/>
      <c r="J1289" s="632"/>
      <c r="K1289" s="632"/>
      <c r="L1289" s="649">
        <v>7</v>
      </c>
      <c r="M1289" s="649">
        <v>1778</v>
      </c>
      <c r="N1289" s="632">
        <v>1</v>
      </c>
      <c r="O1289" s="632">
        <v>254</v>
      </c>
      <c r="P1289" s="649"/>
      <c r="Q1289" s="649"/>
      <c r="R1289" s="637"/>
      <c r="S1289" s="650"/>
    </row>
    <row r="1290" spans="1:19" ht="14.4" customHeight="1" x14ac:dyDescent="0.3">
      <c r="A1290" s="631" t="s">
        <v>2497</v>
      </c>
      <c r="B1290" s="632" t="s">
        <v>2531</v>
      </c>
      <c r="C1290" s="632" t="s">
        <v>1267</v>
      </c>
      <c r="D1290" s="632" t="s">
        <v>787</v>
      </c>
      <c r="E1290" s="632" t="s">
        <v>634</v>
      </c>
      <c r="F1290" s="632" t="s">
        <v>2654</v>
      </c>
      <c r="G1290" s="632" t="s">
        <v>2655</v>
      </c>
      <c r="H1290" s="649"/>
      <c r="I1290" s="649"/>
      <c r="J1290" s="632"/>
      <c r="K1290" s="632"/>
      <c r="L1290" s="649">
        <v>7</v>
      </c>
      <c r="M1290" s="649">
        <v>777</v>
      </c>
      <c r="N1290" s="632">
        <v>1</v>
      </c>
      <c r="O1290" s="632">
        <v>111</v>
      </c>
      <c r="P1290" s="649"/>
      <c r="Q1290" s="649"/>
      <c r="R1290" s="637"/>
      <c r="S1290" s="650"/>
    </row>
    <row r="1291" spans="1:19" ht="14.4" customHeight="1" x14ac:dyDescent="0.3">
      <c r="A1291" s="631" t="s">
        <v>2497</v>
      </c>
      <c r="B1291" s="632" t="s">
        <v>2531</v>
      </c>
      <c r="C1291" s="632" t="s">
        <v>1267</v>
      </c>
      <c r="D1291" s="632" t="s">
        <v>787</v>
      </c>
      <c r="E1291" s="632" t="s">
        <v>634</v>
      </c>
      <c r="F1291" s="632" t="s">
        <v>2659</v>
      </c>
      <c r="G1291" s="632" t="s">
        <v>2661</v>
      </c>
      <c r="H1291" s="649">
        <v>1</v>
      </c>
      <c r="I1291" s="649">
        <v>177</v>
      </c>
      <c r="J1291" s="632">
        <v>0.33333333333333331</v>
      </c>
      <c r="K1291" s="632">
        <v>177</v>
      </c>
      <c r="L1291" s="649">
        <v>3</v>
      </c>
      <c r="M1291" s="649">
        <v>531</v>
      </c>
      <c r="N1291" s="632">
        <v>1</v>
      </c>
      <c r="O1291" s="632">
        <v>177</v>
      </c>
      <c r="P1291" s="649"/>
      <c r="Q1291" s="649"/>
      <c r="R1291" s="637"/>
      <c r="S1291" s="650"/>
    </row>
    <row r="1292" spans="1:19" ht="14.4" customHeight="1" x14ac:dyDescent="0.3">
      <c r="A1292" s="631" t="s">
        <v>2497</v>
      </c>
      <c r="B1292" s="632" t="s">
        <v>2531</v>
      </c>
      <c r="C1292" s="632" t="s">
        <v>1267</v>
      </c>
      <c r="D1292" s="632" t="s">
        <v>787</v>
      </c>
      <c r="E1292" s="632" t="s">
        <v>634</v>
      </c>
      <c r="F1292" s="632" t="s">
        <v>2667</v>
      </c>
      <c r="G1292" s="632" t="s">
        <v>2668</v>
      </c>
      <c r="H1292" s="649"/>
      <c r="I1292" s="649"/>
      <c r="J1292" s="632"/>
      <c r="K1292" s="632"/>
      <c r="L1292" s="649"/>
      <c r="M1292" s="649"/>
      <c r="N1292" s="632"/>
      <c r="O1292" s="632"/>
      <c r="P1292" s="649">
        <v>1</v>
      </c>
      <c r="Q1292" s="649">
        <v>308</v>
      </c>
      <c r="R1292" s="637"/>
      <c r="S1292" s="650">
        <v>308</v>
      </c>
    </row>
    <row r="1293" spans="1:19" ht="14.4" customHeight="1" x14ac:dyDescent="0.3">
      <c r="A1293" s="631" t="s">
        <v>2497</v>
      </c>
      <c r="B1293" s="632" t="s">
        <v>2531</v>
      </c>
      <c r="C1293" s="632" t="s">
        <v>1267</v>
      </c>
      <c r="D1293" s="632" t="s">
        <v>787</v>
      </c>
      <c r="E1293" s="632" t="s">
        <v>634</v>
      </c>
      <c r="F1293" s="632" t="s">
        <v>2734</v>
      </c>
      <c r="G1293" s="632" t="s">
        <v>2735</v>
      </c>
      <c r="H1293" s="649"/>
      <c r="I1293" s="649"/>
      <c r="J1293" s="632"/>
      <c r="K1293" s="632"/>
      <c r="L1293" s="649">
        <v>51</v>
      </c>
      <c r="M1293" s="649">
        <v>17952</v>
      </c>
      <c r="N1293" s="632">
        <v>1</v>
      </c>
      <c r="O1293" s="632">
        <v>352</v>
      </c>
      <c r="P1293" s="649"/>
      <c r="Q1293" s="649"/>
      <c r="R1293" s="637"/>
      <c r="S1293" s="650"/>
    </row>
    <row r="1294" spans="1:19" ht="14.4" customHeight="1" x14ac:dyDescent="0.3">
      <c r="A1294" s="631" t="s">
        <v>2497</v>
      </c>
      <c r="B1294" s="632" t="s">
        <v>2531</v>
      </c>
      <c r="C1294" s="632" t="s">
        <v>1267</v>
      </c>
      <c r="D1294" s="632" t="s">
        <v>774</v>
      </c>
      <c r="E1294" s="632" t="s">
        <v>2499</v>
      </c>
      <c r="F1294" s="632" t="s">
        <v>2546</v>
      </c>
      <c r="G1294" s="632" t="s">
        <v>723</v>
      </c>
      <c r="H1294" s="649"/>
      <c r="I1294" s="649"/>
      <c r="J1294" s="632"/>
      <c r="K1294" s="632"/>
      <c r="L1294" s="649">
        <v>0.1</v>
      </c>
      <c r="M1294" s="649">
        <v>194.93</v>
      </c>
      <c r="N1294" s="632">
        <v>1</v>
      </c>
      <c r="O1294" s="632">
        <v>1949.3</v>
      </c>
      <c r="P1294" s="649"/>
      <c r="Q1294" s="649"/>
      <c r="R1294" s="637"/>
      <c r="S1294" s="650"/>
    </row>
    <row r="1295" spans="1:19" ht="14.4" customHeight="1" x14ac:dyDescent="0.3">
      <c r="A1295" s="631" t="s">
        <v>2497</v>
      </c>
      <c r="B1295" s="632" t="s">
        <v>2531</v>
      </c>
      <c r="C1295" s="632" t="s">
        <v>1267</v>
      </c>
      <c r="D1295" s="632" t="s">
        <v>774</v>
      </c>
      <c r="E1295" s="632" t="s">
        <v>634</v>
      </c>
      <c r="F1295" s="632" t="s">
        <v>2608</v>
      </c>
      <c r="G1295" s="632" t="s">
        <v>2609</v>
      </c>
      <c r="H1295" s="649"/>
      <c r="I1295" s="649"/>
      <c r="J1295" s="632"/>
      <c r="K1295" s="632"/>
      <c r="L1295" s="649">
        <v>14</v>
      </c>
      <c r="M1295" s="649">
        <v>3150</v>
      </c>
      <c r="N1295" s="632">
        <v>1</v>
      </c>
      <c r="O1295" s="632">
        <v>225</v>
      </c>
      <c r="P1295" s="649">
        <v>7</v>
      </c>
      <c r="Q1295" s="649">
        <v>1582</v>
      </c>
      <c r="R1295" s="637">
        <v>0.50222222222222224</v>
      </c>
      <c r="S1295" s="650">
        <v>226</v>
      </c>
    </row>
    <row r="1296" spans="1:19" ht="14.4" customHeight="1" x14ac:dyDescent="0.3">
      <c r="A1296" s="631" t="s">
        <v>2497</v>
      </c>
      <c r="B1296" s="632" t="s">
        <v>2531</v>
      </c>
      <c r="C1296" s="632" t="s">
        <v>1267</v>
      </c>
      <c r="D1296" s="632" t="s">
        <v>774</v>
      </c>
      <c r="E1296" s="632" t="s">
        <v>634</v>
      </c>
      <c r="F1296" s="632" t="s">
        <v>2624</v>
      </c>
      <c r="G1296" s="632" t="s">
        <v>2626</v>
      </c>
      <c r="H1296" s="649"/>
      <c r="I1296" s="649"/>
      <c r="J1296" s="632"/>
      <c r="K1296" s="632"/>
      <c r="L1296" s="649">
        <v>1</v>
      </c>
      <c r="M1296" s="649">
        <v>484</v>
      </c>
      <c r="N1296" s="632">
        <v>1</v>
      </c>
      <c r="O1296" s="632">
        <v>484</v>
      </c>
      <c r="P1296" s="649"/>
      <c r="Q1296" s="649"/>
      <c r="R1296" s="637"/>
      <c r="S1296" s="650"/>
    </row>
    <row r="1297" spans="1:19" ht="14.4" customHeight="1" x14ac:dyDescent="0.3">
      <c r="A1297" s="631" t="s">
        <v>2497</v>
      </c>
      <c r="B1297" s="632" t="s">
        <v>2531</v>
      </c>
      <c r="C1297" s="632" t="s">
        <v>1267</v>
      </c>
      <c r="D1297" s="632" t="s">
        <v>774</v>
      </c>
      <c r="E1297" s="632" t="s">
        <v>634</v>
      </c>
      <c r="F1297" s="632" t="s">
        <v>2696</v>
      </c>
      <c r="G1297" s="632" t="s">
        <v>2697</v>
      </c>
      <c r="H1297" s="649"/>
      <c r="I1297" s="649"/>
      <c r="J1297" s="632"/>
      <c r="K1297" s="632"/>
      <c r="L1297" s="649">
        <v>14</v>
      </c>
      <c r="M1297" s="649">
        <v>3710</v>
      </c>
      <c r="N1297" s="632">
        <v>1</v>
      </c>
      <c r="O1297" s="632">
        <v>265</v>
      </c>
      <c r="P1297" s="649">
        <v>5</v>
      </c>
      <c r="Q1297" s="649">
        <v>1330</v>
      </c>
      <c r="R1297" s="637">
        <v>0.35849056603773582</v>
      </c>
      <c r="S1297" s="650">
        <v>266</v>
      </c>
    </row>
    <row r="1298" spans="1:19" ht="14.4" customHeight="1" x14ac:dyDescent="0.3">
      <c r="A1298" s="631" t="s">
        <v>2497</v>
      </c>
      <c r="B1298" s="632" t="s">
        <v>2531</v>
      </c>
      <c r="C1298" s="632" t="s">
        <v>1267</v>
      </c>
      <c r="D1298" s="632" t="s">
        <v>2495</v>
      </c>
      <c r="E1298" s="632" t="s">
        <v>634</v>
      </c>
      <c r="F1298" s="632" t="s">
        <v>2599</v>
      </c>
      <c r="G1298" s="632" t="s">
        <v>2600</v>
      </c>
      <c r="H1298" s="649"/>
      <c r="I1298" s="649"/>
      <c r="J1298" s="632"/>
      <c r="K1298" s="632"/>
      <c r="L1298" s="649"/>
      <c r="M1298" s="649"/>
      <c r="N1298" s="632"/>
      <c r="O1298" s="632"/>
      <c r="P1298" s="649">
        <v>1</v>
      </c>
      <c r="Q1298" s="649">
        <v>224</v>
      </c>
      <c r="R1298" s="637"/>
      <c r="S1298" s="650">
        <v>224</v>
      </c>
    </row>
    <row r="1299" spans="1:19" ht="14.4" customHeight="1" x14ac:dyDescent="0.3">
      <c r="A1299" s="631" t="s">
        <v>2497</v>
      </c>
      <c r="B1299" s="632" t="s">
        <v>2531</v>
      </c>
      <c r="C1299" s="632" t="s">
        <v>1267</v>
      </c>
      <c r="D1299" s="632" t="s">
        <v>2495</v>
      </c>
      <c r="E1299" s="632" t="s">
        <v>634</v>
      </c>
      <c r="F1299" s="632" t="s">
        <v>2608</v>
      </c>
      <c r="G1299" s="632" t="s">
        <v>2609</v>
      </c>
      <c r="H1299" s="649"/>
      <c r="I1299" s="649"/>
      <c r="J1299" s="632"/>
      <c r="K1299" s="632"/>
      <c r="L1299" s="649"/>
      <c r="M1299" s="649"/>
      <c r="N1299" s="632"/>
      <c r="O1299" s="632"/>
      <c r="P1299" s="649">
        <v>2</v>
      </c>
      <c r="Q1299" s="649">
        <v>452</v>
      </c>
      <c r="R1299" s="637"/>
      <c r="S1299" s="650">
        <v>226</v>
      </c>
    </row>
    <row r="1300" spans="1:19" ht="14.4" customHeight="1" x14ac:dyDescent="0.3">
      <c r="A1300" s="631" t="s">
        <v>2497</v>
      </c>
      <c r="B1300" s="632" t="s">
        <v>2531</v>
      </c>
      <c r="C1300" s="632" t="s">
        <v>1267</v>
      </c>
      <c r="D1300" s="632" t="s">
        <v>2495</v>
      </c>
      <c r="E1300" s="632" t="s">
        <v>634</v>
      </c>
      <c r="F1300" s="632" t="s">
        <v>2608</v>
      </c>
      <c r="G1300" s="632" t="s">
        <v>2610</v>
      </c>
      <c r="H1300" s="649"/>
      <c r="I1300" s="649"/>
      <c r="J1300" s="632"/>
      <c r="K1300" s="632"/>
      <c r="L1300" s="649">
        <v>5</v>
      </c>
      <c r="M1300" s="649">
        <v>1125</v>
      </c>
      <c r="N1300" s="632">
        <v>1</v>
      </c>
      <c r="O1300" s="632">
        <v>225</v>
      </c>
      <c r="P1300" s="649"/>
      <c r="Q1300" s="649"/>
      <c r="R1300" s="637"/>
      <c r="S1300" s="650"/>
    </row>
    <row r="1301" spans="1:19" ht="14.4" customHeight="1" x14ac:dyDescent="0.3">
      <c r="A1301" s="631" t="s">
        <v>2497</v>
      </c>
      <c r="B1301" s="632" t="s">
        <v>2531</v>
      </c>
      <c r="C1301" s="632" t="s">
        <v>1267</v>
      </c>
      <c r="D1301" s="632" t="s">
        <v>2495</v>
      </c>
      <c r="E1301" s="632" t="s">
        <v>634</v>
      </c>
      <c r="F1301" s="632" t="s">
        <v>2630</v>
      </c>
      <c r="G1301" s="632" t="s">
        <v>2631</v>
      </c>
      <c r="H1301" s="649"/>
      <c r="I1301" s="649"/>
      <c r="J1301" s="632"/>
      <c r="K1301" s="632"/>
      <c r="L1301" s="649"/>
      <c r="M1301" s="649"/>
      <c r="N1301" s="632"/>
      <c r="O1301" s="632"/>
      <c r="P1301" s="649">
        <v>1</v>
      </c>
      <c r="Q1301" s="649">
        <v>350</v>
      </c>
      <c r="R1301" s="637"/>
      <c r="S1301" s="650">
        <v>350</v>
      </c>
    </row>
    <row r="1302" spans="1:19" ht="14.4" customHeight="1" x14ac:dyDescent="0.3">
      <c r="A1302" s="631" t="s">
        <v>2497</v>
      </c>
      <c r="B1302" s="632" t="s">
        <v>2531</v>
      </c>
      <c r="C1302" s="632" t="s">
        <v>1267</v>
      </c>
      <c r="D1302" s="632" t="s">
        <v>2495</v>
      </c>
      <c r="E1302" s="632" t="s">
        <v>634</v>
      </c>
      <c r="F1302" s="632" t="s">
        <v>2632</v>
      </c>
      <c r="G1302" s="632" t="s">
        <v>2633</v>
      </c>
      <c r="H1302" s="649"/>
      <c r="I1302" s="649"/>
      <c r="J1302" s="632"/>
      <c r="K1302" s="632"/>
      <c r="L1302" s="649"/>
      <c r="M1302" s="649"/>
      <c r="N1302" s="632"/>
      <c r="O1302" s="632"/>
      <c r="P1302" s="649">
        <v>13</v>
      </c>
      <c r="Q1302" s="649">
        <v>3315</v>
      </c>
      <c r="R1302" s="637"/>
      <c r="S1302" s="650">
        <v>255</v>
      </c>
    </row>
    <row r="1303" spans="1:19" ht="14.4" customHeight="1" x14ac:dyDescent="0.3">
      <c r="A1303" s="631" t="s">
        <v>2497</v>
      </c>
      <c r="B1303" s="632" t="s">
        <v>2531</v>
      </c>
      <c r="C1303" s="632" t="s">
        <v>1267</v>
      </c>
      <c r="D1303" s="632" t="s">
        <v>2495</v>
      </c>
      <c r="E1303" s="632" t="s">
        <v>634</v>
      </c>
      <c r="F1303" s="632" t="s">
        <v>2659</v>
      </c>
      <c r="G1303" s="632" t="s">
        <v>2661</v>
      </c>
      <c r="H1303" s="649"/>
      <c r="I1303" s="649"/>
      <c r="J1303" s="632"/>
      <c r="K1303" s="632"/>
      <c r="L1303" s="649"/>
      <c r="M1303" s="649"/>
      <c r="N1303" s="632"/>
      <c r="O1303" s="632"/>
      <c r="P1303" s="649">
        <v>4</v>
      </c>
      <c r="Q1303" s="649">
        <v>712</v>
      </c>
      <c r="R1303" s="637"/>
      <c r="S1303" s="650">
        <v>178</v>
      </c>
    </row>
    <row r="1304" spans="1:19" ht="14.4" customHeight="1" x14ac:dyDescent="0.3">
      <c r="A1304" s="631" t="s">
        <v>2497</v>
      </c>
      <c r="B1304" s="632" t="s">
        <v>2531</v>
      </c>
      <c r="C1304" s="632" t="s">
        <v>1267</v>
      </c>
      <c r="D1304" s="632" t="s">
        <v>2495</v>
      </c>
      <c r="E1304" s="632" t="s">
        <v>634</v>
      </c>
      <c r="F1304" s="632" t="s">
        <v>2696</v>
      </c>
      <c r="G1304" s="632" t="s">
        <v>2697</v>
      </c>
      <c r="H1304" s="649"/>
      <c r="I1304" s="649"/>
      <c r="J1304" s="632"/>
      <c r="K1304" s="632"/>
      <c r="L1304" s="649">
        <v>0</v>
      </c>
      <c r="M1304" s="649">
        <v>0</v>
      </c>
      <c r="N1304" s="632"/>
      <c r="O1304" s="632"/>
      <c r="P1304" s="649">
        <v>1</v>
      </c>
      <c r="Q1304" s="649">
        <v>266</v>
      </c>
      <c r="R1304" s="637"/>
      <c r="S1304" s="650">
        <v>266</v>
      </c>
    </row>
    <row r="1305" spans="1:19" ht="14.4" customHeight="1" x14ac:dyDescent="0.3">
      <c r="A1305" s="631" t="s">
        <v>2497</v>
      </c>
      <c r="B1305" s="632" t="s">
        <v>2531</v>
      </c>
      <c r="C1305" s="632" t="s">
        <v>1267</v>
      </c>
      <c r="D1305" s="632" t="s">
        <v>2491</v>
      </c>
      <c r="E1305" s="632" t="s">
        <v>634</v>
      </c>
      <c r="F1305" s="632" t="s">
        <v>2587</v>
      </c>
      <c r="G1305" s="632" t="s">
        <v>2588</v>
      </c>
      <c r="H1305" s="649"/>
      <c r="I1305" s="649"/>
      <c r="J1305" s="632"/>
      <c r="K1305" s="632"/>
      <c r="L1305" s="649"/>
      <c r="M1305" s="649"/>
      <c r="N1305" s="632"/>
      <c r="O1305" s="632"/>
      <c r="P1305" s="649">
        <v>1</v>
      </c>
      <c r="Q1305" s="649">
        <v>214</v>
      </c>
      <c r="R1305" s="637"/>
      <c r="S1305" s="650">
        <v>214</v>
      </c>
    </row>
    <row r="1306" spans="1:19" ht="14.4" customHeight="1" x14ac:dyDescent="0.3">
      <c r="A1306" s="631" t="s">
        <v>2497</v>
      </c>
      <c r="B1306" s="632" t="s">
        <v>2531</v>
      </c>
      <c r="C1306" s="632" t="s">
        <v>1267</v>
      </c>
      <c r="D1306" s="632" t="s">
        <v>2491</v>
      </c>
      <c r="E1306" s="632" t="s">
        <v>634</v>
      </c>
      <c r="F1306" s="632" t="s">
        <v>2608</v>
      </c>
      <c r="G1306" s="632" t="s">
        <v>2609</v>
      </c>
      <c r="H1306" s="649">
        <v>14</v>
      </c>
      <c r="I1306" s="649">
        <v>3150</v>
      </c>
      <c r="J1306" s="632">
        <v>7</v>
      </c>
      <c r="K1306" s="632">
        <v>225</v>
      </c>
      <c r="L1306" s="649">
        <v>2</v>
      </c>
      <c r="M1306" s="649">
        <v>450</v>
      </c>
      <c r="N1306" s="632">
        <v>1</v>
      </c>
      <c r="O1306" s="632">
        <v>225</v>
      </c>
      <c r="P1306" s="649">
        <v>8</v>
      </c>
      <c r="Q1306" s="649">
        <v>1808</v>
      </c>
      <c r="R1306" s="637">
        <v>4.0177777777777779</v>
      </c>
      <c r="S1306" s="650">
        <v>226</v>
      </c>
    </row>
    <row r="1307" spans="1:19" ht="14.4" customHeight="1" x14ac:dyDescent="0.3">
      <c r="A1307" s="631" t="s">
        <v>2497</v>
      </c>
      <c r="B1307" s="632" t="s">
        <v>2531</v>
      </c>
      <c r="C1307" s="632" t="s">
        <v>1267</v>
      </c>
      <c r="D1307" s="632" t="s">
        <v>2491</v>
      </c>
      <c r="E1307" s="632" t="s">
        <v>634</v>
      </c>
      <c r="F1307" s="632" t="s">
        <v>2608</v>
      </c>
      <c r="G1307" s="632" t="s">
        <v>2610</v>
      </c>
      <c r="H1307" s="649">
        <v>18</v>
      </c>
      <c r="I1307" s="649">
        <v>4050</v>
      </c>
      <c r="J1307" s="632">
        <v>18</v>
      </c>
      <c r="K1307" s="632">
        <v>225</v>
      </c>
      <c r="L1307" s="649">
        <v>1</v>
      </c>
      <c r="M1307" s="649">
        <v>225</v>
      </c>
      <c r="N1307" s="632">
        <v>1</v>
      </c>
      <c r="O1307" s="632">
        <v>225</v>
      </c>
      <c r="P1307" s="649"/>
      <c r="Q1307" s="649"/>
      <c r="R1307" s="637"/>
      <c r="S1307" s="650"/>
    </row>
    <row r="1308" spans="1:19" ht="14.4" customHeight="1" x14ac:dyDescent="0.3">
      <c r="A1308" s="631" t="s">
        <v>2497</v>
      </c>
      <c r="B1308" s="632" t="s">
        <v>2531</v>
      </c>
      <c r="C1308" s="632" t="s">
        <v>1267</v>
      </c>
      <c r="D1308" s="632" t="s">
        <v>2491</v>
      </c>
      <c r="E1308" s="632" t="s">
        <v>634</v>
      </c>
      <c r="F1308" s="632" t="s">
        <v>2659</v>
      </c>
      <c r="G1308" s="632" t="s">
        <v>2660</v>
      </c>
      <c r="H1308" s="649"/>
      <c r="I1308" s="649"/>
      <c r="J1308" s="632"/>
      <c r="K1308" s="632"/>
      <c r="L1308" s="649"/>
      <c r="M1308" s="649"/>
      <c r="N1308" s="632"/>
      <c r="O1308" s="632"/>
      <c r="P1308" s="649">
        <v>1</v>
      </c>
      <c r="Q1308" s="649">
        <v>178</v>
      </c>
      <c r="R1308" s="637"/>
      <c r="S1308" s="650">
        <v>178</v>
      </c>
    </row>
    <row r="1309" spans="1:19" ht="14.4" customHeight="1" x14ac:dyDescent="0.3">
      <c r="A1309" s="631" t="s">
        <v>2497</v>
      </c>
      <c r="B1309" s="632" t="s">
        <v>2531</v>
      </c>
      <c r="C1309" s="632" t="s">
        <v>1267</v>
      </c>
      <c r="D1309" s="632" t="s">
        <v>2491</v>
      </c>
      <c r="E1309" s="632" t="s">
        <v>634</v>
      </c>
      <c r="F1309" s="632" t="s">
        <v>2659</v>
      </c>
      <c r="G1309" s="632" t="s">
        <v>2661</v>
      </c>
      <c r="H1309" s="649"/>
      <c r="I1309" s="649"/>
      <c r="J1309" s="632"/>
      <c r="K1309" s="632"/>
      <c r="L1309" s="649"/>
      <c r="M1309" s="649"/>
      <c r="N1309" s="632"/>
      <c r="O1309" s="632"/>
      <c r="P1309" s="649">
        <v>1</v>
      </c>
      <c r="Q1309" s="649">
        <v>178</v>
      </c>
      <c r="R1309" s="637"/>
      <c r="S1309" s="650">
        <v>178</v>
      </c>
    </row>
    <row r="1310" spans="1:19" ht="14.4" customHeight="1" x14ac:dyDescent="0.3">
      <c r="A1310" s="631" t="s">
        <v>2497</v>
      </c>
      <c r="B1310" s="632" t="s">
        <v>2531</v>
      </c>
      <c r="C1310" s="632" t="s">
        <v>1267</v>
      </c>
      <c r="D1310" s="632" t="s">
        <v>2491</v>
      </c>
      <c r="E1310" s="632" t="s">
        <v>634</v>
      </c>
      <c r="F1310" s="632" t="s">
        <v>2696</v>
      </c>
      <c r="G1310" s="632" t="s">
        <v>2697</v>
      </c>
      <c r="H1310" s="649">
        <v>9</v>
      </c>
      <c r="I1310" s="649">
        <v>2385</v>
      </c>
      <c r="J1310" s="632">
        <v>4.5</v>
      </c>
      <c r="K1310" s="632">
        <v>265</v>
      </c>
      <c r="L1310" s="649">
        <v>2</v>
      </c>
      <c r="M1310" s="649">
        <v>530</v>
      </c>
      <c r="N1310" s="632">
        <v>1</v>
      </c>
      <c r="O1310" s="632">
        <v>265</v>
      </c>
      <c r="P1310" s="649">
        <v>1</v>
      </c>
      <c r="Q1310" s="649">
        <v>266</v>
      </c>
      <c r="R1310" s="637">
        <v>0.50188679245283019</v>
      </c>
      <c r="S1310" s="650">
        <v>266</v>
      </c>
    </row>
    <row r="1311" spans="1:19" ht="14.4" customHeight="1" x14ac:dyDescent="0.3">
      <c r="A1311" s="631" t="s">
        <v>2497</v>
      </c>
      <c r="B1311" s="632" t="s">
        <v>2531</v>
      </c>
      <c r="C1311" s="632" t="s">
        <v>1267</v>
      </c>
      <c r="D1311" s="632" t="s">
        <v>2489</v>
      </c>
      <c r="E1311" s="632" t="s">
        <v>634</v>
      </c>
      <c r="F1311" s="632" t="s">
        <v>2608</v>
      </c>
      <c r="G1311" s="632" t="s">
        <v>2609</v>
      </c>
      <c r="H1311" s="649"/>
      <c r="I1311" s="649"/>
      <c r="J1311" s="632"/>
      <c r="K1311" s="632"/>
      <c r="L1311" s="649"/>
      <c r="M1311" s="649"/>
      <c r="N1311" s="632"/>
      <c r="O1311" s="632"/>
      <c r="P1311" s="649">
        <v>2</v>
      </c>
      <c r="Q1311" s="649">
        <v>452</v>
      </c>
      <c r="R1311" s="637"/>
      <c r="S1311" s="650">
        <v>226</v>
      </c>
    </row>
    <row r="1312" spans="1:19" ht="14.4" customHeight="1" x14ac:dyDescent="0.3">
      <c r="A1312" s="631" t="s">
        <v>2497</v>
      </c>
      <c r="B1312" s="632" t="s">
        <v>2531</v>
      </c>
      <c r="C1312" s="632" t="s">
        <v>1267</v>
      </c>
      <c r="D1312" s="632" t="s">
        <v>2489</v>
      </c>
      <c r="E1312" s="632" t="s">
        <v>634</v>
      </c>
      <c r="F1312" s="632" t="s">
        <v>2659</v>
      </c>
      <c r="G1312" s="632" t="s">
        <v>2661</v>
      </c>
      <c r="H1312" s="649"/>
      <c r="I1312" s="649"/>
      <c r="J1312" s="632"/>
      <c r="K1312" s="632"/>
      <c r="L1312" s="649"/>
      <c r="M1312" s="649"/>
      <c r="N1312" s="632"/>
      <c r="O1312" s="632"/>
      <c r="P1312" s="649">
        <v>3</v>
      </c>
      <c r="Q1312" s="649">
        <v>534</v>
      </c>
      <c r="R1312" s="637"/>
      <c r="S1312" s="650">
        <v>178</v>
      </c>
    </row>
    <row r="1313" spans="1:19" ht="14.4" customHeight="1" x14ac:dyDescent="0.3">
      <c r="A1313" s="631" t="s">
        <v>2497</v>
      </c>
      <c r="B1313" s="632" t="s">
        <v>2531</v>
      </c>
      <c r="C1313" s="632" t="s">
        <v>1267</v>
      </c>
      <c r="D1313" s="632" t="s">
        <v>2494</v>
      </c>
      <c r="E1313" s="632" t="s">
        <v>634</v>
      </c>
      <c r="F1313" s="632" t="s">
        <v>2608</v>
      </c>
      <c r="G1313" s="632" t="s">
        <v>2609</v>
      </c>
      <c r="H1313" s="649"/>
      <c r="I1313" s="649"/>
      <c r="J1313" s="632"/>
      <c r="K1313" s="632"/>
      <c r="L1313" s="649"/>
      <c r="M1313" s="649"/>
      <c r="N1313" s="632"/>
      <c r="O1313" s="632"/>
      <c r="P1313" s="649">
        <v>1</v>
      </c>
      <c r="Q1313" s="649">
        <v>226</v>
      </c>
      <c r="R1313" s="637"/>
      <c r="S1313" s="650">
        <v>226</v>
      </c>
    </row>
    <row r="1314" spans="1:19" ht="14.4" customHeight="1" x14ac:dyDescent="0.3">
      <c r="A1314" s="631" t="s">
        <v>2497</v>
      </c>
      <c r="B1314" s="632" t="s">
        <v>2531</v>
      </c>
      <c r="C1314" s="632" t="s">
        <v>1267</v>
      </c>
      <c r="D1314" s="632" t="s">
        <v>2494</v>
      </c>
      <c r="E1314" s="632" t="s">
        <v>634</v>
      </c>
      <c r="F1314" s="632" t="s">
        <v>2608</v>
      </c>
      <c r="G1314" s="632" t="s">
        <v>2610</v>
      </c>
      <c r="H1314" s="649"/>
      <c r="I1314" s="649"/>
      <c r="J1314" s="632"/>
      <c r="K1314" s="632"/>
      <c r="L1314" s="649"/>
      <c r="M1314" s="649"/>
      <c r="N1314" s="632"/>
      <c r="O1314" s="632"/>
      <c r="P1314" s="649">
        <v>26</v>
      </c>
      <c r="Q1314" s="649">
        <v>5876</v>
      </c>
      <c r="R1314" s="637"/>
      <c r="S1314" s="650">
        <v>226</v>
      </c>
    </row>
    <row r="1315" spans="1:19" ht="14.4" customHeight="1" x14ac:dyDescent="0.3">
      <c r="A1315" s="631" t="s">
        <v>2497</v>
      </c>
      <c r="B1315" s="632" t="s">
        <v>2531</v>
      </c>
      <c r="C1315" s="632" t="s">
        <v>1267</v>
      </c>
      <c r="D1315" s="632" t="s">
        <v>2494</v>
      </c>
      <c r="E1315" s="632" t="s">
        <v>634</v>
      </c>
      <c r="F1315" s="632" t="s">
        <v>2696</v>
      </c>
      <c r="G1315" s="632" t="s">
        <v>2697</v>
      </c>
      <c r="H1315" s="649"/>
      <c r="I1315" s="649"/>
      <c r="J1315" s="632"/>
      <c r="K1315" s="632"/>
      <c r="L1315" s="649"/>
      <c r="M1315" s="649"/>
      <c r="N1315" s="632"/>
      <c r="O1315" s="632"/>
      <c r="P1315" s="649">
        <v>13</v>
      </c>
      <c r="Q1315" s="649">
        <v>3458</v>
      </c>
      <c r="R1315" s="637"/>
      <c r="S1315" s="650">
        <v>266</v>
      </c>
    </row>
    <row r="1316" spans="1:19" ht="14.4" customHeight="1" x14ac:dyDescent="0.3">
      <c r="A1316" s="631" t="s">
        <v>2497</v>
      </c>
      <c r="B1316" s="632" t="s">
        <v>2531</v>
      </c>
      <c r="C1316" s="632" t="s">
        <v>1267</v>
      </c>
      <c r="D1316" s="632" t="s">
        <v>785</v>
      </c>
      <c r="E1316" s="632" t="s">
        <v>2499</v>
      </c>
      <c r="F1316" s="632" t="s">
        <v>2532</v>
      </c>
      <c r="G1316" s="632" t="s">
        <v>629</v>
      </c>
      <c r="H1316" s="649"/>
      <c r="I1316" s="649"/>
      <c r="J1316" s="632"/>
      <c r="K1316" s="632"/>
      <c r="L1316" s="649">
        <v>0</v>
      </c>
      <c r="M1316" s="649">
        <v>0</v>
      </c>
      <c r="N1316" s="632"/>
      <c r="O1316" s="632"/>
      <c r="P1316" s="649"/>
      <c r="Q1316" s="649"/>
      <c r="R1316" s="637"/>
      <c r="S1316" s="650"/>
    </row>
    <row r="1317" spans="1:19" ht="14.4" customHeight="1" x14ac:dyDescent="0.3">
      <c r="A1317" s="631" t="s">
        <v>2497</v>
      </c>
      <c r="B1317" s="632" t="s">
        <v>2531</v>
      </c>
      <c r="C1317" s="632" t="s">
        <v>1267</v>
      </c>
      <c r="D1317" s="632" t="s">
        <v>785</v>
      </c>
      <c r="E1317" s="632" t="s">
        <v>2499</v>
      </c>
      <c r="F1317" s="632" t="s">
        <v>2535</v>
      </c>
      <c r="G1317" s="632" t="s">
        <v>675</v>
      </c>
      <c r="H1317" s="649"/>
      <c r="I1317" s="649"/>
      <c r="J1317" s="632"/>
      <c r="K1317" s="632"/>
      <c r="L1317" s="649">
        <v>0.17</v>
      </c>
      <c r="M1317" s="649">
        <v>840.43999999999994</v>
      </c>
      <c r="N1317" s="632">
        <v>1</v>
      </c>
      <c r="O1317" s="632">
        <v>4943.7647058823522</v>
      </c>
      <c r="P1317" s="649">
        <v>7.0000000000000007E-2</v>
      </c>
      <c r="Q1317" s="649">
        <v>342.84000000000003</v>
      </c>
      <c r="R1317" s="637">
        <v>0.40792917995335781</v>
      </c>
      <c r="S1317" s="650">
        <v>4897.7142857142853</v>
      </c>
    </row>
    <row r="1318" spans="1:19" ht="14.4" customHeight="1" x14ac:dyDescent="0.3">
      <c r="A1318" s="631" t="s">
        <v>2497</v>
      </c>
      <c r="B1318" s="632" t="s">
        <v>2531</v>
      </c>
      <c r="C1318" s="632" t="s">
        <v>1267</v>
      </c>
      <c r="D1318" s="632" t="s">
        <v>785</v>
      </c>
      <c r="E1318" s="632" t="s">
        <v>2499</v>
      </c>
      <c r="F1318" s="632" t="s">
        <v>2535</v>
      </c>
      <c r="G1318" s="632" t="s">
        <v>754</v>
      </c>
      <c r="H1318" s="649">
        <v>0.05</v>
      </c>
      <c r="I1318" s="649">
        <v>247.19</v>
      </c>
      <c r="J1318" s="632">
        <v>0.38461777840016176</v>
      </c>
      <c r="K1318" s="632">
        <v>4943.7999999999993</v>
      </c>
      <c r="L1318" s="649">
        <v>0.13</v>
      </c>
      <c r="M1318" s="649">
        <v>642.69000000000005</v>
      </c>
      <c r="N1318" s="632">
        <v>1</v>
      </c>
      <c r="O1318" s="632">
        <v>4943.7692307692314</v>
      </c>
      <c r="P1318" s="649">
        <v>0.34</v>
      </c>
      <c r="Q1318" s="649">
        <v>1653.48</v>
      </c>
      <c r="R1318" s="637">
        <v>2.5727489147178266</v>
      </c>
      <c r="S1318" s="650">
        <v>4863.1764705882351</v>
      </c>
    </row>
    <row r="1319" spans="1:19" ht="14.4" customHeight="1" x14ac:dyDescent="0.3">
      <c r="A1319" s="631" t="s">
        <v>2497</v>
      </c>
      <c r="B1319" s="632" t="s">
        <v>2531</v>
      </c>
      <c r="C1319" s="632" t="s">
        <v>1267</v>
      </c>
      <c r="D1319" s="632" t="s">
        <v>785</v>
      </c>
      <c r="E1319" s="632" t="s">
        <v>2499</v>
      </c>
      <c r="F1319" s="632" t="s">
        <v>2538</v>
      </c>
      <c r="G1319" s="632" t="s">
        <v>675</v>
      </c>
      <c r="H1319" s="649">
        <v>0.1</v>
      </c>
      <c r="I1319" s="649">
        <v>939.34</v>
      </c>
      <c r="J1319" s="632">
        <v>2.3750695322376738</v>
      </c>
      <c r="K1319" s="632">
        <v>9393.4</v>
      </c>
      <c r="L1319" s="649">
        <v>0.04</v>
      </c>
      <c r="M1319" s="649">
        <v>395.5</v>
      </c>
      <c r="N1319" s="632">
        <v>1</v>
      </c>
      <c r="O1319" s="632">
        <v>9887.5</v>
      </c>
      <c r="P1319" s="649"/>
      <c r="Q1319" s="649"/>
      <c r="R1319" s="637"/>
      <c r="S1319" s="650"/>
    </row>
    <row r="1320" spans="1:19" ht="14.4" customHeight="1" x14ac:dyDescent="0.3">
      <c r="A1320" s="631" t="s">
        <v>2497</v>
      </c>
      <c r="B1320" s="632" t="s">
        <v>2531</v>
      </c>
      <c r="C1320" s="632" t="s">
        <v>1267</v>
      </c>
      <c r="D1320" s="632" t="s">
        <v>785</v>
      </c>
      <c r="E1320" s="632" t="s">
        <v>2499</v>
      </c>
      <c r="F1320" s="632" t="s">
        <v>2538</v>
      </c>
      <c r="G1320" s="632" t="s">
        <v>754</v>
      </c>
      <c r="H1320" s="649">
        <v>0.06</v>
      </c>
      <c r="I1320" s="649">
        <v>593.25</v>
      </c>
      <c r="J1320" s="632"/>
      <c r="K1320" s="632">
        <v>9887.5</v>
      </c>
      <c r="L1320" s="649"/>
      <c r="M1320" s="649"/>
      <c r="N1320" s="632"/>
      <c r="O1320" s="632"/>
      <c r="P1320" s="649"/>
      <c r="Q1320" s="649"/>
      <c r="R1320" s="637"/>
      <c r="S1320" s="650"/>
    </row>
    <row r="1321" spans="1:19" ht="14.4" customHeight="1" x14ac:dyDescent="0.3">
      <c r="A1321" s="631" t="s">
        <v>2497</v>
      </c>
      <c r="B1321" s="632" t="s">
        <v>2531</v>
      </c>
      <c r="C1321" s="632" t="s">
        <v>1267</v>
      </c>
      <c r="D1321" s="632" t="s">
        <v>785</v>
      </c>
      <c r="E1321" s="632" t="s">
        <v>2499</v>
      </c>
      <c r="F1321" s="632" t="s">
        <v>2540</v>
      </c>
      <c r="G1321" s="632" t="s">
        <v>2541</v>
      </c>
      <c r="H1321" s="649">
        <v>0.05</v>
      </c>
      <c r="I1321" s="649">
        <v>233.77</v>
      </c>
      <c r="J1321" s="632">
        <v>2.423491602736886</v>
      </c>
      <c r="K1321" s="632">
        <v>4675.3999999999996</v>
      </c>
      <c r="L1321" s="649">
        <v>0.02</v>
      </c>
      <c r="M1321" s="649">
        <v>96.46</v>
      </c>
      <c r="N1321" s="632">
        <v>1</v>
      </c>
      <c r="O1321" s="632">
        <v>4823</v>
      </c>
      <c r="P1321" s="649">
        <v>0.02</v>
      </c>
      <c r="Q1321" s="649">
        <v>96.46</v>
      </c>
      <c r="R1321" s="637">
        <v>1</v>
      </c>
      <c r="S1321" s="650">
        <v>4823</v>
      </c>
    </row>
    <row r="1322" spans="1:19" ht="14.4" customHeight="1" x14ac:dyDescent="0.3">
      <c r="A1322" s="631" t="s">
        <v>2497</v>
      </c>
      <c r="B1322" s="632" t="s">
        <v>2531</v>
      </c>
      <c r="C1322" s="632" t="s">
        <v>1267</v>
      </c>
      <c r="D1322" s="632" t="s">
        <v>785</v>
      </c>
      <c r="E1322" s="632" t="s">
        <v>2499</v>
      </c>
      <c r="F1322" s="632" t="s">
        <v>2739</v>
      </c>
      <c r="G1322" s="632" t="s">
        <v>675</v>
      </c>
      <c r="H1322" s="649">
        <v>0.05</v>
      </c>
      <c r="I1322" s="649">
        <v>247.19</v>
      </c>
      <c r="J1322" s="632"/>
      <c r="K1322" s="632">
        <v>4943.7999999999993</v>
      </c>
      <c r="L1322" s="649"/>
      <c r="M1322" s="649"/>
      <c r="N1322" s="632"/>
      <c r="O1322" s="632"/>
      <c r="P1322" s="649"/>
      <c r="Q1322" s="649"/>
      <c r="R1322" s="637"/>
      <c r="S1322" s="650"/>
    </row>
    <row r="1323" spans="1:19" ht="14.4" customHeight="1" x14ac:dyDescent="0.3">
      <c r="A1323" s="631" t="s">
        <v>2497</v>
      </c>
      <c r="B1323" s="632" t="s">
        <v>2531</v>
      </c>
      <c r="C1323" s="632" t="s">
        <v>1267</v>
      </c>
      <c r="D1323" s="632" t="s">
        <v>785</v>
      </c>
      <c r="E1323" s="632" t="s">
        <v>2499</v>
      </c>
      <c r="F1323" s="632" t="s">
        <v>2739</v>
      </c>
      <c r="G1323" s="632" t="s">
        <v>754</v>
      </c>
      <c r="H1323" s="649"/>
      <c r="I1323" s="649"/>
      <c r="J1323" s="632"/>
      <c r="K1323" s="632"/>
      <c r="L1323" s="649">
        <v>0.21000000000000002</v>
      </c>
      <c r="M1323" s="649">
        <v>1038.22</v>
      </c>
      <c r="N1323" s="632">
        <v>1</v>
      </c>
      <c r="O1323" s="632">
        <v>4943.9047619047615</v>
      </c>
      <c r="P1323" s="649">
        <v>0.08</v>
      </c>
      <c r="Q1323" s="649">
        <v>395.5</v>
      </c>
      <c r="R1323" s="637">
        <v>0.38094045578008512</v>
      </c>
      <c r="S1323" s="650">
        <v>4943.75</v>
      </c>
    </row>
    <row r="1324" spans="1:19" ht="14.4" customHeight="1" x14ac:dyDescent="0.3">
      <c r="A1324" s="631" t="s">
        <v>2497</v>
      </c>
      <c r="B1324" s="632" t="s">
        <v>2531</v>
      </c>
      <c r="C1324" s="632" t="s">
        <v>1267</v>
      </c>
      <c r="D1324" s="632" t="s">
        <v>785</v>
      </c>
      <c r="E1324" s="632" t="s">
        <v>2499</v>
      </c>
      <c r="F1324" s="632" t="s">
        <v>2544</v>
      </c>
      <c r="G1324" s="632" t="s">
        <v>716</v>
      </c>
      <c r="H1324" s="649">
        <v>0.49000000000000005</v>
      </c>
      <c r="I1324" s="649">
        <v>2213.85</v>
      </c>
      <c r="J1324" s="632">
        <v>1.281126124822777</v>
      </c>
      <c r="K1324" s="632">
        <v>4518.0612244897957</v>
      </c>
      <c r="L1324" s="649">
        <v>0.38</v>
      </c>
      <c r="M1324" s="649">
        <v>1728.0500000000002</v>
      </c>
      <c r="N1324" s="632">
        <v>1</v>
      </c>
      <c r="O1324" s="632">
        <v>4547.5</v>
      </c>
      <c r="P1324" s="649">
        <v>0.14000000000000001</v>
      </c>
      <c r="Q1324" s="649">
        <v>462.16999999999996</v>
      </c>
      <c r="R1324" s="637">
        <v>0.26745175197476917</v>
      </c>
      <c r="S1324" s="650">
        <v>3301.2142857142853</v>
      </c>
    </row>
    <row r="1325" spans="1:19" ht="14.4" customHeight="1" x14ac:dyDescent="0.3">
      <c r="A1325" s="631" t="s">
        <v>2497</v>
      </c>
      <c r="B1325" s="632" t="s">
        <v>2531</v>
      </c>
      <c r="C1325" s="632" t="s">
        <v>1267</v>
      </c>
      <c r="D1325" s="632" t="s">
        <v>785</v>
      </c>
      <c r="E1325" s="632" t="s">
        <v>2499</v>
      </c>
      <c r="F1325" s="632" t="s">
        <v>2545</v>
      </c>
      <c r="G1325" s="632" t="s">
        <v>716</v>
      </c>
      <c r="H1325" s="649">
        <v>1.95</v>
      </c>
      <c r="I1325" s="649">
        <v>17291.990000000005</v>
      </c>
      <c r="J1325" s="632">
        <v>1.6460974179521062</v>
      </c>
      <c r="K1325" s="632">
        <v>8867.6871794871822</v>
      </c>
      <c r="L1325" s="649">
        <v>1.1600000000000001</v>
      </c>
      <c r="M1325" s="649">
        <v>10504.840000000002</v>
      </c>
      <c r="N1325" s="632">
        <v>1</v>
      </c>
      <c r="O1325" s="632">
        <v>9055.8965517241377</v>
      </c>
      <c r="P1325" s="649">
        <v>0.53</v>
      </c>
      <c r="Q1325" s="649">
        <v>3423.8200000000006</v>
      </c>
      <c r="R1325" s="637">
        <v>0.32592785801592411</v>
      </c>
      <c r="S1325" s="650">
        <v>6460.0377358490578</v>
      </c>
    </row>
    <row r="1326" spans="1:19" ht="14.4" customHeight="1" x14ac:dyDescent="0.3">
      <c r="A1326" s="631" t="s">
        <v>2497</v>
      </c>
      <c r="B1326" s="632" t="s">
        <v>2531</v>
      </c>
      <c r="C1326" s="632" t="s">
        <v>1267</v>
      </c>
      <c r="D1326" s="632" t="s">
        <v>785</v>
      </c>
      <c r="E1326" s="632" t="s">
        <v>2499</v>
      </c>
      <c r="F1326" s="632" t="s">
        <v>2546</v>
      </c>
      <c r="G1326" s="632" t="s">
        <v>723</v>
      </c>
      <c r="H1326" s="649">
        <v>3.5700000000000003</v>
      </c>
      <c r="I1326" s="649">
        <v>6929.77</v>
      </c>
      <c r="J1326" s="632">
        <v>1.5063636739103501</v>
      </c>
      <c r="K1326" s="632">
        <v>1941.1120448179272</v>
      </c>
      <c r="L1326" s="649">
        <v>2.37</v>
      </c>
      <c r="M1326" s="649">
        <v>4600.33</v>
      </c>
      <c r="N1326" s="632">
        <v>1</v>
      </c>
      <c r="O1326" s="632">
        <v>1941.0675105485232</v>
      </c>
      <c r="P1326" s="649">
        <v>2.2000000000000002</v>
      </c>
      <c r="Q1326" s="649">
        <v>3863.3799999999997</v>
      </c>
      <c r="R1326" s="637">
        <v>0.83980497051298486</v>
      </c>
      <c r="S1326" s="650">
        <v>1756.0818181818179</v>
      </c>
    </row>
    <row r="1327" spans="1:19" ht="14.4" customHeight="1" x14ac:dyDescent="0.3">
      <c r="A1327" s="631" t="s">
        <v>2497</v>
      </c>
      <c r="B1327" s="632" t="s">
        <v>2531</v>
      </c>
      <c r="C1327" s="632" t="s">
        <v>1267</v>
      </c>
      <c r="D1327" s="632" t="s">
        <v>785</v>
      </c>
      <c r="E1327" s="632" t="s">
        <v>2499</v>
      </c>
      <c r="F1327" s="632" t="s">
        <v>2547</v>
      </c>
      <c r="G1327" s="632" t="s">
        <v>716</v>
      </c>
      <c r="H1327" s="649">
        <v>1.1200000000000001</v>
      </c>
      <c r="I1327" s="649">
        <v>2010.78</v>
      </c>
      <c r="J1327" s="632">
        <v>0.34329879482280873</v>
      </c>
      <c r="K1327" s="632">
        <v>1795.3392857142856</v>
      </c>
      <c r="L1327" s="649">
        <v>3.2200000000000006</v>
      </c>
      <c r="M1327" s="649">
        <v>5857.23</v>
      </c>
      <c r="N1327" s="632">
        <v>1</v>
      </c>
      <c r="O1327" s="632">
        <v>1819.0155279503101</v>
      </c>
      <c r="P1327" s="649">
        <v>2.8099999999999996</v>
      </c>
      <c r="Q1327" s="649">
        <v>4704.2300000000005</v>
      </c>
      <c r="R1327" s="637">
        <v>0.80314927021817495</v>
      </c>
      <c r="S1327" s="650">
        <v>1674.1032028469756</v>
      </c>
    </row>
    <row r="1328" spans="1:19" ht="14.4" customHeight="1" x14ac:dyDescent="0.3">
      <c r="A1328" s="631" t="s">
        <v>2497</v>
      </c>
      <c r="B1328" s="632" t="s">
        <v>2531</v>
      </c>
      <c r="C1328" s="632" t="s">
        <v>1267</v>
      </c>
      <c r="D1328" s="632" t="s">
        <v>785</v>
      </c>
      <c r="E1328" s="632" t="s">
        <v>2499</v>
      </c>
      <c r="F1328" s="632" t="s">
        <v>2548</v>
      </c>
      <c r="G1328" s="632" t="s">
        <v>625</v>
      </c>
      <c r="H1328" s="649">
        <v>1.48</v>
      </c>
      <c r="I1328" s="649">
        <v>763.45999999999992</v>
      </c>
      <c r="J1328" s="632">
        <v>0.95161290322580638</v>
      </c>
      <c r="K1328" s="632">
        <v>515.85135135135135</v>
      </c>
      <c r="L1328" s="649">
        <v>1.5500000000000003</v>
      </c>
      <c r="M1328" s="649">
        <v>802.28</v>
      </c>
      <c r="N1328" s="632">
        <v>1</v>
      </c>
      <c r="O1328" s="632">
        <v>517.59999999999991</v>
      </c>
      <c r="P1328" s="649">
        <v>1.7300000000000002</v>
      </c>
      <c r="Q1328" s="649">
        <v>807.68999999999994</v>
      </c>
      <c r="R1328" s="637">
        <v>1.0067432816473052</v>
      </c>
      <c r="S1328" s="650">
        <v>466.8728323699421</v>
      </c>
    </row>
    <row r="1329" spans="1:19" ht="14.4" customHeight="1" x14ac:dyDescent="0.3">
      <c r="A1329" s="631" t="s">
        <v>2497</v>
      </c>
      <c r="B1329" s="632" t="s">
        <v>2531</v>
      </c>
      <c r="C1329" s="632" t="s">
        <v>1267</v>
      </c>
      <c r="D1329" s="632" t="s">
        <v>785</v>
      </c>
      <c r="E1329" s="632" t="s">
        <v>2499</v>
      </c>
      <c r="F1329" s="632" t="s">
        <v>2550</v>
      </c>
      <c r="G1329" s="632" t="s">
        <v>716</v>
      </c>
      <c r="H1329" s="649">
        <v>0.12</v>
      </c>
      <c r="I1329" s="649">
        <v>3520.9300000000003</v>
      </c>
      <c r="J1329" s="632">
        <v>4.2078637585897827</v>
      </c>
      <c r="K1329" s="632">
        <v>29341.083333333336</v>
      </c>
      <c r="L1329" s="649">
        <v>0.03</v>
      </c>
      <c r="M1329" s="649">
        <v>836.75</v>
      </c>
      <c r="N1329" s="632">
        <v>1</v>
      </c>
      <c r="O1329" s="632">
        <v>27891.666666666668</v>
      </c>
      <c r="P1329" s="649">
        <v>0.09</v>
      </c>
      <c r="Q1329" s="649">
        <v>2431.9499999999998</v>
      </c>
      <c r="R1329" s="637">
        <v>2.9064236629817746</v>
      </c>
      <c r="S1329" s="650">
        <v>27021.666666666664</v>
      </c>
    </row>
    <row r="1330" spans="1:19" ht="14.4" customHeight="1" x14ac:dyDescent="0.3">
      <c r="A1330" s="631" t="s">
        <v>2497</v>
      </c>
      <c r="B1330" s="632" t="s">
        <v>2531</v>
      </c>
      <c r="C1330" s="632" t="s">
        <v>1267</v>
      </c>
      <c r="D1330" s="632" t="s">
        <v>785</v>
      </c>
      <c r="E1330" s="632" t="s">
        <v>2499</v>
      </c>
      <c r="F1330" s="632" t="s">
        <v>2552</v>
      </c>
      <c r="G1330" s="632" t="s">
        <v>716</v>
      </c>
      <c r="H1330" s="649"/>
      <c r="I1330" s="649"/>
      <c r="J1330" s="632"/>
      <c r="K1330" s="632"/>
      <c r="L1330" s="649"/>
      <c r="M1330" s="649"/>
      <c r="N1330" s="632"/>
      <c r="O1330" s="632"/>
      <c r="P1330" s="649">
        <v>0.12</v>
      </c>
      <c r="Q1330" s="649">
        <v>1153.83</v>
      </c>
      <c r="R1330" s="637"/>
      <c r="S1330" s="650">
        <v>9615.25</v>
      </c>
    </row>
    <row r="1331" spans="1:19" ht="14.4" customHeight="1" x14ac:dyDescent="0.3">
      <c r="A1331" s="631" t="s">
        <v>2497</v>
      </c>
      <c r="B1331" s="632" t="s">
        <v>2531</v>
      </c>
      <c r="C1331" s="632" t="s">
        <v>1267</v>
      </c>
      <c r="D1331" s="632" t="s">
        <v>785</v>
      </c>
      <c r="E1331" s="632" t="s">
        <v>634</v>
      </c>
      <c r="F1331" s="632" t="s">
        <v>2581</v>
      </c>
      <c r="G1331" s="632" t="s">
        <v>2582</v>
      </c>
      <c r="H1331" s="649">
        <v>13</v>
      </c>
      <c r="I1331" s="649">
        <v>2665</v>
      </c>
      <c r="J1331" s="632">
        <v>0.43333333333333335</v>
      </c>
      <c r="K1331" s="632">
        <v>205</v>
      </c>
      <c r="L1331" s="649">
        <v>30</v>
      </c>
      <c r="M1331" s="649">
        <v>6150</v>
      </c>
      <c r="N1331" s="632">
        <v>1</v>
      </c>
      <c r="O1331" s="632">
        <v>205</v>
      </c>
      <c r="P1331" s="649">
        <v>28</v>
      </c>
      <c r="Q1331" s="649">
        <v>5768</v>
      </c>
      <c r="R1331" s="637">
        <v>0.9378861788617886</v>
      </c>
      <c r="S1331" s="650">
        <v>206</v>
      </c>
    </row>
    <row r="1332" spans="1:19" ht="14.4" customHeight="1" x14ac:dyDescent="0.3">
      <c r="A1332" s="631" t="s">
        <v>2497</v>
      </c>
      <c r="B1332" s="632" t="s">
        <v>2531</v>
      </c>
      <c r="C1332" s="632" t="s">
        <v>1267</v>
      </c>
      <c r="D1332" s="632" t="s">
        <v>785</v>
      </c>
      <c r="E1332" s="632" t="s">
        <v>634</v>
      </c>
      <c r="F1332" s="632" t="s">
        <v>2581</v>
      </c>
      <c r="G1332" s="632" t="s">
        <v>2583</v>
      </c>
      <c r="H1332" s="649">
        <v>67</v>
      </c>
      <c r="I1332" s="649">
        <v>13735</v>
      </c>
      <c r="J1332" s="632">
        <v>1.1754385964912282</v>
      </c>
      <c r="K1332" s="632">
        <v>205</v>
      </c>
      <c r="L1332" s="649">
        <v>57</v>
      </c>
      <c r="M1332" s="649">
        <v>11685</v>
      </c>
      <c r="N1332" s="632">
        <v>1</v>
      </c>
      <c r="O1332" s="632">
        <v>205</v>
      </c>
      <c r="P1332" s="649">
        <v>91</v>
      </c>
      <c r="Q1332" s="649">
        <v>18746</v>
      </c>
      <c r="R1332" s="637">
        <v>1.6042789901583225</v>
      </c>
      <c r="S1332" s="650">
        <v>206</v>
      </c>
    </row>
    <row r="1333" spans="1:19" ht="14.4" customHeight="1" x14ac:dyDescent="0.3">
      <c r="A1333" s="631" t="s">
        <v>2497</v>
      </c>
      <c r="B1333" s="632" t="s">
        <v>2531</v>
      </c>
      <c r="C1333" s="632" t="s">
        <v>1267</v>
      </c>
      <c r="D1333" s="632" t="s">
        <v>785</v>
      </c>
      <c r="E1333" s="632" t="s">
        <v>634</v>
      </c>
      <c r="F1333" s="632" t="s">
        <v>2510</v>
      </c>
      <c r="G1333" s="632" t="s">
        <v>2586</v>
      </c>
      <c r="H1333" s="649">
        <v>413</v>
      </c>
      <c r="I1333" s="649">
        <v>15281</v>
      </c>
      <c r="J1333" s="632">
        <v>0.98099762470308793</v>
      </c>
      <c r="K1333" s="632">
        <v>37</v>
      </c>
      <c r="L1333" s="649">
        <v>421</v>
      </c>
      <c r="M1333" s="649">
        <v>15577</v>
      </c>
      <c r="N1333" s="632">
        <v>1</v>
      </c>
      <c r="O1333" s="632">
        <v>37</v>
      </c>
      <c r="P1333" s="649">
        <v>486</v>
      </c>
      <c r="Q1333" s="649">
        <v>17982</v>
      </c>
      <c r="R1333" s="637">
        <v>1.154394299287411</v>
      </c>
      <c r="S1333" s="650">
        <v>37</v>
      </c>
    </row>
    <row r="1334" spans="1:19" ht="14.4" customHeight="1" x14ac:dyDescent="0.3">
      <c r="A1334" s="631" t="s">
        <v>2497</v>
      </c>
      <c r="B1334" s="632" t="s">
        <v>2531</v>
      </c>
      <c r="C1334" s="632" t="s">
        <v>1267</v>
      </c>
      <c r="D1334" s="632" t="s">
        <v>785</v>
      </c>
      <c r="E1334" s="632" t="s">
        <v>634</v>
      </c>
      <c r="F1334" s="632" t="s">
        <v>2510</v>
      </c>
      <c r="G1334" s="632" t="s">
        <v>2511</v>
      </c>
      <c r="H1334" s="649">
        <v>3</v>
      </c>
      <c r="I1334" s="649">
        <v>111</v>
      </c>
      <c r="J1334" s="632">
        <v>3</v>
      </c>
      <c r="K1334" s="632">
        <v>37</v>
      </c>
      <c r="L1334" s="649">
        <v>1</v>
      </c>
      <c r="M1334" s="649">
        <v>37</v>
      </c>
      <c r="N1334" s="632">
        <v>1</v>
      </c>
      <c r="O1334" s="632">
        <v>37</v>
      </c>
      <c r="P1334" s="649">
        <v>4</v>
      </c>
      <c r="Q1334" s="649">
        <v>148</v>
      </c>
      <c r="R1334" s="637">
        <v>4</v>
      </c>
      <c r="S1334" s="650">
        <v>37</v>
      </c>
    </row>
    <row r="1335" spans="1:19" ht="14.4" customHeight="1" x14ac:dyDescent="0.3">
      <c r="A1335" s="631" t="s">
        <v>2497</v>
      </c>
      <c r="B1335" s="632" t="s">
        <v>2531</v>
      </c>
      <c r="C1335" s="632" t="s">
        <v>1267</v>
      </c>
      <c r="D1335" s="632" t="s">
        <v>785</v>
      </c>
      <c r="E1335" s="632" t="s">
        <v>634</v>
      </c>
      <c r="F1335" s="632" t="s">
        <v>2587</v>
      </c>
      <c r="G1335" s="632" t="s">
        <v>2588</v>
      </c>
      <c r="H1335" s="649">
        <v>14</v>
      </c>
      <c r="I1335" s="649">
        <v>2982</v>
      </c>
      <c r="J1335" s="632">
        <v>1.1666666666666667</v>
      </c>
      <c r="K1335" s="632">
        <v>213</v>
      </c>
      <c r="L1335" s="649">
        <v>12</v>
      </c>
      <c r="M1335" s="649">
        <v>2556</v>
      </c>
      <c r="N1335" s="632">
        <v>1</v>
      </c>
      <c r="O1335" s="632">
        <v>213</v>
      </c>
      <c r="P1335" s="649">
        <v>26</v>
      </c>
      <c r="Q1335" s="649">
        <v>5564</v>
      </c>
      <c r="R1335" s="637">
        <v>2.1768388106416277</v>
      </c>
      <c r="S1335" s="650">
        <v>214</v>
      </c>
    </row>
    <row r="1336" spans="1:19" ht="14.4" customHeight="1" x14ac:dyDescent="0.3">
      <c r="A1336" s="631" t="s">
        <v>2497</v>
      </c>
      <c r="B1336" s="632" t="s">
        <v>2531</v>
      </c>
      <c r="C1336" s="632" t="s">
        <v>1267</v>
      </c>
      <c r="D1336" s="632" t="s">
        <v>785</v>
      </c>
      <c r="E1336" s="632" t="s">
        <v>634</v>
      </c>
      <c r="F1336" s="632" t="s">
        <v>2587</v>
      </c>
      <c r="G1336" s="632" t="s">
        <v>2589</v>
      </c>
      <c r="H1336" s="649">
        <v>107</v>
      </c>
      <c r="I1336" s="649">
        <v>22791</v>
      </c>
      <c r="J1336" s="632">
        <v>1.0594059405940595</v>
      </c>
      <c r="K1336" s="632">
        <v>213</v>
      </c>
      <c r="L1336" s="649">
        <v>101</v>
      </c>
      <c r="M1336" s="649">
        <v>21513</v>
      </c>
      <c r="N1336" s="632">
        <v>1</v>
      </c>
      <c r="O1336" s="632">
        <v>213</v>
      </c>
      <c r="P1336" s="649">
        <v>100</v>
      </c>
      <c r="Q1336" s="649">
        <v>21400</v>
      </c>
      <c r="R1336" s="637">
        <v>0.99474736206014969</v>
      </c>
      <c r="S1336" s="650">
        <v>214</v>
      </c>
    </row>
    <row r="1337" spans="1:19" ht="14.4" customHeight="1" x14ac:dyDescent="0.3">
      <c r="A1337" s="631" t="s">
        <v>2497</v>
      </c>
      <c r="B1337" s="632" t="s">
        <v>2531</v>
      </c>
      <c r="C1337" s="632" t="s">
        <v>1267</v>
      </c>
      <c r="D1337" s="632" t="s">
        <v>785</v>
      </c>
      <c r="E1337" s="632" t="s">
        <v>634</v>
      </c>
      <c r="F1337" s="632" t="s">
        <v>2590</v>
      </c>
      <c r="G1337" s="632" t="s">
        <v>2591</v>
      </c>
      <c r="H1337" s="649">
        <v>11</v>
      </c>
      <c r="I1337" s="649">
        <v>1705</v>
      </c>
      <c r="J1337" s="632">
        <v>0.91666666666666663</v>
      </c>
      <c r="K1337" s="632">
        <v>155</v>
      </c>
      <c r="L1337" s="649">
        <v>12</v>
      </c>
      <c r="M1337" s="649">
        <v>1860</v>
      </c>
      <c r="N1337" s="632">
        <v>1</v>
      </c>
      <c r="O1337" s="632">
        <v>155</v>
      </c>
      <c r="P1337" s="649">
        <v>11</v>
      </c>
      <c r="Q1337" s="649">
        <v>1705</v>
      </c>
      <c r="R1337" s="637">
        <v>0.91666666666666663</v>
      </c>
      <c r="S1337" s="650">
        <v>155</v>
      </c>
    </row>
    <row r="1338" spans="1:19" ht="14.4" customHeight="1" x14ac:dyDescent="0.3">
      <c r="A1338" s="631" t="s">
        <v>2497</v>
      </c>
      <c r="B1338" s="632" t="s">
        <v>2531</v>
      </c>
      <c r="C1338" s="632" t="s">
        <v>1267</v>
      </c>
      <c r="D1338" s="632" t="s">
        <v>785</v>
      </c>
      <c r="E1338" s="632" t="s">
        <v>634</v>
      </c>
      <c r="F1338" s="632" t="s">
        <v>2590</v>
      </c>
      <c r="G1338" s="632" t="s">
        <v>2592</v>
      </c>
      <c r="H1338" s="649">
        <v>121</v>
      </c>
      <c r="I1338" s="649">
        <v>18755</v>
      </c>
      <c r="J1338" s="632">
        <v>0.9453125</v>
      </c>
      <c r="K1338" s="632">
        <v>155</v>
      </c>
      <c r="L1338" s="649">
        <v>128</v>
      </c>
      <c r="M1338" s="649">
        <v>19840</v>
      </c>
      <c r="N1338" s="632">
        <v>1</v>
      </c>
      <c r="O1338" s="632">
        <v>155</v>
      </c>
      <c r="P1338" s="649">
        <v>121</v>
      </c>
      <c r="Q1338" s="649">
        <v>18755</v>
      </c>
      <c r="R1338" s="637">
        <v>0.9453125</v>
      </c>
      <c r="S1338" s="650">
        <v>155</v>
      </c>
    </row>
    <row r="1339" spans="1:19" ht="14.4" customHeight="1" x14ac:dyDescent="0.3">
      <c r="A1339" s="631" t="s">
        <v>2497</v>
      </c>
      <c r="B1339" s="632" t="s">
        <v>2531</v>
      </c>
      <c r="C1339" s="632" t="s">
        <v>1267</v>
      </c>
      <c r="D1339" s="632" t="s">
        <v>785</v>
      </c>
      <c r="E1339" s="632" t="s">
        <v>634</v>
      </c>
      <c r="F1339" s="632" t="s">
        <v>2593</v>
      </c>
      <c r="G1339" s="632" t="s">
        <v>2594</v>
      </c>
      <c r="H1339" s="649">
        <v>34</v>
      </c>
      <c r="I1339" s="649">
        <v>6358</v>
      </c>
      <c r="J1339" s="632">
        <v>1.7</v>
      </c>
      <c r="K1339" s="632">
        <v>187</v>
      </c>
      <c r="L1339" s="649">
        <v>20</v>
      </c>
      <c r="M1339" s="649">
        <v>3740</v>
      </c>
      <c r="N1339" s="632">
        <v>1</v>
      </c>
      <c r="O1339" s="632">
        <v>187</v>
      </c>
      <c r="P1339" s="649">
        <v>52</v>
      </c>
      <c r="Q1339" s="649">
        <v>9724</v>
      </c>
      <c r="R1339" s="637">
        <v>2.6</v>
      </c>
      <c r="S1339" s="650">
        <v>187</v>
      </c>
    </row>
    <row r="1340" spans="1:19" ht="14.4" customHeight="1" x14ac:dyDescent="0.3">
      <c r="A1340" s="631" t="s">
        <v>2497</v>
      </c>
      <c r="B1340" s="632" t="s">
        <v>2531</v>
      </c>
      <c r="C1340" s="632" t="s">
        <v>1267</v>
      </c>
      <c r="D1340" s="632" t="s">
        <v>785</v>
      </c>
      <c r="E1340" s="632" t="s">
        <v>634</v>
      </c>
      <c r="F1340" s="632" t="s">
        <v>2593</v>
      </c>
      <c r="G1340" s="632" t="s">
        <v>2595</v>
      </c>
      <c r="H1340" s="649">
        <v>644</v>
      </c>
      <c r="I1340" s="649">
        <v>120428</v>
      </c>
      <c r="J1340" s="632">
        <v>1.0287539936102237</v>
      </c>
      <c r="K1340" s="632">
        <v>187</v>
      </c>
      <c r="L1340" s="649">
        <v>626</v>
      </c>
      <c r="M1340" s="649">
        <v>117062</v>
      </c>
      <c r="N1340" s="632">
        <v>1</v>
      </c>
      <c r="O1340" s="632">
        <v>187</v>
      </c>
      <c r="P1340" s="649">
        <v>525</v>
      </c>
      <c r="Q1340" s="649">
        <v>98175</v>
      </c>
      <c r="R1340" s="637">
        <v>0.83865814696485619</v>
      </c>
      <c r="S1340" s="650">
        <v>187</v>
      </c>
    </row>
    <row r="1341" spans="1:19" ht="14.4" customHeight="1" x14ac:dyDescent="0.3">
      <c r="A1341" s="631" t="s">
        <v>2497</v>
      </c>
      <c r="B1341" s="632" t="s">
        <v>2531</v>
      </c>
      <c r="C1341" s="632" t="s">
        <v>1267</v>
      </c>
      <c r="D1341" s="632" t="s">
        <v>785</v>
      </c>
      <c r="E1341" s="632" t="s">
        <v>634</v>
      </c>
      <c r="F1341" s="632" t="s">
        <v>2596</v>
      </c>
      <c r="G1341" s="632" t="s">
        <v>2597</v>
      </c>
      <c r="H1341" s="649">
        <v>4769</v>
      </c>
      <c r="I1341" s="649">
        <v>610432</v>
      </c>
      <c r="J1341" s="632">
        <v>0.98127572016460907</v>
      </c>
      <c r="K1341" s="632">
        <v>128</v>
      </c>
      <c r="L1341" s="649">
        <v>4860</v>
      </c>
      <c r="M1341" s="649">
        <v>622080</v>
      </c>
      <c r="N1341" s="632">
        <v>1</v>
      </c>
      <c r="O1341" s="632">
        <v>128</v>
      </c>
      <c r="P1341" s="649">
        <v>4803</v>
      </c>
      <c r="Q1341" s="649">
        <v>614784</v>
      </c>
      <c r="R1341" s="637">
        <v>0.9882716049382716</v>
      </c>
      <c r="S1341" s="650">
        <v>128</v>
      </c>
    </row>
    <row r="1342" spans="1:19" ht="14.4" customHeight="1" x14ac:dyDescent="0.3">
      <c r="A1342" s="631" t="s">
        <v>2497</v>
      </c>
      <c r="B1342" s="632" t="s">
        <v>2531</v>
      </c>
      <c r="C1342" s="632" t="s">
        <v>1267</v>
      </c>
      <c r="D1342" s="632" t="s">
        <v>785</v>
      </c>
      <c r="E1342" s="632" t="s">
        <v>634</v>
      </c>
      <c r="F1342" s="632" t="s">
        <v>2596</v>
      </c>
      <c r="G1342" s="632" t="s">
        <v>2598</v>
      </c>
      <c r="H1342" s="649">
        <v>22</v>
      </c>
      <c r="I1342" s="649">
        <v>2816</v>
      </c>
      <c r="J1342" s="632">
        <v>0.91666666666666663</v>
      </c>
      <c r="K1342" s="632">
        <v>128</v>
      </c>
      <c r="L1342" s="649">
        <v>24</v>
      </c>
      <c r="M1342" s="649">
        <v>3072</v>
      </c>
      <c r="N1342" s="632">
        <v>1</v>
      </c>
      <c r="O1342" s="632">
        <v>128</v>
      </c>
      <c r="P1342" s="649">
        <v>48</v>
      </c>
      <c r="Q1342" s="649">
        <v>6144</v>
      </c>
      <c r="R1342" s="637">
        <v>2</v>
      </c>
      <c r="S1342" s="650">
        <v>128</v>
      </c>
    </row>
    <row r="1343" spans="1:19" ht="14.4" customHeight="1" x14ac:dyDescent="0.3">
      <c r="A1343" s="631" t="s">
        <v>2497</v>
      </c>
      <c r="B1343" s="632" t="s">
        <v>2531</v>
      </c>
      <c r="C1343" s="632" t="s">
        <v>1267</v>
      </c>
      <c r="D1343" s="632" t="s">
        <v>785</v>
      </c>
      <c r="E1343" s="632" t="s">
        <v>634</v>
      </c>
      <c r="F1343" s="632" t="s">
        <v>2599</v>
      </c>
      <c r="G1343" s="632" t="s">
        <v>2600</v>
      </c>
      <c r="H1343" s="649">
        <v>8253</v>
      </c>
      <c r="I1343" s="649">
        <v>1840419</v>
      </c>
      <c r="J1343" s="632">
        <v>0.99903159423798571</v>
      </c>
      <c r="K1343" s="632">
        <v>223</v>
      </c>
      <c r="L1343" s="649">
        <v>8261</v>
      </c>
      <c r="M1343" s="649">
        <v>1842203</v>
      </c>
      <c r="N1343" s="632">
        <v>1</v>
      </c>
      <c r="O1343" s="632">
        <v>223</v>
      </c>
      <c r="P1343" s="649">
        <v>8649</v>
      </c>
      <c r="Q1343" s="649">
        <v>1937376</v>
      </c>
      <c r="R1343" s="637">
        <v>1.0516626017870994</v>
      </c>
      <c r="S1343" s="650">
        <v>224</v>
      </c>
    </row>
    <row r="1344" spans="1:19" ht="14.4" customHeight="1" x14ac:dyDescent="0.3">
      <c r="A1344" s="631" t="s">
        <v>2497</v>
      </c>
      <c r="B1344" s="632" t="s">
        <v>2531</v>
      </c>
      <c r="C1344" s="632" t="s">
        <v>1267</v>
      </c>
      <c r="D1344" s="632" t="s">
        <v>785</v>
      </c>
      <c r="E1344" s="632" t="s">
        <v>634</v>
      </c>
      <c r="F1344" s="632" t="s">
        <v>2599</v>
      </c>
      <c r="G1344" s="632" t="s">
        <v>2601</v>
      </c>
      <c r="H1344" s="649">
        <v>44</v>
      </c>
      <c r="I1344" s="649">
        <v>9812</v>
      </c>
      <c r="J1344" s="632">
        <v>0.89795918367346939</v>
      </c>
      <c r="K1344" s="632">
        <v>223</v>
      </c>
      <c r="L1344" s="649">
        <v>49</v>
      </c>
      <c r="M1344" s="649">
        <v>10927</v>
      </c>
      <c r="N1344" s="632">
        <v>1</v>
      </c>
      <c r="O1344" s="632">
        <v>223</v>
      </c>
      <c r="P1344" s="649">
        <v>93</v>
      </c>
      <c r="Q1344" s="649">
        <v>20832</v>
      </c>
      <c r="R1344" s="637">
        <v>1.9064702114029468</v>
      </c>
      <c r="S1344" s="650">
        <v>224</v>
      </c>
    </row>
    <row r="1345" spans="1:19" ht="14.4" customHeight="1" x14ac:dyDescent="0.3">
      <c r="A1345" s="631" t="s">
        <v>2497</v>
      </c>
      <c r="B1345" s="632" t="s">
        <v>2531</v>
      </c>
      <c r="C1345" s="632" t="s">
        <v>1267</v>
      </c>
      <c r="D1345" s="632" t="s">
        <v>785</v>
      </c>
      <c r="E1345" s="632" t="s">
        <v>634</v>
      </c>
      <c r="F1345" s="632" t="s">
        <v>2602</v>
      </c>
      <c r="G1345" s="632" t="s">
        <v>2603</v>
      </c>
      <c r="H1345" s="649">
        <v>17</v>
      </c>
      <c r="I1345" s="649">
        <v>3791</v>
      </c>
      <c r="J1345" s="632">
        <v>2.4285714285714284</v>
      </c>
      <c r="K1345" s="632">
        <v>223</v>
      </c>
      <c r="L1345" s="649">
        <v>7</v>
      </c>
      <c r="M1345" s="649">
        <v>1561</v>
      </c>
      <c r="N1345" s="632">
        <v>1</v>
      </c>
      <c r="O1345" s="632">
        <v>223</v>
      </c>
      <c r="P1345" s="649">
        <v>5</v>
      </c>
      <c r="Q1345" s="649">
        <v>1120</v>
      </c>
      <c r="R1345" s="637">
        <v>0.71748878923766812</v>
      </c>
      <c r="S1345" s="650">
        <v>224</v>
      </c>
    </row>
    <row r="1346" spans="1:19" ht="14.4" customHeight="1" x14ac:dyDescent="0.3">
      <c r="A1346" s="631" t="s">
        <v>2497</v>
      </c>
      <c r="B1346" s="632" t="s">
        <v>2531</v>
      </c>
      <c r="C1346" s="632" t="s">
        <v>1267</v>
      </c>
      <c r="D1346" s="632" t="s">
        <v>785</v>
      </c>
      <c r="E1346" s="632" t="s">
        <v>634</v>
      </c>
      <c r="F1346" s="632" t="s">
        <v>2602</v>
      </c>
      <c r="G1346" s="632" t="s">
        <v>2604</v>
      </c>
      <c r="H1346" s="649">
        <v>19</v>
      </c>
      <c r="I1346" s="649">
        <v>4237</v>
      </c>
      <c r="J1346" s="632">
        <v>1.1176470588235294</v>
      </c>
      <c r="K1346" s="632">
        <v>223</v>
      </c>
      <c r="L1346" s="649">
        <v>17</v>
      </c>
      <c r="M1346" s="649">
        <v>3791</v>
      </c>
      <c r="N1346" s="632">
        <v>1</v>
      </c>
      <c r="O1346" s="632">
        <v>223</v>
      </c>
      <c r="P1346" s="649">
        <v>13</v>
      </c>
      <c r="Q1346" s="649">
        <v>2912</v>
      </c>
      <c r="R1346" s="637">
        <v>0.76813505671326832</v>
      </c>
      <c r="S1346" s="650">
        <v>224</v>
      </c>
    </row>
    <row r="1347" spans="1:19" ht="14.4" customHeight="1" x14ac:dyDescent="0.3">
      <c r="A1347" s="631" t="s">
        <v>2497</v>
      </c>
      <c r="B1347" s="632" t="s">
        <v>2531</v>
      </c>
      <c r="C1347" s="632" t="s">
        <v>1267</v>
      </c>
      <c r="D1347" s="632" t="s">
        <v>785</v>
      </c>
      <c r="E1347" s="632" t="s">
        <v>634</v>
      </c>
      <c r="F1347" s="632" t="s">
        <v>2605</v>
      </c>
      <c r="G1347" s="632" t="s">
        <v>2606</v>
      </c>
      <c r="H1347" s="649">
        <v>2</v>
      </c>
      <c r="I1347" s="649">
        <v>706</v>
      </c>
      <c r="J1347" s="632">
        <v>1</v>
      </c>
      <c r="K1347" s="632">
        <v>353</v>
      </c>
      <c r="L1347" s="649">
        <v>2</v>
      </c>
      <c r="M1347" s="649">
        <v>706</v>
      </c>
      <c r="N1347" s="632">
        <v>1</v>
      </c>
      <c r="O1347" s="632">
        <v>353</v>
      </c>
      <c r="P1347" s="649"/>
      <c r="Q1347" s="649"/>
      <c r="R1347" s="637"/>
      <c r="S1347" s="650"/>
    </row>
    <row r="1348" spans="1:19" ht="14.4" customHeight="1" x14ac:dyDescent="0.3">
      <c r="A1348" s="631" t="s">
        <v>2497</v>
      </c>
      <c r="B1348" s="632" t="s">
        <v>2531</v>
      </c>
      <c r="C1348" s="632" t="s">
        <v>1267</v>
      </c>
      <c r="D1348" s="632" t="s">
        <v>785</v>
      </c>
      <c r="E1348" s="632" t="s">
        <v>634</v>
      </c>
      <c r="F1348" s="632" t="s">
        <v>2605</v>
      </c>
      <c r="G1348" s="632" t="s">
        <v>2607</v>
      </c>
      <c r="H1348" s="649">
        <v>15</v>
      </c>
      <c r="I1348" s="649">
        <v>5295</v>
      </c>
      <c r="J1348" s="632">
        <v>1.1538461538461537</v>
      </c>
      <c r="K1348" s="632">
        <v>353</v>
      </c>
      <c r="L1348" s="649">
        <v>13</v>
      </c>
      <c r="M1348" s="649">
        <v>4589</v>
      </c>
      <c r="N1348" s="632">
        <v>1</v>
      </c>
      <c r="O1348" s="632">
        <v>353</v>
      </c>
      <c r="P1348" s="649">
        <v>18</v>
      </c>
      <c r="Q1348" s="649">
        <v>6372</v>
      </c>
      <c r="R1348" s="637">
        <v>1.3885378078012638</v>
      </c>
      <c r="S1348" s="650">
        <v>354</v>
      </c>
    </row>
    <row r="1349" spans="1:19" ht="14.4" customHeight="1" x14ac:dyDescent="0.3">
      <c r="A1349" s="631" t="s">
        <v>2497</v>
      </c>
      <c r="B1349" s="632" t="s">
        <v>2531</v>
      </c>
      <c r="C1349" s="632" t="s">
        <v>1267</v>
      </c>
      <c r="D1349" s="632" t="s">
        <v>785</v>
      </c>
      <c r="E1349" s="632" t="s">
        <v>634</v>
      </c>
      <c r="F1349" s="632" t="s">
        <v>2608</v>
      </c>
      <c r="G1349" s="632" t="s">
        <v>2609</v>
      </c>
      <c r="H1349" s="649">
        <v>13</v>
      </c>
      <c r="I1349" s="649">
        <v>2925</v>
      </c>
      <c r="J1349" s="632">
        <v>1.0833333333333333</v>
      </c>
      <c r="K1349" s="632">
        <v>225</v>
      </c>
      <c r="L1349" s="649">
        <v>12</v>
      </c>
      <c r="M1349" s="649">
        <v>2700</v>
      </c>
      <c r="N1349" s="632">
        <v>1</v>
      </c>
      <c r="O1349" s="632">
        <v>225</v>
      </c>
      <c r="P1349" s="649">
        <v>18</v>
      </c>
      <c r="Q1349" s="649">
        <v>4068</v>
      </c>
      <c r="R1349" s="637">
        <v>1.5066666666666666</v>
      </c>
      <c r="S1349" s="650">
        <v>226</v>
      </c>
    </row>
    <row r="1350" spans="1:19" ht="14.4" customHeight="1" x14ac:dyDescent="0.3">
      <c r="A1350" s="631" t="s">
        <v>2497</v>
      </c>
      <c r="B1350" s="632" t="s">
        <v>2531</v>
      </c>
      <c r="C1350" s="632" t="s">
        <v>1267</v>
      </c>
      <c r="D1350" s="632" t="s">
        <v>785</v>
      </c>
      <c r="E1350" s="632" t="s">
        <v>634</v>
      </c>
      <c r="F1350" s="632" t="s">
        <v>2608</v>
      </c>
      <c r="G1350" s="632" t="s">
        <v>2610</v>
      </c>
      <c r="H1350" s="649">
        <v>175</v>
      </c>
      <c r="I1350" s="649">
        <v>39375</v>
      </c>
      <c r="J1350" s="632">
        <v>1.5486725663716814</v>
      </c>
      <c r="K1350" s="632">
        <v>225</v>
      </c>
      <c r="L1350" s="649">
        <v>113</v>
      </c>
      <c r="M1350" s="649">
        <v>25425</v>
      </c>
      <c r="N1350" s="632">
        <v>1</v>
      </c>
      <c r="O1350" s="632">
        <v>225</v>
      </c>
      <c r="P1350" s="649">
        <v>101</v>
      </c>
      <c r="Q1350" s="649">
        <v>22826</v>
      </c>
      <c r="R1350" s="637">
        <v>0.89777777777777779</v>
      </c>
      <c r="S1350" s="650">
        <v>226</v>
      </c>
    </row>
    <row r="1351" spans="1:19" ht="14.4" customHeight="1" x14ac:dyDescent="0.3">
      <c r="A1351" s="631" t="s">
        <v>2497</v>
      </c>
      <c r="B1351" s="632" t="s">
        <v>2531</v>
      </c>
      <c r="C1351" s="632" t="s">
        <v>1267</v>
      </c>
      <c r="D1351" s="632" t="s">
        <v>785</v>
      </c>
      <c r="E1351" s="632" t="s">
        <v>634</v>
      </c>
      <c r="F1351" s="632" t="s">
        <v>2611</v>
      </c>
      <c r="G1351" s="632" t="s">
        <v>2612</v>
      </c>
      <c r="H1351" s="649">
        <v>1</v>
      </c>
      <c r="I1351" s="649">
        <v>625</v>
      </c>
      <c r="J1351" s="632">
        <v>0.99840255591054317</v>
      </c>
      <c r="K1351" s="632">
        <v>625</v>
      </c>
      <c r="L1351" s="649">
        <v>1</v>
      </c>
      <c r="M1351" s="649">
        <v>626</v>
      </c>
      <c r="N1351" s="632">
        <v>1</v>
      </c>
      <c r="O1351" s="632">
        <v>626</v>
      </c>
      <c r="P1351" s="649">
        <v>4</v>
      </c>
      <c r="Q1351" s="649">
        <v>2504</v>
      </c>
      <c r="R1351" s="637">
        <v>4</v>
      </c>
      <c r="S1351" s="650">
        <v>626</v>
      </c>
    </row>
    <row r="1352" spans="1:19" ht="14.4" customHeight="1" x14ac:dyDescent="0.3">
      <c r="A1352" s="631" t="s">
        <v>2497</v>
      </c>
      <c r="B1352" s="632" t="s">
        <v>2531</v>
      </c>
      <c r="C1352" s="632" t="s">
        <v>1267</v>
      </c>
      <c r="D1352" s="632" t="s">
        <v>785</v>
      </c>
      <c r="E1352" s="632" t="s">
        <v>634</v>
      </c>
      <c r="F1352" s="632" t="s">
        <v>2611</v>
      </c>
      <c r="G1352" s="632" t="s">
        <v>2613</v>
      </c>
      <c r="H1352" s="649">
        <v>6</v>
      </c>
      <c r="I1352" s="649">
        <v>3750</v>
      </c>
      <c r="J1352" s="632">
        <v>1.9968051118210863</v>
      </c>
      <c r="K1352" s="632">
        <v>625</v>
      </c>
      <c r="L1352" s="649">
        <v>3</v>
      </c>
      <c r="M1352" s="649">
        <v>1878</v>
      </c>
      <c r="N1352" s="632">
        <v>1</v>
      </c>
      <c r="O1352" s="632">
        <v>626</v>
      </c>
      <c r="P1352" s="649"/>
      <c r="Q1352" s="649"/>
      <c r="R1352" s="637"/>
      <c r="S1352" s="650"/>
    </row>
    <row r="1353" spans="1:19" ht="14.4" customHeight="1" x14ac:dyDescent="0.3">
      <c r="A1353" s="631" t="s">
        <v>2497</v>
      </c>
      <c r="B1353" s="632" t="s">
        <v>2531</v>
      </c>
      <c r="C1353" s="632" t="s">
        <v>1267</v>
      </c>
      <c r="D1353" s="632" t="s">
        <v>785</v>
      </c>
      <c r="E1353" s="632" t="s">
        <v>634</v>
      </c>
      <c r="F1353" s="632" t="s">
        <v>2616</v>
      </c>
      <c r="G1353" s="632" t="s">
        <v>2617</v>
      </c>
      <c r="H1353" s="649">
        <v>12</v>
      </c>
      <c r="I1353" s="649">
        <v>12468</v>
      </c>
      <c r="J1353" s="632">
        <v>1.7126373626373625</v>
      </c>
      <c r="K1353" s="632">
        <v>1039</v>
      </c>
      <c r="L1353" s="649">
        <v>7</v>
      </c>
      <c r="M1353" s="649">
        <v>7280</v>
      </c>
      <c r="N1353" s="632">
        <v>1</v>
      </c>
      <c r="O1353" s="632">
        <v>1040</v>
      </c>
      <c r="P1353" s="649">
        <v>9</v>
      </c>
      <c r="Q1353" s="649">
        <v>9378</v>
      </c>
      <c r="R1353" s="637">
        <v>1.2881868131868133</v>
      </c>
      <c r="S1353" s="650">
        <v>1042</v>
      </c>
    </row>
    <row r="1354" spans="1:19" ht="14.4" customHeight="1" x14ac:dyDescent="0.3">
      <c r="A1354" s="631" t="s">
        <v>2497</v>
      </c>
      <c r="B1354" s="632" t="s">
        <v>2531</v>
      </c>
      <c r="C1354" s="632" t="s">
        <v>1267</v>
      </c>
      <c r="D1354" s="632" t="s">
        <v>785</v>
      </c>
      <c r="E1354" s="632" t="s">
        <v>634</v>
      </c>
      <c r="F1354" s="632" t="s">
        <v>2616</v>
      </c>
      <c r="G1354" s="632" t="s">
        <v>2618</v>
      </c>
      <c r="H1354" s="649">
        <v>10</v>
      </c>
      <c r="I1354" s="649">
        <v>10390</v>
      </c>
      <c r="J1354" s="632">
        <v>0.99903846153846154</v>
      </c>
      <c r="K1354" s="632">
        <v>1039</v>
      </c>
      <c r="L1354" s="649">
        <v>10</v>
      </c>
      <c r="M1354" s="649">
        <v>10400</v>
      </c>
      <c r="N1354" s="632">
        <v>1</v>
      </c>
      <c r="O1354" s="632">
        <v>1040</v>
      </c>
      <c r="P1354" s="649">
        <v>21</v>
      </c>
      <c r="Q1354" s="649">
        <v>21882</v>
      </c>
      <c r="R1354" s="637">
        <v>2.1040384615384617</v>
      </c>
      <c r="S1354" s="650">
        <v>1042</v>
      </c>
    </row>
    <row r="1355" spans="1:19" ht="14.4" customHeight="1" x14ac:dyDescent="0.3">
      <c r="A1355" s="631" t="s">
        <v>2497</v>
      </c>
      <c r="B1355" s="632" t="s">
        <v>2531</v>
      </c>
      <c r="C1355" s="632" t="s">
        <v>1267</v>
      </c>
      <c r="D1355" s="632" t="s">
        <v>785</v>
      </c>
      <c r="E1355" s="632" t="s">
        <v>634</v>
      </c>
      <c r="F1355" s="632" t="s">
        <v>2619</v>
      </c>
      <c r="G1355" s="632" t="s">
        <v>2756</v>
      </c>
      <c r="H1355" s="649">
        <v>91</v>
      </c>
      <c r="I1355" s="649">
        <v>41860</v>
      </c>
      <c r="J1355" s="632">
        <v>1.1973684210526316</v>
      </c>
      <c r="K1355" s="632">
        <v>460</v>
      </c>
      <c r="L1355" s="649">
        <v>76</v>
      </c>
      <c r="M1355" s="649">
        <v>34960</v>
      </c>
      <c r="N1355" s="632">
        <v>1</v>
      </c>
      <c r="O1355" s="632">
        <v>460</v>
      </c>
      <c r="P1355" s="649">
        <v>49</v>
      </c>
      <c r="Q1355" s="649">
        <v>22589</v>
      </c>
      <c r="R1355" s="637">
        <v>0.64613844393592679</v>
      </c>
      <c r="S1355" s="650">
        <v>461</v>
      </c>
    </row>
    <row r="1356" spans="1:19" ht="14.4" customHeight="1" x14ac:dyDescent="0.3">
      <c r="A1356" s="631" t="s">
        <v>2497</v>
      </c>
      <c r="B1356" s="632" t="s">
        <v>2531</v>
      </c>
      <c r="C1356" s="632" t="s">
        <v>1267</v>
      </c>
      <c r="D1356" s="632" t="s">
        <v>785</v>
      </c>
      <c r="E1356" s="632" t="s">
        <v>634</v>
      </c>
      <c r="F1356" s="632" t="s">
        <v>2619</v>
      </c>
      <c r="G1356" s="632" t="s">
        <v>2620</v>
      </c>
      <c r="H1356" s="649">
        <v>3</v>
      </c>
      <c r="I1356" s="649">
        <v>1380</v>
      </c>
      <c r="J1356" s="632">
        <v>1</v>
      </c>
      <c r="K1356" s="632">
        <v>460</v>
      </c>
      <c r="L1356" s="649">
        <v>3</v>
      </c>
      <c r="M1356" s="649">
        <v>1380</v>
      </c>
      <c r="N1356" s="632">
        <v>1</v>
      </c>
      <c r="O1356" s="632">
        <v>460</v>
      </c>
      <c r="P1356" s="649">
        <v>10</v>
      </c>
      <c r="Q1356" s="649">
        <v>4610</v>
      </c>
      <c r="R1356" s="637">
        <v>3.3405797101449277</v>
      </c>
      <c r="S1356" s="650">
        <v>461</v>
      </c>
    </row>
    <row r="1357" spans="1:19" ht="14.4" customHeight="1" x14ac:dyDescent="0.3">
      <c r="A1357" s="631" t="s">
        <v>2497</v>
      </c>
      <c r="B1357" s="632" t="s">
        <v>2531</v>
      </c>
      <c r="C1357" s="632" t="s">
        <v>1267</v>
      </c>
      <c r="D1357" s="632" t="s">
        <v>785</v>
      </c>
      <c r="E1357" s="632" t="s">
        <v>634</v>
      </c>
      <c r="F1357" s="632" t="s">
        <v>2627</v>
      </c>
      <c r="G1357" s="632" t="s">
        <v>2628</v>
      </c>
      <c r="H1357" s="649"/>
      <c r="I1357" s="649"/>
      <c r="J1357" s="632"/>
      <c r="K1357" s="632"/>
      <c r="L1357" s="649">
        <v>3</v>
      </c>
      <c r="M1357" s="649">
        <v>795</v>
      </c>
      <c r="N1357" s="632">
        <v>1</v>
      </c>
      <c r="O1357" s="632">
        <v>265</v>
      </c>
      <c r="P1357" s="649"/>
      <c r="Q1357" s="649"/>
      <c r="R1357" s="637"/>
      <c r="S1357" s="650"/>
    </row>
    <row r="1358" spans="1:19" ht="14.4" customHeight="1" x14ac:dyDescent="0.3">
      <c r="A1358" s="631" t="s">
        <v>2497</v>
      </c>
      <c r="B1358" s="632" t="s">
        <v>2531</v>
      </c>
      <c r="C1358" s="632" t="s">
        <v>1267</v>
      </c>
      <c r="D1358" s="632" t="s">
        <v>785</v>
      </c>
      <c r="E1358" s="632" t="s">
        <v>634</v>
      </c>
      <c r="F1358" s="632" t="s">
        <v>2627</v>
      </c>
      <c r="G1358" s="632" t="s">
        <v>2629</v>
      </c>
      <c r="H1358" s="649"/>
      <c r="I1358" s="649"/>
      <c r="J1358" s="632"/>
      <c r="K1358" s="632"/>
      <c r="L1358" s="649">
        <v>3</v>
      </c>
      <c r="M1358" s="649">
        <v>795</v>
      </c>
      <c r="N1358" s="632">
        <v>1</v>
      </c>
      <c r="O1358" s="632">
        <v>265</v>
      </c>
      <c r="P1358" s="649">
        <v>2</v>
      </c>
      <c r="Q1358" s="649">
        <v>532</v>
      </c>
      <c r="R1358" s="637">
        <v>0.66918238993710688</v>
      </c>
      <c r="S1358" s="650">
        <v>266</v>
      </c>
    </row>
    <row r="1359" spans="1:19" ht="14.4" customHeight="1" x14ac:dyDescent="0.3">
      <c r="A1359" s="631" t="s">
        <v>2497</v>
      </c>
      <c r="B1359" s="632" t="s">
        <v>2531</v>
      </c>
      <c r="C1359" s="632" t="s">
        <v>1267</v>
      </c>
      <c r="D1359" s="632" t="s">
        <v>785</v>
      </c>
      <c r="E1359" s="632" t="s">
        <v>634</v>
      </c>
      <c r="F1359" s="632" t="s">
        <v>2635</v>
      </c>
      <c r="G1359" s="632" t="s">
        <v>2636</v>
      </c>
      <c r="H1359" s="649">
        <v>121</v>
      </c>
      <c r="I1359" s="649">
        <v>41745</v>
      </c>
      <c r="J1359" s="632">
        <v>0.90977443609022557</v>
      </c>
      <c r="K1359" s="632">
        <v>345</v>
      </c>
      <c r="L1359" s="649">
        <v>133</v>
      </c>
      <c r="M1359" s="649">
        <v>45885</v>
      </c>
      <c r="N1359" s="632">
        <v>1</v>
      </c>
      <c r="O1359" s="632">
        <v>345</v>
      </c>
      <c r="P1359" s="649">
        <v>135</v>
      </c>
      <c r="Q1359" s="649">
        <v>46710</v>
      </c>
      <c r="R1359" s="637">
        <v>1.017979731938542</v>
      </c>
      <c r="S1359" s="650">
        <v>346</v>
      </c>
    </row>
    <row r="1360" spans="1:19" ht="14.4" customHeight="1" x14ac:dyDescent="0.3">
      <c r="A1360" s="631" t="s">
        <v>2497</v>
      </c>
      <c r="B1360" s="632" t="s">
        <v>2531</v>
      </c>
      <c r="C1360" s="632" t="s">
        <v>1267</v>
      </c>
      <c r="D1360" s="632" t="s">
        <v>785</v>
      </c>
      <c r="E1360" s="632" t="s">
        <v>634</v>
      </c>
      <c r="F1360" s="632" t="s">
        <v>2635</v>
      </c>
      <c r="G1360" s="632" t="s">
        <v>2637</v>
      </c>
      <c r="H1360" s="649">
        <v>1675</v>
      </c>
      <c r="I1360" s="649">
        <v>577875</v>
      </c>
      <c r="J1360" s="632">
        <v>1.051475204017577</v>
      </c>
      <c r="K1360" s="632">
        <v>345</v>
      </c>
      <c r="L1360" s="649">
        <v>1593</v>
      </c>
      <c r="M1360" s="649">
        <v>549585</v>
      </c>
      <c r="N1360" s="632">
        <v>1</v>
      </c>
      <c r="O1360" s="632">
        <v>345</v>
      </c>
      <c r="P1360" s="649">
        <v>1891</v>
      </c>
      <c r="Q1360" s="649">
        <v>654286</v>
      </c>
      <c r="R1360" s="637">
        <v>1.1905092023981731</v>
      </c>
      <c r="S1360" s="650">
        <v>346</v>
      </c>
    </row>
    <row r="1361" spans="1:19" ht="14.4" customHeight="1" x14ac:dyDescent="0.3">
      <c r="A1361" s="631" t="s">
        <v>2497</v>
      </c>
      <c r="B1361" s="632" t="s">
        <v>2531</v>
      </c>
      <c r="C1361" s="632" t="s">
        <v>1267</v>
      </c>
      <c r="D1361" s="632" t="s">
        <v>785</v>
      </c>
      <c r="E1361" s="632" t="s">
        <v>634</v>
      </c>
      <c r="F1361" s="632" t="s">
        <v>2638</v>
      </c>
      <c r="G1361" s="632" t="s">
        <v>2639</v>
      </c>
      <c r="H1361" s="649">
        <v>58</v>
      </c>
      <c r="I1361" s="649">
        <v>50576</v>
      </c>
      <c r="J1361" s="632">
        <v>0.9497305316132425</v>
      </c>
      <c r="K1361" s="632">
        <v>872</v>
      </c>
      <c r="L1361" s="649">
        <v>61</v>
      </c>
      <c r="M1361" s="649">
        <v>53253</v>
      </c>
      <c r="N1361" s="632">
        <v>1</v>
      </c>
      <c r="O1361" s="632">
        <v>873</v>
      </c>
      <c r="P1361" s="649">
        <v>78</v>
      </c>
      <c r="Q1361" s="649">
        <v>68172</v>
      </c>
      <c r="R1361" s="637">
        <v>1.2801532308038983</v>
      </c>
      <c r="S1361" s="650">
        <v>874</v>
      </c>
    </row>
    <row r="1362" spans="1:19" ht="14.4" customHeight="1" x14ac:dyDescent="0.3">
      <c r="A1362" s="631" t="s">
        <v>2497</v>
      </c>
      <c r="B1362" s="632" t="s">
        <v>2531</v>
      </c>
      <c r="C1362" s="632" t="s">
        <v>1267</v>
      </c>
      <c r="D1362" s="632" t="s">
        <v>785</v>
      </c>
      <c r="E1362" s="632" t="s">
        <v>634</v>
      </c>
      <c r="F1362" s="632" t="s">
        <v>2654</v>
      </c>
      <c r="G1362" s="632" t="s">
        <v>2655</v>
      </c>
      <c r="H1362" s="649">
        <v>1</v>
      </c>
      <c r="I1362" s="649">
        <v>111</v>
      </c>
      <c r="J1362" s="632"/>
      <c r="K1362" s="632">
        <v>111</v>
      </c>
      <c r="L1362" s="649"/>
      <c r="M1362" s="649"/>
      <c r="N1362" s="632"/>
      <c r="O1362" s="632"/>
      <c r="P1362" s="649">
        <v>1</v>
      </c>
      <c r="Q1362" s="649">
        <v>112</v>
      </c>
      <c r="R1362" s="637"/>
      <c r="S1362" s="650">
        <v>112</v>
      </c>
    </row>
    <row r="1363" spans="1:19" ht="14.4" customHeight="1" x14ac:dyDescent="0.3">
      <c r="A1363" s="631" t="s">
        <v>2497</v>
      </c>
      <c r="B1363" s="632" t="s">
        <v>2531</v>
      </c>
      <c r="C1363" s="632" t="s">
        <v>1267</v>
      </c>
      <c r="D1363" s="632" t="s">
        <v>785</v>
      </c>
      <c r="E1363" s="632" t="s">
        <v>634</v>
      </c>
      <c r="F1363" s="632" t="s">
        <v>2654</v>
      </c>
      <c r="G1363" s="632" t="s">
        <v>2656</v>
      </c>
      <c r="H1363" s="649">
        <v>2</v>
      </c>
      <c r="I1363" s="649">
        <v>222</v>
      </c>
      <c r="J1363" s="632">
        <v>1</v>
      </c>
      <c r="K1363" s="632">
        <v>111</v>
      </c>
      <c r="L1363" s="649">
        <v>2</v>
      </c>
      <c r="M1363" s="649">
        <v>222</v>
      </c>
      <c r="N1363" s="632">
        <v>1</v>
      </c>
      <c r="O1363" s="632">
        <v>111</v>
      </c>
      <c r="P1363" s="649">
        <v>3</v>
      </c>
      <c r="Q1363" s="649">
        <v>336</v>
      </c>
      <c r="R1363" s="637">
        <v>1.5135135135135136</v>
      </c>
      <c r="S1363" s="650">
        <v>112</v>
      </c>
    </row>
    <row r="1364" spans="1:19" ht="14.4" customHeight="1" x14ac:dyDescent="0.3">
      <c r="A1364" s="631" t="s">
        <v>2497</v>
      </c>
      <c r="B1364" s="632" t="s">
        <v>2531</v>
      </c>
      <c r="C1364" s="632" t="s">
        <v>1267</v>
      </c>
      <c r="D1364" s="632" t="s">
        <v>785</v>
      </c>
      <c r="E1364" s="632" t="s">
        <v>634</v>
      </c>
      <c r="F1364" s="632" t="s">
        <v>2659</v>
      </c>
      <c r="G1364" s="632" t="s">
        <v>2660</v>
      </c>
      <c r="H1364" s="649">
        <v>11668</v>
      </c>
      <c r="I1364" s="649">
        <v>2065236</v>
      </c>
      <c r="J1364" s="632">
        <v>0.92972111553784864</v>
      </c>
      <c r="K1364" s="632">
        <v>177</v>
      </c>
      <c r="L1364" s="649">
        <v>12550</v>
      </c>
      <c r="M1364" s="649">
        <v>2221350</v>
      </c>
      <c r="N1364" s="632">
        <v>1</v>
      </c>
      <c r="O1364" s="632">
        <v>177</v>
      </c>
      <c r="P1364" s="649">
        <v>12042</v>
      </c>
      <c r="Q1364" s="649">
        <v>2143476</v>
      </c>
      <c r="R1364" s="637">
        <v>0.96494294010399084</v>
      </c>
      <c r="S1364" s="650">
        <v>178</v>
      </c>
    </row>
    <row r="1365" spans="1:19" ht="14.4" customHeight="1" x14ac:dyDescent="0.3">
      <c r="A1365" s="631" t="s">
        <v>2497</v>
      </c>
      <c r="B1365" s="632" t="s">
        <v>2531</v>
      </c>
      <c r="C1365" s="632" t="s">
        <v>1267</v>
      </c>
      <c r="D1365" s="632" t="s">
        <v>785</v>
      </c>
      <c r="E1365" s="632" t="s">
        <v>634</v>
      </c>
      <c r="F1365" s="632" t="s">
        <v>2659</v>
      </c>
      <c r="G1365" s="632" t="s">
        <v>2661</v>
      </c>
      <c r="H1365" s="649">
        <v>45</v>
      </c>
      <c r="I1365" s="649">
        <v>7965</v>
      </c>
      <c r="J1365" s="632">
        <v>0.78947368421052633</v>
      </c>
      <c r="K1365" s="632">
        <v>177</v>
      </c>
      <c r="L1365" s="649">
        <v>57</v>
      </c>
      <c r="M1365" s="649">
        <v>10089</v>
      </c>
      <c r="N1365" s="632">
        <v>1</v>
      </c>
      <c r="O1365" s="632">
        <v>177</v>
      </c>
      <c r="P1365" s="649">
        <v>56</v>
      </c>
      <c r="Q1365" s="649">
        <v>9968</v>
      </c>
      <c r="R1365" s="637">
        <v>0.98800674001387645</v>
      </c>
      <c r="S1365" s="650">
        <v>178</v>
      </c>
    </row>
    <row r="1366" spans="1:19" ht="14.4" customHeight="1" x14ac:dyDescent="0.3">
      <c r="A1366" s="631" t="s">
        <v>2497</v>
      </c>
      <c r="B1366" s="632" t="s">
        <v>2531</v>
      </c>
      <c r="C1366" s="632" t="s">
        <v>1267</v>
      </c>
      <c r="D1366" s="632" t="s">
        <v>785</v>
      </c>
      <c r="E1366" s="632" t="s">
        <v>634</v>
      </c>
      <c r="F1366" s="632" t="s">
        <v>2662</v>
      </c>
      <c r="G1366" s="632" t="s">
        <v>2663</v>
      </c>
      <c r="H1366" s="649"/>
      <c r="I1366" s="649"/>
      <c r="J1366" s="632"/>
      <c r="K1366" s="632"/>
      <c r="L1366" s="649"/>
      <c r="M1366" s="649"/>
      <c r="N1366" s="632"/>
      <c r="O1366" s="632"/>
      <c r="P1366" s="649">
        <v>2</v>
      </c>
      <c r="Q1366" s="649">
        <v>4100</v>
      </c>
      <c r="R1366" s="637"/>
      <c r="S1366" s="650">
        <v>2050</v>
      </c>
    </row>
    <row r="1367" spans="1:19" ht="14.4" customHeight="1" x14ac:dyDescent="0.3">
      <c r="A1367" s="631" t="s">
        <v>2497</v>
      </c>
      <c r="B1367" s="632" t="s">
        <v>2531</v>
      </c>
      <c r="C1367" s="632" t="s">
        <v>1267</v>
      </c>
      <c r="D1367" s="632" t="s">
        <v>785</v>
      </c>
      <c r="E1367" s="632" t="s">
        <v>634</v>
      </c>
      <c r="F1367" s="632" t="s">
        <v>2664</v>
      </c>
      <c r="G1367" s="632" t="s">
        <v>2665</v>
      </c>
      <c r="H1367" s="649">
        <v>1677</v>
      </c>
      <c r="I1367" s="649">
        <v>578565</v>
      </c>
      <c r="J1367" s="632">
        <v>1.0527306967984935</v>
      </c>
      <c r="K1367" s="632">
        <v>345</v>
      </c>
      <c r="L1367" s="649">
        <v>1593</v>
      </c>
      <c r="M1367" s="649">
        <v>549585</v>
      </c>
      <c r="N1367" s="632">
        <v>1</v>
      </c>
      <c r="O1367" s="632">
        <v>345</v>
      </c>
      <c r="P1367" s="649">
        <v>1892</v>
      </c>
      <c r="Q1367" s="649">
        <v>654632</v>
      </c>
      <c r="R1367" s="637">
        <v>1.1911387683433863</v>
      </c>
      <c r="S1367" s="650">
        <v>346</v>
      </c>
    </row>
    <row r="1368" spans="1:19" ht="14.4" customHeight="1" x14ac:dyDescent="0.3">
      <c r="A1368" s="631" t="s">
        <v>2497</v>
      </c>
      <c r="B1368" s="632" t="s">
        <v>2531</v>
      </c>
      <c r="C1368" s="632" t="s">
        <v>1267</v>
      </c>
      <c r="D1368" s="632" t="s">
        <v>785</v>
      </c>
      <c r="E1368" s="632" t="s">
        <v>634</v>
      </c>
      <c r="F1368" s="632" t="s">
        <v>2664</v>
      </c>
      <c r="G1368" s="632" t="s">
        <v>2666</v>
      </c>
      <c r="H1368" s="649">
        <v>121</v>
      </c>
      <c r="I1368" s="649">
        <v>41745</v>
      </c>
      <c r="J1368" s="632">
        <v>0.90977443609022557</v>
      </c>
      <c r="K1368" s="632">
        <v>345</v>
      </c>
      <c r="L1368" s="649">
        <v>133</v>
      </c>
      <c r="M1368" s="649">
        <v>45885</v>
      </c>
      <c r="N1368" s="632">
        <v>1</v>
      </c>
      <c r="O1368" s="632">
        <v>345</v>
      </c>
      <c r="P1368" s="649">
        <v>135</v>
      </c>
      <c r="Q1368" s="649">
        <v>46710</v>
      </c>
      <c r="R1368" s="637">
        <v>1.017979731938542</v>
      </c>
      <c r="S1368" s="650">
        <v>346</v>
      </c>
    </row>
    <row r="1369" spans="1:19" ht="14.4" customHeight="1" x14ac:dyDescent="0.3">
      <c r="A1369" s="631" t="s">
        <v>2497</v>
      </c>
      <c r="B1369" s="632" t="s">
        <v>2531</v>
      </c>
      <c r="C1369" s="632" t="s">
        <v>1267</v>
      </c>
      <c r="D1369" s="632" t="s">
        <v>785</v>
      </c>
      <c r="E1369" s="632" t="s">
        <v>634</v>
      </c>
      <c r="F1369" s="632" t="s">
        <v>2667</v>
      </c>
      <c r="G1369" s="632" t="s">
        <v>2668</v>
      </c>
      <c r="H1369" s="649">
        <v>520</v>
      </c>
      <c r="I1369" s="649">
        <v>159640</v>
      </c>
      <c r="J1369" s="632">
        <v>1.144175912387833</v>
      </c>
      <c r="K1369" s="632">
        <v>307</v>
      </c>
      <c r="L1369" s="649">
        <v>453</v>
      </c>
      <c r="M1369" s="649">
        <v>139524</v>
      </c>
      <c r="N1369" s="632">
        <v>1</v>
      </c>
      <c r="O1369" s="632">
        <v>308</v>
      </c>
      <c r="P1369" s="649">
        <v>511</v>
      </c>
      <c r="Q1369" s="649">
        <v>157388</v>
      </c>
      <c r="R1369" s="637">
        <v>1.1280353200883002</v>
      </c>
      <c r="S1369" s="650">
        <v>308</v>
      </c>
    </row>
    <row r="1370" spans="1:19" ht="14.4" customHeight="1" x14ac:dyDescent="0.3">
      <c r="A1370" s="631" t="s">
        <v>2497</v>
      </c>
      <c r="B1370" s="632" t="s">
        <v>2531</v>
      </c>
      <c r="C1370" s="632" t="s">
        <v>1267</v>
      </c>
      <c r="D1370" s="632" t="s">
        <v>785</v>
      </c>
      <c r="E1370" s="632" t="s">
        <v>634</v>
      </c>
      <c r="F1370" s="632" t="s">
        <v>2674</v>
      </c>
      <c r="G1370" s="632" t="s">
        <v>2675</v>
      </c>
      <c r="H1370" s="649">
        <v>182</v>
      </c>
      <c r="I1370" s="649">
        <v>28028</v>
      </c>
      <c r="J1370" s="632">
        <v>0.8666666666666667</v>
      </c>
      <c r="K1370" s="632">
        <v>154</v>
      </c>
      <c r="L1370" s="649">
        <v>210</v>
      </c>
      <c r="M1370" s="649">
        <v>32340</v>
      </c>
      <c r="N1370" s="632">
        <v>1</v>
      </c>
      <c r="O1370" s="632">
        <v>154</v>
      </c>
      <c r="P1370" s="649">
        <v>273</v>
      </c>
      <c r="Q1370" s="649">
        <v>42315</v>
      </c>
      <c r="R1370" s="637">
        <v>1.3084415584415585</v>
      </c>
      <c r="S1370" s="650">
        <v>155</v>
      </c>
    </row>
    <row r="1371" spans="1:19" ht="14.4" customHeight="1" x14ac:dyDescent="0.3">
      <c r="A1371" s="631" t="s">
        <v>2497</v>
      </c>
      <c r="B1371" s="632" t="s">
        <v>2531</v>
      </c>
      <c r="C1371" s="632" t="s">
        <v>1267</v>
      </c>
      <c r="D1371" s="632" t="s">
        <v>785</v>
      </c>
      <c r="E1371" s="632" t="s">
        <v>634</v>
      </c>
      <c r="F1371" s="632" t="s">
        <v>2678</v>
      </c>
      <c r="G1371" s="632" t="s">
        <v>2679</v>
      </c>
      <c r="H1371" s="649">
        <v>2</v>
      </c>
      <c r="I1371" s="649">
        <v>1348</v>
      </c>
      <c r="J1371" s="632">
        <v>0.49925925925925924</v>
      </c>
      <c r="K1371" s="632">
        <v>674</v>
      </c>
      <c r="L1371" s="649">
        <v>4</v>
      </c>
      <c r="M1371" s="649">
        <v>2700</v>
      </c>
      <c r="N1371" s="632">
        <v>1</v>
      </c>
      <c r="O1371" s="632">
        <v>675</v>
      </c>
      <c r="P1371" s="649">
        <v>4</v>
      </c>
      <c r="Q1371" s="649">
        <v>2700</v>
      </c>
      <c r="R1371" s="637">
        <v>1</v>
      </c>
      <c r="S1371" s="650">
        <v>675</v>
      </c>
    </row>
    <row r="1372" spans="1:19" ht="14.4" customHeight="1" x14ac:dyDescent="0.3">
      <c r="A1372" s="631" t="s">
        <v>2497</v>
      </c>
      <c r="B1372" s="632" t="s">
        <v>2531</v>
      </c>
      <c r="C1372" s="632" t="s">
        <v>1267</v>
      </c>
      <c r="D1372" s="632" t="s">
        <v>785</v>
      </c>
      <c r="E1372" s="632" t="s">
        <v>634</v>
      </c>
      <c r="F1372" s="632" t="s">
        <v>2678</v>
      </c>
      <c r="G1372" s="632" t="s">
        <v>2680</v>
      </c>
      <c r="H1372" s="649">
        <v>8</v>
      </c>
      <c r="I1372" s="649">
        <v>5392</v>
      </c>
      <c r="J1372" s="632">
        <v>0.88757201646090533</v>
      </c>
      <c r="K1372" s="632">
        <v>674</v>
      </c>
      <c r="L1372" s="649">
        <v>9</v>
      </c>
      <c r="M1372" s="649">
        <v>6075</v>
      </c>
      <c r="N1372" s="632">
        <v>1</v>
      </c>
      <c r="O1372" s="632">
        <v>675</v>
      </c>
      <c r="P1372" s="649">
        <v>6</v>
      </c>
      <c r="Q1372" s="649">
        <v>4050</v>
      </c>
      <c r="R1372" s="637">
        <v>0.66666666666666663</v>
      </c>
      <c r="S1372" s="650">
        <v>675</v>
      </c>
    </row>
    <row r="1373" spans="1:19" ht="14.4" customHeight="1" x14ac:dyDescent="0.3">
      <c r="A1373" s="631" t="s">
        <v>2497</v>
      </c>
      <c r="B1373" s="632" t="s">
        <v>2531</v>
      </c>
      <c r="C1373" s="632" t="s">
        <v>1267</v>
      </c>
      <c r="D1373" s="632" t="s">
        <v>785</v>
      </c>
      <c r="E1373" s="632" t="s">
        <v>634</v>
      </c>
      <c r="F1373" s="632" t="s">
        <v>2683</v>
      </c>
      <c r="G1373" s="632" t="s">
        <v>2761</v>
      </c>
      <c r="H1373" s="649">
        <v>91</v>
      </c>
      <c r="I1373" s="649">
        <v>51688</v>
      </c>
      <c r="J1373" s="632">
        <v>1.1952640828785497</v>
      </c>
      <c r="K1373" s="632">
        <v>568</v>
      </c>
      <c r="L1373" s="649">
        <v>76</v>
      </c>
      <c r="M1373" s="649">
        <v>43244</v>
      </c>
      <c r="N1373" s="632">
        <v>1</v>
      </c>
      <c r="O1373" s="632">
        <v>569</v>
      </c>
      <c r="P1373" s="649">
        <v>49</v>
      </c>
      <c r="Q1373" s="649">
        <v>27881</v>
      </c>
      <c r="R1373" s="637">
        <v>0.64473684210526316</v>
      </c>
      <c r="S1373" s="650">
        <v>569</v>
      </c>
    </row>
    <row r="1374" spans="1:19" ht="14.4" customHeight="1" x14ac:dyDescent="0.3">
      <c r="A1374" s="631" t="s">
        <v>2497</v>
      </c>
      <c r="B1374" s="632" t="s">
        <v>2531</v>
      </c>
      <c r="C1374" s="632" t="s">
        <v>1267</v>
      </c>
      <c r="D1374" s="632" t="s">
        <v>785</v>
      </c>
      <c r="E1374" s="632" t="s">
        <v>634</v>
      </c>
      <c r="F1374" s="632" t="s">
        <v>2683</v>
      </c>
      <c r="G1374" s="632" t="s">
        <v>2684</v>
      </c>
      <c r="H1374" s="649">
        <v>3</v>
      </c>
      <c r="I1374" s="649">
        <v>1704</v>
      </c>
      <c r="J1374" s="632">
        <v>0.99824253075571179</v>
      </c>
      <c r="K1374" s="632">
        <v>568</v>
      </c>
      <c r="L1374" s="649">
        <v>3</v>
      </c>
      <c r="M1374" s="649">
        <v>1707</v>
      </c>
      <c r="N1374" s="632">
        <v>1</v>
      </c>
      <c r="O1374" s="632">
        <v>569</v>
      </c>
      <c r="P1374" s="649">
        <v>10</v>
      </c>
      <c r="Q1374" s="649">
        <v>5690</v>
      </c>
      <c r="R1374" s="637">
        <v>3.3333333333333335</v>
      </c>
      <c r="S1374" s="650">
        <v>569</v>
      </c>
    </row>
    <row r="1375" spans="1:19" ht="14.4" customHeight="1" x14ac:dyDescent="0.3">
      <c r="A1375" s="631" t="s">
        <v>2497</v>
      </c>
      <c r="B1375" s="632" t="s">
        <v>2531</v>
      </c>
      <c r="C1375" s="632" t="s">
        <v>1267</v>
      </c>
      <c r="D1375" s="632" t="s">
        <v>785</v>
      </c>
      <c r="E1375" s="632" t="s">
        <v>634</v>
      </c>
      <c r="F1375" s="632" t="s">
        <v>2685</v>
      </c>
      <c r="G1375" s="632" t="s">
        <v>2686</v>
      </c>
      <c r="H1375" s="649">
        <v>53</v>
      </c>
      <c r="I1375" s="649">
        <v>8215</v>
      </c>
      <c r="J1375" s="632">
        <v>1.5142857142857142</v>
      </c>
      <c r="K1375" s="632">
        <v>155</v>
      </c>
      <c r="L1375" s="649">
        <v>35</v>
      </c>
      <c r="M1375" s="649">
        <v>5425</v>
      </c>
      <c r="N1375" s="632">
        <v>1</v>
      </c>
      <c r="O1375" s="632">
        <v>155</v>
      </c>
      <c r="P1375" s="649">
        <v>59</v>
      </c>
      <c r="Q1375" s="649">
        <v>9145</v>
      </c>
      <c r="R1375" s="637">
        <v>1.6857142857142857</v>
      </c>
      <c r="S1375" s="650">
        <v>155</v>
      </c>
    </row>
    <row r="1376" spans="1:19" ht="14.4" customHeight="1" x14ac:dyDescent="0.3">
      <c r="A1376" s="631" t="s">
        <v>2497</v>
      </c>
      <c r="B1376" s="632" t="s">
        <v>2531</v>
      </c>
      <c r="C1376" s="632" t="s">
        <v>1267</v>
      </c>
      <c r="D1376" s="632" t="s">
        <v>785</v>
      </c>
      <c r="E1376" s="632" t="s">
        <v>634</v>
      </c>
      <c r="F1376" s="632" t="s">
        <v>2685</v>
      </c>
      <c r="G1376" s="632" t="s">
        <v>2687</v>
      </c>
      <c r="H1376" s="649">
        <v>2381</v>
      </c>
      <c r="I1376" s="649">
        <v>369055</v>
      </c>
      <c r="J1376" s="632">
        <v>1.0406468531468531</v>
      </c>
      <c r="K1376" s="632">
        <v>155</v>
      </c>
      <c r="L1376" s="649">
        <v>2288</v>
      </c>
      <c r="M1376" s="649">
        <v>354640</v>
      </c>
      <c r="N1376" s="632">
        <v>1</v>
      </c>
      <c r="O1376" s="632">
        <v>155</v>
      </c>
      <c r="P1376" s="649">
        <v>2283</v>
      </c>
      <c r="Q1376" s="649">
        <v>353865</v>
      </c>
      <c r="R1376" s="637">
        <v>0.99781468531468531</v>
      </c>
      <c r="S1376" s="650">
        <v>155</v>
      </c>
    </row>
    <row r="1377" spans="1:19" ht="14.4" customHeight="1" x14ac:dyDescent="0.3">
      <c r="A1377" s="631" t="s">
        <v>2497</v>
      </c>
      <c r="B1377" s="632" t="s">
        <v>2531</v>
      </c>
      <c r="C1377" s="632" t="s">
        <v>1267</v>
      </c>
      <c r="D1377" s="632" t="s">
        <v>785</v>
      </c>
      <c r="E1377" s="632" t="s">
        <v>634</v>
      </c>
      <c r="F1377" s="632" t="s">
        <v>2688</v>
      </c>
      <c r="G1377" s="632" t="s">
        <v>2689</v>
      </c>
      <c r="H1377" s="649">
        <v>1174</v>
      </c>
      <c r="I1377" s="649">
        <v>233626</v>
      </c>
      <c r="J1377" s="632">
        <v>0.86196769456681355</v>
      </c>
      <c r="K1377" s="632">
        <v>199</v>
      </c>
      <c r="L1377" s="649">
        <v>1362</v>
      </c>
      <c r="M1377" s="649">
        <v>271038</v>
      </c>
      <c r="N1377" s="632">
        <v>1</v>
      </c>
      <c r="O1377" s="632">
        <v>199</v>
      </c>
      <c r="P1377" s="649">
        <v>1253</v>
      </c>
      <c r="Q1377" s="649">
        <v>250600</v>
      </c>
      <c r="R1377" s="637">
        <v>0.92459359942148334</v>
      </c>
      <c r="S1377" s="650">
        <v>200</v>
      </c>
    </row>
    <row r="1378" spans="1:19" ht="14.4" customHeight="1" x14ac:dyDescent="0.3">
      <c r="A1378" s="631" t="s">
        <v>2497</v>
      </c>
      <c r="B1378" s="632" t="s">
        <v>2531</v>
      </c>
      <c r="C1378" s="632" t="s">
        <v>1267</v>
      </c>
      <c r="D1378" s="632" t="s">
        <v>785</v>
      </c>
      <c r="E1378" s="632" t="s">
        <v>634</v>
      </c>
      <c r="F1378" s="632" t="s">
        <v>2688</v>
      </c>
      <c r="G1378" s="632" t="s">
        <v>2690</v>
      </c>
      <c r="H1378" s="649">
        <v>19</v>
      </c>
      <c r="I1378" s="649">
        <v>3781</v>
      </c>
      <c r="J1378" s="632">
        <v>1.4615384615384615</v>
      </c>
      <c r="K1378" s="632">
        <v>199</v>
      </c>
      <c r="L1378" s="649">
        <v>13</v>
      </c>
      <c r="M1378" s="649">
        <v>2587</v>
      </c>
      <c r="N1378" s="632">
        <v>1</v>
      </c>
      <c r="O1378" s="632">
        <v>199</v>
      </c>
      <c r="P1378" s="649">
        <v>20</v>
      </c>
      <c r="Q1378" s="649">
        <v>4000</v>
      </c>
      <c r="R1378" s="637">
        <v>1.5461925009663704</v>
      </c>
      <c r="S1378" s="650">
        <v>200</v>
      </c>
    </row>
    <row r="1379" spans="1:19" ht="14.4" customHeight="1" x14ac:dyDescent="0.3">
      <c r="A1379" s="631" t="s">
        <v>2497</v>
      </c>
      <c r="B1379" s="632" t="s">
        <v>2531</v>
      </c>
      <c r="C1379" s="632" t="s">
        <v>1267</v>
      </c>
      <c r="D1379" s="632" t="s">
        <v>785</v>
      </c>
      <c r="E1379" s="632" t="s">
        <v>634</v>
      </c>
      <c r="F1379" s="632" t="s">
        <v>2691</v>
      </c>
      <c r="G1379" s="632" t="s">
        <v>2692</v>
      </c>
      <c r="H1379" s="649">
        <v>97</v>
      </c>
      <c r="I1379" s="649">
        <v>19788</v>
      </c>
      <c r="J1379" s="632">
        <v>0.8660714285714286</v>
      </c>
      <c r="K1379" s="632">
        <v>204</v>
      </c>
      <c r="L1379" s="649">
        <v>112</v>
      </c>
      <c r="M1379" s="649">
        <v>22848</v>
      </c>
      <c r="N1379" s="632">
        <v>1</v>
      </c>
      <c r="O1379" s="632">
        <v>204</v>
      </c>
      <c r="P1379" s="649">
        <v>148</v>
      </c>
      <c r="Q1379" s="649">
        <v>30356</v>
      </c>
      <c r="R1379" s="637">
        <v>1.3286064425770308</v>
      </c>
      <c r="S1379" s="650">
        <v>205.1081081081081</v>
      </c>
    </row>
    <row r="1380" spans="1:19" ht="14.4" customHeight="1" x14ac:dyDescent="0.3">
      <c r="A1380" s="631" t="s">
        <v>2497</v>
      </c>
      <c r="B1380" s="632" t="s">
        <v>2531</v>
      </c>
      <c r="C1380" s="632" t="s">
        <v>1267</v>
      </c>
      <c r="D1380" s="632" t="s">
        <v>785</v>
      </c>
      <c r="E1380" s="632" t="s">
        <v>634</v>
      </c>
      <c r="F1380" s="632" t="s">
        <v>2693</v>
      </c>
      <c r="G1380" s="632" t="s">
        <v>2694</v>
      </c>
      <c r="H1380" s="649">
        <v>11</v>
      </c>
      <c r="I1380" s="649">
        <v>4686</v>
      </c>
      <c r="J1380" s="632">
        <v>1.5714285714285714</v>
      </c>
      <c r="K1380" s="632">
        <v>426</v>
      </c>
      <c r="L1380" s="649">
        <v>7</v>
      </c>
      <c r="M1380" s="649">
        <v>2982</v>
      </c>
      <c r="N1380" s="632">
        <v>1</v>
      </c>
      <c r="O1380" s="632">
        <v>426</v>
      </c>
      <c r="P1380" s="649">
        <v>8</v>
      </c>
      <c r="Q1380" s="649">
        <v>3416</v>
      </c>
      <c r="R1380" s="637">
        <v>1.1455399061032865</v>
      </c>
      <c r="S1380" s="650">
        <v>427</v>
      </c>
    </row>
    <row r="1381" spans="1:19" ht="14.4" customHeight="1" x14ac:dyDescent="0.3">
      <c r="A1381" s="631" t="s">
        <v>2497</v>
      </c>
      <c r="B1381" s="632" t="s">
        <v>2531</v>
      </c>
      <c r="C1381" s="632" t="s">
        <v>1267</v>
      </c>
      <c r="D1381" s="632" t="s">
        <v>785</v>
      </c>
      <c r="E1381" s="632" t="s">
        <v>634</v>
      </c>
      <c r="F1381" s="632" t="s">
        <v>2693</v>
      </c>
      <c r="G1381" s="632" t="s">
        <v>2695</v>
      </c>
      <c r="H1381" s="649">
        <v>8</v>
      </c>
      <c r="I1381" s="649">
        <v>3408</v>
      </c>
      <c r="J1381" s="632">
        <v>1</v>
      </c>
      <c r="K1381" s="632">
        <v>426</v>
      </c>
      <c r="L1381" s="649">
        <v>8</v>
      </c>
      <c r="M1381" s="649">
        <v>3408</v>
      </c>
      <c r="N1381" s="632">
        <v>1</v>
      </c>
      <c r="O1381" s="632">
        <v>426</v>
      </c>
      <c r="P1381" s="649">
        <v>3</v>
      </c>
      <c r="Q1381" s="649">
        <v>1281</v>
      </c>
      <c r="R1381" s="637">
        <v>0.37588028169014087</v>
      </c>
      <c r="S1381" s="650">
        <v>427</v>
      </c>
    </row>
    <row r="1382" spans="1:19" ht="14.4" customHeight="1" x14ac:dyDescent="0.3">
      <c r="A1382" s="631" t="s">
        <v>2497</v>
      </c>
      <c r="B1382" s="632" t="s">
        <v>2531</v>
      </c>
      <c r="C1382" s="632" t="s">
        <v>1267</v>
      </c>
      <c r="D1382" s="632" t="s">
        <v>785</v>
      </c>
      <c r="E1382" s="632" t="s">
        <v>634</v>
      </c>
      <c r="F1382" s="632" t="s">
        <v>2696</v>
      </c>
      <c r="G1382" s="632" t="s">
        <v>2697</v>
      </c>
      <c r="H1382" s="649"/>
      <c r="I1382" s="649"/>
      <c r="J1382" s="632"/>
      <c r="K1382" s="632"/>
      <c r="L1382" s="649"/>
      <c r="M1382" s="649"/>
      <c r="N1382" s="632"/>
      <c r="O1382" s="632"/>
      <c r="P1382" s="649">
        <v>4</v>
      </c>
      <c r="Q1382" s="649">
        <v>1064</v>
      </c>
      <c r="R1382" s="637"/>
      <c r="S1382" s="650">
        <v>266</v>
      </c>
    </row>
    <row r="1383" spans="1:19" ht="14.4" customHeight="1" x14ac:dyDescent="0.3">
      <c r="A1383" s="631" t="s">
        <v>2497</v>
      </c>
      <c r="B1383" s="632" t="s">
        <v>2531</v>
      </c>
      <c r="C1383" s="632" t="s">
        <v>1267</v>
      </c>
      <c r="D1383" s="632" t="s">
        <v>785</v>
      </c>
      <c r="E1383" s="632" t="s">
        <v>634</v>
      </c>
      <c r="F1383" s="632" t="s">
        <v>2698</v>
      </c>
      <c r="G1383" s="632" t="s">
        <v>2699</v>
      </c>
      <c r="H1383" s="649">
        <v>19</v>
      </c>
      <c r="I1383" s="649">
        <v>3097</v>
      </c>
      <c r="J1383" s="632">
        <v>1.0555555555555556</v>
      </c>
      <c r="K1383" s="632">
        <v>163</v>
      </c>
      <c r="L1383" s="649">
        <v>18</v>
      </c>
      <c r="M1383" s="649">
        <v>2934</v>
      </c>
      <c r="N1383" s="632">
        <v>1</v>
      </c>
      <c r="O1383" s="632">
        <v>163</v>
      </c>
      <c r="P1383" s="649">
        <v>5</v>
      </c>
      <c r="Q1383" s="649">
        <v>815</v>
      </c>
      <c r="R1383" s="637">
        <v>0.27777777777777779</v>
      </c>
      <c r="S1383" s="650">
        <v>163</v>
      </c>
    </row>
    <row r="1384" spans="1:19" ht="14.4" customHeight="1" x14ac:dyDescent="0.3">
      <c r="A1384" s="631" t="s">
        <v>2497</v>
      </c>
      <c r="B1384" s="632" t="s">
        <v>2531</v>
      </c>
      <c r="C1384" s="632" t="s">
        <v>1267</v>
      </c>
      <c r="D1384" s="632" t="s">
        <v>785</v>
      </c>
      <c r="E1384" s="632" t="s">
        <v>634</v>
      </c>
      <c r="F1384" s="632" t="s">
        <v>2698</v>
      </c>
      <c r="G1384" s="632" t="s">
        <v>2700</v>
      </c>
      <c r="H1384" s="649">
        <v>16</v>
      </c>
      <c r="I1384" s="649">
        <v>2608</v>
      </c>
      <c r="J1384" s="632">
        <v>0.76190476190476186</v>
      </c>
      <c r="K1384" s="632">
        <v>163</v>
      </c>
      <c r="L1384" s="649">
        <v>21</v>
      </c>
      <c r="M1384" s="649">
        <v>3423</v>
      </c>
      <c r="N1384" s="632">
        <v>1</v>
      </c>
      <c r="O1384" s="632">
        <v>163</v>
      </c>
      <c r="P1384" s="649">
        <v>16</v>
      </c>
      <c r="Q1384" s="649">
        <v>2608</v>
      </c>
      <c r="R1384" s="637">
        <v>0.76190476190476186</v>
      </c>
      <c r="S1384" s="650">
        <v>163</v>
      </c>
    </row>
    <row r="1385" spans="1:19" ht="14.4" customHeight="1" x14ac:dyDescent="0.3">
      <c r="A1385" s="631" t="s">
        <v>2497</v>
      </c>
      <c r="B1385" s="632" t="s">
        <v>2531</v>
      </c>
      <c r="C1385" s="632" t="s">
        <v>1267</v>
      </c>
      <c r="D1385" s="632" t="s">
        <v>785</v>
      </c>
      <c r="E1385" s="632" t="s">
        <v>634</v>
      </c>
      <c r="F1385" s="632" t="s">
        <v>2701</v>
      </c>
      <c r="G1385" s="632" t="s">
        <v>2703</v>
      </c>
      <c r="H1385" s="649"/>
      <c r="I1385" s="649"/>
      <c r="J1385" s="632"/>
      <c r="K1385" s="632"/>
      <c r="L1385" s="649">
        <v>1</v>
      </c>
      <c r="M1385" s="649">
        <v>436</v>
      </c>
      <c r="N1385" s="632">
        <v>1</v>
      </c>
      <c r="O1385" s="632">
        <v>436</v>
      </c>
      <c r="P1385" s="649"/>
      <c r="Q1385" s="649"/>
      <c r="R1385" s="637"/>
      <c r="S1385" s="650"/>
    </row>
    <row r="1386" spans="1:19" ht="14.4" customHeight="1" x14ac:dyDescent="0.3">
      <c r="A1386" s="631" t="s">
        <v>2497</v>
      </c>
      <c r="B1386" s="632" t="s">
        <v>2531</v>
      </c>
      <c r="C1386" s="632" t="s">
        <v>1267</v>
      </c>
      <c r="D1386" s="632" t="s">
        <v>785</v>
      </c>
      <c r="E1386" s="632" t="s">
        <v>634</v>
      </c>
      <c r="F1386" s="632" t="s">
        <v>2707</v>
      </c>
      <c r="G1386" s="632" t="s">
        <v>2708</v>
      </c>
      <c r="H1386" s="649">
        <v>18</v>
      </c>
      <c r="I1386" s="649">
        <v>2934</v>
      </c>
      <c r="J1386" s="632">
        <v>2.5714285714285716</v>
      </c>
      <c r="K1386" s="632">
        <v>163</v>
      </c>
      <c r="L1386" s="649">
        <v>7</v>
      </c>
      <c r="M1386" s="649">
        <v>1141</v>
      </c>
      <c r="N1386" s="632">
        <v>1</v>
      </c>
      <c r="O1386" s="632">
        <v>163</v>
      </c>
      <c r="P1386" s="649">
        <v>8</v>
      </c>
      <c r="Q1386" s="649">
        <v>1304</v>
      </c>
      <c r="R1386" s="637">
        <v>1.1428571428571428</v>
      </c>
      <c r="S1386" s="650">
        <v>163</v>
      </c>
    </row>
    <row r="1387" spans="1:19" ht="14.4" customHeight="1" x14ac:dyDescent="0.3">
      <c r="A1387" s="631" t="s">
        <v>2497</v>
      </c>
      <c r="B1387" s="632" t="s">
        <v>2531</v>
      </c>
      <c r="C1387" s="632" t="s">
        <v>1267</v>
      </c>
      <c r="D1387" s="632" t="s">
        <v>785</v>
      </c>
      <c r="E1387" s="632" t="s">
        <v>634</v>
      </c>
      <c r="F1387" s="632" t="s">
        <v>2707</v>
      </c>
      <c r="G1387" s="632" t="s">
        <v>2709</v>
      </c>
      <c r="H1387" s="649">
        <v>2</v>
      </c>
      <c r="I1387" s="649">
        <v>326</v>
      </c>
      <c r="J1387" s="632">
        <v>1</v>
      </c>
      <c r="K1387" s="632">
        <v>163</v>
      </c>
      <c r="L1387" s="649">
        <v>2</v>
      </c>
      <c r="M1387" s="649">
        <v>326</v>
      </c>
      <c r="N1387" s="632">
        <v>1</v>
      </c>
      <c r="O1387" s="632">
        <v>163</v>
      </c>
      <c r="P1387" s="649">
        <v>6</v>
      </c>
      <c r="Q1387" s="649">
        <v>978</v>
      </c>
      <c r="R1387" s="637">
        <v>3</v>
      </c>
      <c r="S1387" s="650">
        <v>163</v>
      </c>
    </row>
    <row r="1388" spans="1:19" ht="14.4" customHeight="1" x14ac:dyDescent="0.3">
      <c r="A1388" s="631" t="s">
        <v>2497</v>
      </c>
      <c r="B1388" s="632" t="s">
        <v>2531</v>
      </c>
      <c r="C1388" s="632" t="s">
        <v>1267</v>
      </c>
      <c r="D1388" s="632" t="s">
        <v>785</v>
      </c>
      <c r="E1388" s="632" t="s">
        <v>634</v>
      </c>
      <c r="F1388" s="632" t="s">
        <v>2710</v>
      </c>
      <c r="G1388" s="632" t="s">
        <v>2711</v>
      </c>
      <c r="H1388" s="649"/>
      <c r="I1388" s="649"/>
      <c r="J1388" s="632"/>
      <c r="K1388" s="632"/>
      <c r="L1388" s="649">
        <v>1</v>
      </c>
      <c r="M1388" s="649">
        <v>934</v>
      </c>
      <c r="N1388" s="632">
        <v>1</v>
      </c>
      <c r="O1388" s="632">
        <v>934</v>
      </c>
      <c r="P1388" s="649">
        <v>7</v>
      </c>
      <c r="Q1388" s="649">
        <v>6545</v>
      </c>
      <c r="R1388" s="637">
        <v>7.007494646680942</v>
      </c>
      <c r="S1388" s="650">
        <v>935</v>
      </c>
    </row>
    <row r="1389" spans="1:19" ht="14.4" customHeight="1" x14ac:dyDescent="0.3">
      <c r="A1389" s="631" t="s">
        <v>2497</v>
      </c>
      <c r="B1389" s="632" t="s">
        <v>2531</v>
      </c>
      <c r="C1389" s="632" t="s">
        <v>1267</v>
      </c>
      <c r="D1389" s="632" t="s">
        <v>785</v>
      </c>
      <c r="E1389" s="632" t="s">
        <v>634</v>
      </c>
      <c r="F1389" s="632" t="s">
        <v>2710</v>
      </c>
      <c r="G1389" s="632" t="s">
        <v>2712</v>
      </c>
      <c r="H1389" s="649">
        <v>3</v>
      </c>
      <c r="I1389" s="649">
        <v>2799</v>
      </c>
      <c r="J1389" s="632">
        <v>1.4983940042826553</v>
      </c>
      <c r="K1389" s="632">
        <v>933</v>
      </c>
      <c r="L1389" s="649">
        <v>2</v>
      </c>
      <c r="M1389" s="649">
        <v>1868</v>
      </c>
      <c r="N1389" s="632">
        <v>1</v>
      </c>
      <c r="O1389" s="632">
        <v>934</v>
      </c>
      <c r="P1389" s="649">
        <v>4</v>
      </c>
      <c r="Q1389" s="649">
        <v>3740</v>
      </c>
      <c r="R1389" s="637">
        <v>2.0021413276231264</v>
      </c>
      <c r="S1389" s="650">
        <v>935</v>
      </c>
    </row>
    <row r="1390" spans="1:19" ht="14.4" customHeight="1" x14ac:dyDescent="0.3">
      <c r="A1390" s="631" t="s">
        <v>2497</v>
      </c>
      <c r="B1390" s="632" t="s">
        <v>2531</v>
      </c>
      <c r="C1390" s="632" t="s">
        <v>1267</v>
      </c>
      <c r="D1390" s="632" t="s">
        <v>785</v>
      </c>
      <c r="E1390" s="632" t="s">
        <v>634</v>
      </c>
      <c r="F1390" s="632" t="s">
        <v>2718</v>
      </c>
      <c r="G1390" s="632" t="s">
        <v>2719</v>
      </c>
      <c r="H1390" s="649">
        <v>361</v>
      </c>
      <c r="I1390" s="649">
        <v>93499</v>
      </c>
      <c r="J1390" s="632">
        <v>1.0648967551622419</v>
      </c>
      <c r="K1390" s="632">
        <v>259</v>
      </c>
      <c r="L1390" s="649">
        <v>339</v>
      </c>
      <c r="M1390" s="649">
        <v>87801</v>
      </c>
      <c r="N1390" s="632">
        <v>1</v>
      </c>
      <c r="O1390" s="632">
        <v>259</v>
      </c>
      <c r="P1390" s="649">
        <v>318</v>
      </c>
      <c r="Q1390" s="649">
        <v>82680</v>
      </c>
      <c r="R1390" s="637">
        <v>0.94167492397580899</v>
      </c>
      <c r="S1390" s="650">
        <v>260</v>
      </c>
    </row>
    <row r="1391" spans="1:19" ht="14.4" customHeight="1" x14ac:dyDescent="0.3">
      <c r="A1391" s="631" t="s">
        <v>2497</v>
      </c>
      <c r="B1391" s="632" t="s">
        <v>2531</v>
      </c>
      <c r="C1391" s="632" t="s">
        <v>1267</v>
      </c>
      <c r="D1391" s="632" t="s">
        <v>785</v>
      </c>
      <c r="E1391" s="632" t="s">
        <v>634</v>
      </c>
      <c r="F1391" s="632" t="s">
        <v>2718</v>
      </c>
      <c r="G1391" s="632" t="s">
        <v>2720</v>
      </c>
      <c r="H1391" s="649">
        <v>18</v>
      </c>
      <c r="I1391" s="649">
        <v>4662</v>
      </c>
      <c r="J1391" s="632">
        <v>0.58064516129032262</v>
      </c>
      <c r="K1391" s="632">
        <v>259</v>
      </c>
      <c r="L1391" s="649">
        <v>31</v>
      </c>
      <c r="M1391" s="649">
        <v>8029</v>
      </c>
      <c r="N1391" s="632">
        <v>1</v>
      </c>
      <c r="O1391" s="632">
        <v>259</v>
      </c>
      <c r="P1391" s="649">
        <v>10</v>
      </c>
      <c r="Q1391" s="649">
        <v>2600</v>
      </c>
      <c r="R1391" s="637">
        <v>0.32382613027774321</v>
      </c>
      <c r="S1391" s="650">
        <v>260</v>
      </c>
    </row>
    <row r="1392" spans="1:19" ht="14.4" customHeight="1" x14ac:dyDescent="0.3">
      <c r="A1392" s="631" t="s">
        <v>2497</v>
      </c>
      <c r="B1392" s="632" t="s">
        <v>2531</v>
      </c>
      <c r="C1392" s="632" t="s">
        <v>1267</v>
      </c>
      <c r="D1392" s="632" t="s">
        <v>785</v>
      </c>
      <c r="E1392" s="632" t="s">
        <v>634</v>
      </c>
      <c r="F1392" s="632" t="s">
        <v>2723</v>
      </c>
      <c r="G1392" s="632" t="s">
        <v>2724</v>
      </c>
      <c r="H1392" s="649">
        <v>537</v>
      </c>
      <c r="I1392" s="649">
        <v>151971</v>
      </c>
      <c r="J1392" s="632">
        <v>1.0783132530120483</v>
      </c>
      <c r="K1392" s="632">
        <v>283</v>
      </c>
      <c r="L1392" s="649">
        <v>498</v>
      </c>
      <c r="M1392" s="649">
        <v>140934</v>
      </c>
      <c r="N1392" s="632">
        <v>1</v>
      </c>
      <c r="O1392" s="632">
        <v>283</v>
      </c>
      <c r="P1392" s="649">
        <v>563</v>
      </c>
      <c r="Q1392" s="649">
        <v>159892</v>
      </c>
      <c r="R1392" s="637">
        <v>1.1345168660507756</v>
      </c>
      <c r="S1392" s="650">
        <v>284</v>
      </c>
    </row>
    <row r="1393" spans="1:19" ht="14.4" customHeight="1" x14ac:dyDescent="0.3">
      <c r="A1393" s="631" t="s">
        <v>2497</v>
      </c>
      <c r="B1393" s="632" t="s">
        <v>2531</v>
      </c>
      <c r="C1393" s="632" t="s">
        <v>1267</v>
      </c>
      <c r="D1393" s="632" t="s">
        <v>785</v>
      </c>
      <c r="E1393" s="632" t="s">
        <v>634</v>
      </c>
      <c r="F1393" s="632" t="s">
        <v>2731</v>
      </c>
      <c r="G1393" s="632" t="s">
        <v>2733</v>
      </c>
      <c r="H1393" s="649"/>
      <c r="I1393" s="649"/>
      <c r="J1393" s="632"/>
      <c r="K1393" s="632"/>
      <c r="L1393" s="649">
        <v>1</v>
      </c>
      <c r="M1393" s="649">
        <v>685</v>
      </c>
      <c r="N1393" s="632">
        <v>1</v>
      </c>
      <c r="O1393" s="632">
        <v>685</v>
      </c>
      <c r="P1393" s="649"/>
      <c r="Q1393" s="649"/>
      <c r="R1393" s="637"/>
      <c r="S1393" s="650"/>
    </row>
    <row r="1394" spans="1:19" ht="14.4" customHeight="1" x14ac:dyDescent="0.3">
      <c r="A1394" s="631" t="s">
        <v>2497</v>
      </c>
      <c r="B1394" s="632" t="s">
        <v>2531</v>
      </c>
      <c r="C1394" s="632" t="s">
        <v>1267</v>
      </c>
      <c r="D1394" s="632" t="s">
        <v>2485</v>
      </c>
      <c r="E1394" s="632" t="s">
        <v>634</v>
      </c>
      <c r="F1394" s="632" t="s">
        <v>2608</v>
      </c>
      <c r="G1394" s="632" t="s">
        <v>2609</v>
      </c>
      <c r="H1394" s="649"/>
      <c r="I1394" s="649"/>
      <c r="J1394" s="632"/>
      <c r="K1394" s="632"/>
      <c r="L1394" s="649"/>
      <c r="M1394" s="649"/>
      <c r="N1394" s="632"/>
      <c r="O1394" s="632"/>
      <c r="P1394" s="649">
        <v>5</v>
      </c>
      <c r="Q1394" s="649">
        <v>1130</v>
      </c>
      <c r="R1394" s="637"/>
      <c r="S1394" s="650">
        <v>226</v>
      </c>
    </row>
    <row r="1395" spans="1:19" ht="14.4" customHeight="1" x14ac:dyDescent="0.3">
      <c r="A1395" s="631" t="s">
        <v>2497</v>
      </c>
      <c r="B1395" s="632" t="s">
        <v>2531</v>
      </c>
      <c r="C1395" s="632" t="s">
        <v>1267</v>
      </c>
      <c r="D1395" s="632" t="s">
        <v>2485</v>
      </c>
      <c r="E1395" s="632" t="s">
        <v>634</v>
      </c>
      <c r="F1395" s="632" t="s">
        <v>2659</v>
      </c>
      <c r="G1395" s="632" t="s">
        <v>2661</v>
      </c>
      <c r="H1395" s="649"/>
      <c r="I1395" s="649"/>
      <c r="J1395" s="632"/>
      <c r="K1395" s="632"/>
      <c r="L1395" s="649"/>
      <c r="M1395" s="649"/>
      <c r="N1395" s="632"/>
      <c r="O1395" s="632"/>
      <c r="P1395" s="649">
        <v>5</v>
      </c>
      <c r="Q1395" s="649">
        <v>890</v>
      </c>
      <c r="R1395" s="637"/>
      <c r="S1395" s="650">
        <v>178</v>
      </c>
    </row>
    <row r="1396" spans="1:19" ht="14.4" customHeight="1" x14ac:dyDescent="0.3">
      <c r="A1396" s="631" t="s">
        <v>2497</v>
      </c>
      <c r="B1396" s="632" t="s">
        <v>2531</v>
      </c>
      <c r="C1396" s="632" t="s">
        <v>1267</v>
      </c>
      <c r="D1396" s="632" t="s">
        <v>2485</v>
      </c>
      <c r="E1396" s="632" t="s">
        <v>634</v>
      </c>
      <c r="F1396" s="632" t="s">
        <v>2696</v>
      </c>
      <c r="G1396" s="632" t="s">
        <v>2697</v>
      </c>
      <c r="H1396" s="649"/>
      <c r="I1396" s="649"/>
      <c r="J1396" s="632"/>
      <c r="K1396" s="632"/>
      <c r="L1396" s="649"/>
      <c r="M1396" s="649"/>
      <c r="N1396" s="632"/>
      <c r="O1396" s="632"/>
      <c r="P1396" s="649">
        <v>4</v>
      </c>
      <c r="Q1396" s="649">
        <v>1064</v>
      </c>
      <c r="R1396" s="637"/>
      <c r="S1396" s="650">
        <v>266</v>
      </c>
    </row>
    <row r="1397" spans="1:19" ht="14.4" customHeight="1" x14ac:dyDescent="0.3">
      <c r="A1397" s="631" t="s">
        <v>2497</v>
      </c>
      <c r="B1397" s="632" t="s">
        <v>2531</v>
      </c>
      <c r="C1397" s="632" t="s">
        <v>532</v>
      </c>
      <c r="D1397" s="632" t="s">
        <v>2480</v>
      </c>
      <c r="E1397" s="632" t="s">
        <v>634</v>
      </c>
      <c r="F1397" s="632" t="s">
        <v>2676</v>
      </c>
      <c r="G1397" s="632" t="s">
        <v>2677</v>
      </c>
      <c r="H1397" s="649">
        <v>2</v>
      </c>
      <c r="I1397" s="649">
        <v>64</v>
      </c>
      <c r="J1397" s="632"/>
      <c r="K1397" s="632">
        <v>32</v>
      </c>
      <c r="L1397" s="649"/>
      <c r="M1397" s="649"/>
      <c r="N1397" s="632"/>
      <c r="O1397" s="632"/>
      <c r="P1397" s="649"/>
      <c r="Q1397" s="649"/>
      <c r="R1397" s="637"/>
      <c r="S1397" s="650"/>
    </row>
    <row r="1398" spans="1:19" ht="14.4" customHeight="1" x14ac:dyDescent="0.3">
      <c r="A1398" s="631" t="s">
        <v>2497</v>
      </c>
      <c r="B1398" s="632" t="s">
        <v>2531</v>
      </c>
      <c r="C1398" s="632" t="s">
        <v>532</v>
      </c>
      <c r="D1398" s="632" t="s">
        <v>785</v>
      </c>
      <c r="E1398" s="632" t="s">
        <v>2499</v>
      </c>
      <c r="F1398" s="632" t="s">
        <v>2535</v>
      </c>
      <c r="G1398" s="632" t="s">
        <v>675</v>
      </c>
      <c r="H1398" s="649">
        <v>0.59000000000000008</v>
      </c>
      <c r="I1398" s="649">
        <v>2916.89</v>
      </c>
      <c r="J1398" s="632">
        <v>0.92189075324823078</v>
      </c>
      <c r="K1398" s="632">
        <v>4943.8813559322025</v>
      </c>
      <c r="L1398" s="649">
        <v>0.64</v>
      </c>
      <c r="M1398" s="649">
        <v>3164.03</v>
      </c>
      <c r="N1398" s="632">
        <v>1</v>
      </c>
      <c r="O1398" s="632">
        <v>4943.796875</v>
      </c>
      <c r="P1398" s="649">
        <v>0.39</v>
      </c>
      <c r="Q1398" s="649">
        <v>1903.3600000000001</v>
      </c>
      <c r="R1398" s="637">
        <v>0.60156193209293207</v>
      </c>
      <c r="S1398" s="650">
        <v>4880.4102564102568</v>
      </c>
    </row>
    <row r="1399" spans="1:19" ht="14.4" customHeight="1" x14ac:dyDescent="0.3">
      <c r="A1399" s="631" t="s">
        <v>2497</v>
      </c>
      <c r="B1399" s="632" t="s">
        <v>2531</v>
      </c>
      <c r="C1399" s="632" t="s">
        <v>532</v>
      </c>
      <c r="D1399" s="632" t="s">
        <v>785</v>
      </c>
      <c r="E1399" s="632" t="s">
        <v>2499</v>
      </c>
      <c r="F1399" s="632" t="s">
        <v>2535</v>
      </c>
      <c r="G1399" s="632" t="s">
        <v>754</v>
      </c>
      <c r="H1399" s="649">
        <v>0.41000000000000003</v>
      </c>
      <c r="I1399" s="649">
        <v>2026.98</v>
      </c>
      <c r="J1399" s="632">
        <v>0.47125589656912098</v>
      </c>
      <c r="K1399" s="632">
        <v>4943.8536585365846</v>
      </c>
      <c r="L1399" s="649">
        <v>0.87</v>
      </c>
      <c r="M1399" s="649">
        <v>4301.2299999999996</v>
      </c>
      <c r="N1399" s="632">
        <v>1</v>
      </c>
      <c r="O1399" s="632">
        <v>4943.9425287356316</v>
      </c>
      <c r="P1399" s="649">
        <v>9.0000000000000011E-2</v>
      </c>
      <c r="Q1399" s="649">
        <v>437.68</v>
      </c>
      <c r="R1399" s="637">
        <v>0.10175693929410891</v>
      </c>
      <c r="S1399" s="650">
        <v>4863.1111111111104</v>
      </c>
    </row>
    <row r="1400" spans="1:19" ht="14.4" customHeight="1" x14ac:dyDescent="0.3">
      <c r="A1400" s="631" t="s">
        <v>2497</v>
      </c>
      <c r="B1400" s="632" t="s">
        <v>2531</v>
      </c>
      <c r="C1400" s="632" t="s">
        <v>532</v>
      </c>
      <c r="D1400" s="632" t="s">
        <v>785</v>
      </c>
      <c r="E1400" s="632" t="s">
        <v>2499</v>
      </c>
      <c r="F1400" s="632" t="s">
        <v>2538</v>
      </c>
      <c r="G1400" s="632" t="s">
        <v>675</v>
      </c>
      <c r="H1400" s="649">
        <v>7.8799999999999963</v>
      </c>
      <c r="I1400" s="649">
        <v>77915.790000000008</v>
      </c>
      <c r="J1400" s="632">
        <v>1.4147295245783498</v>
      </c>
      <c r="K1400" s="632">
        <v>9887.7906091370623</v>
      </c>
      <c r="L1400" s="649">
        <v>5.5699999999999985</v>
      </c>
      <c r="M1400" s="649">
        <v>55074.69000000001</v>
      </c>
      <c r="N1400" s="632">
        <v>1</v>
      </c>
      <c r="O1400" s="632">
        <v>9887.7360861759462</v>
      </c>
      <c r="P1400" s="649">
        <v>106.79000000000003</v>
      </c>
      <c r="Q1400" s="649">
        <v>1054530.3699999996</v>
      </c>
      <c r="R1400" s="637">
        <v>19.147277451765948</v>
      </c>
      <c r="S1400" s="650">
        <v>9874.8044760745324</v>
      </c>
    </row>
    <row r="1401" spans="1:19" ht="14.4" customHeight="1" x14ac:dyDescent="0.3">
      <c r="A1401" s="631" t="s">
        <v>2497</v>
      </c>
      <c r="B1401" s="632" t="s">
        <v>2531</v>
      </c>
      <c r="C1401" s="632" t="s">
        <v>532</v>
      </c>
      <c r="D1401" s="632" t="s">
        <v>785</v>
      </c>
      <c r="E1401" s="632" t="s">
        <v>2499</v>
      </c>
      <c r="F1401" s="632" t="s">
        <v>2538</v>
      </c>
      <c r="G1401" s="632" t="s">
        <v>754</v>
      </c>
      <c r="H1401" s="649">
        <v>2.8800000000000003</v>
      </c>
      <c r="I1401" s="649">
        <v>28476.71</v>
      </c>
      <c r="J1401" s="632">
        <v>1.4364069334818335</v>
      </c>
      <c r="K1401" s="632">
        <v>9887.7465277777756</v>
      </c>
      <c r="L1401" s="649">
        <v>2.0100000000000007</v>
      </c>
      <c r="M1401" s="649">
        <v>19824.959999999992</v>
      </c>
      <c r="N1401" s="632">
        <v>1</v>
      </c>
      <c r="O1401" s="632">
        <v>9863.1641791044694</v>
      </c>
      <c r="P1401" s="649">
        <v>-99.36</v>
      </c>
      <c r="Q1401" s="649">
        <v>-984332.31</v>
      </c>
      <c r="R1401" s="637">
        <v>-49.651162473972228</v>
      </c>
      <c r="S1401" s="650">
        <v>9906.7261473429953</v>
      </c>
    </row>
    <row r="1402" spans="1:19" ht="14.4" customHeight="1" x14ac:dyDescent="0.3">
      <c r="A1402" s="631" t="s">
        <v>2497</v>
      </c>
      <c r="B1402" s="632" t="s">
        <v>2531</v>
      </c>
      <c r="C1402" s="632" t="s">
        <v>532</v>
      </c>
      <c r="D1402" s="632" t="s">
        <v>785</v>
      </c>
      <c r="E1402" s="632" t="s">
        <v>2499</v>
      </c>
      <c r="F1402" s="632" t="s">
        <v>2544</v>
      </c>
      <c r="G1402" s="632" t="s">
        <v>716</v>
      </c>
      <c r="H1402" s="649"/>
      <c r="I1402" s="649"/>
      <c r="J1402" s="632"/>
      <c r="K1402" s="632"/>
      <c r="L1402" s="649">
        <v>0.1</v>
      </c>
      <c r="M1402" s="649">
        <v>454.76</v>
      </c>
      <c r="N1402" s="632">
        <v>1</v>
      </c>
      <c r="O1402" s="632">
        <v>4547.5999999999995</v>
      </c>
      <c r="P1402" s="649">
        <v>0.1</v>
      </c>
      <c r="Q1402" s="649">
        <v>454.76</v>
      </c>
      <c r="R1402" s="637">
        <v>1</v>
      </c>
      <c r="S1402" s="650">
        <v>4547.5999999999995</v>
      </c>
    </row>
    <row r="1403" spans="1:19" ht="14.4" customHeight="1" x14ac:dyDescent="0.3">
      <c r="A1403" s="631" t="s">
        <v>2497</v>
      </c>
      <c r="B1403" s="632" t="s">
        <v>2531</v>
      </c>
      <c r="C1403" s="632" t="s">
        <v>532</v>
      </c>
      <c r="D1403" s="632" t="s">
        <v>785</v>
      </c>
      <c r="E1403" s="632" t="s">
        <v>2499</v>
      </c>
      <c r="F1403" s="632" t="s">
        <v>2545</v>
      </c>
      <c r="G1403" s="632" t="s">
        <v>716</v>
      </c>
      <c r="H1403" s="649">
        <v>0.09</v>
      </c>
      <c r="I1403" s="649">
        <v>818.56</v>
      </c>
      <c r="J1403" s="632">
        <v>2.2500274876305659</v>
      </c>
      <c r="K1403" s="632">
        <v>9095.1111111111113</v>
      </c>
      <c r="L1403" s="649">
        <v>0.04</v>
      </c>
      <c r="M1403" s="649">
        <v>363.8</v>
      </c>
      <c r="N1403" s="632">
        <v>1</v>
      </c>
      <c r="O1403" s="632">
        <v>9095</v>
      </c>
      <c r="P1403" s="649">
        <v>0.01</v>
      </c>
      <c r="Q1403" s="649">
        <v>90.95</v>
      </c>
      <c r="R1403" s="637">
        <v>0.25</v>
      </c>
      <c r="S1403" s="650">
        <v>9095</v>
      </c>
    </row>
    <row r="1404" spans="1:19" ht="14.4" customHeight="1" x14ac:dyDescent="0.3">
      <c r="A1404" s="631" t="s">
        <v>2497</v>
      </c>
      <c r="B1404" s="632" t="s">
        <v>2531</v>
      </c>
      <c r="C1404" s="632" t="s">
        <v>532</v>
      </c>
      <c r="D1404" s="632" t="s">
        <v>785</v>
      </c>
      <c r="E1404" s="632" t="s">
        <v>2499</v>
      </c>
      <c r="F1404" s="632" t="s">
        <v>2547</v>
      </c>
      <c r="G1404" s="632" t="s">
        <v>716</v>
      </c>
      <c r="H1404" s="649">
        <v>0.42000000000000004</v>
      </c>
      <c r="I1404" s="649">
        <v>743.73</v>
      </c>
      <c r="J1404" s="632">
        <v>27.262829912023459</v>
      </c>
      <c r="K1404" s="632">
        <v>1770.7857142857142</v>
      </c>
      <c r="L1404" s="649">
        <v>0.02</v>
      </c>
      <c r="M1404" s="649">
        <v>27.28</v>
      </c>
      <c r="N1404" s="632">
        <v>1</v>
      </c>
      <c r="O1404" s="632">
        <v>1364</v>
      </c>
      <c r="P1404" s="649">
        <v>0.55000000000000004</v>
      </c>
      <c r="Q1404" s="649">
        <v>360.53999999999996</v>
      </c>
      <c r="R1404" s="637">
        <v>13.216275659824046</v>
      </c>
      <c r="S1404" s="650">
        <v>655.52727272727259</v>
      </c>
    </row>
    <row r="1405" spans="1:19" ht="14.4" customHeight="1" x14ac:dyDescent="0.3">
      <c r="A1405" s="631" t="s">
        <v>2497</v>
      </c>
      <c r="B1405" s="632" t="s">
        <v>2531</v>
      </c>
      <c r="C1405" s="632" t="s">
        <v>532</v>
      </c>
      <c r="D1405" s="632" t="s">
        <v>785</v>
      </c>
      <c r="E1405" s="632" t="s">
        <v>2499</v>
      </c>
      <c r="F1405" s="632" t="s">
        <v>2551</v>
      </c>
      <c r="G1405" s="632" t="s">
        <v>716</v>
      </c>
      <c r="H1405" s="649"/>
      <c r="I1405" s="649"/>
      <c r="J1405" s="632"/>
      <c r="K1405" s="632"/>
      <c r="L1405" s="649"/>
      <c r="M1405" s="649"/>
      <c r="N1405" s="632"/>
      <c r="O1405" s="632"/>
      <c r="P1405" s="649">
        <v>0.05</v>
      </c>
      <c r="Q1405" s="649">
        <v>32.78</v>
      </c>
      <c r="R1405" s="637"/>
      <c r="S1405" s="650">
        <v>655.6</v>
      </c>
    </row>
    <row r="1406" spans="1:19" ht="14.4" customHeight="1" x14ac:dyDescent="0.3">
      <c r="A1406" s="631" t="s">
        <v>2497</v>
      </c>
      <c r="B1406" s="632" t="s">
        <v>2531</v>
      </c>
      <c r="C1406" s="632" t="s">
        <v>532</v>
      </c>
      <c r="D1406" s="632" t="s">
        <v>785</v>
      </c>
      <c r="E1406" s="632" t="s">
        <v>2501</v>
      </c>
      <c r="F1406" s="632" t="s">
        <v>2766</v>
      </c>
      <c r="G1406" s="632" t="s">
        <v>2767</v>
      </c>
      <c r="H1406" s="649">
        <v>1</v>
      </c>
      <c r="I1406" s="649">
        <v>589.59</v>
      </c>
      <c r="J1406" s="632">
        <v>0.14285714285714285</v>
      </c>
      <c r="K1406" s="632">
        <v>589.59</v>
      </c>
      <c r="L1406" s="649">
        <v>7</v>
      </c>
      <c r="M1406" s="649">
        <v>4127.13</v>
      </c>
      <c r="N1406" s="632">
        <v>1</v>
      </c>
      <c r="O1406" s="632">
        <v>589.59</v>
      </c>
      <c r="P1406" s="649">
        <v>8</v>
      </c>
      <c r="Q1406" s="649">
        <v>4716.72</v>
      </c>
      <c r="R1406" s="637">
        <v>1.1428571428571428</v>
      </c>
      <c r="S1406" s="650">
        <v>589.59</v>
      </c>
    </row>
    <row r="1407" spans="1:19" ht="14.4" customHeight="1" x14ac:dyDescent="0.3">
      <c r="A1407" s="631" t="s">
        <v>2497</v>
      </c>
      <c r="B1407" s="632" t="s">
        <v>2531</v>
      </c>
      <c r="C1407" s="632" t="s">
        <v>532</v>
      </c>
      <c r="D1407" s="632" t="s">
        <v>785</v>
      </c>
      <c r="E1407" s="632" t="s">
        <v>2501</v>
      </c>
      <c r="F1407" s="632" t="s">
        <v>2768</v>
      </c>
      <c r="G1407" s="632" t="s">
        <v>2769</v>
      </c>
      <c r="H1407" s="649">
        <v>3</v>
      </c>
      <c r="I1407" s="649">
        <v>4341.84</v>
      </c>
      <c r="J1407" s="632">
        <v>3</v>
      </c>
      <c r="K1407" s="632">
        <v>1447.28</v>
      </c>
      <c r="L1407" s="649">
        <v>1</v>
      </c>
      <c r="M1407" s="649">
        <v>1447.28</v>
      </c>
      <c r="N1407" s="632">
        <v>1</v>
      </c>
      <c r="O1407" s="632">
        <v>1447.28</v>
      </c>
      <c r="P1407" s="649"/>
      <c r="Q1407" s="649"/>
      <c r="R1407" s="637"/>
      <c r="S1407" s="650"/>
    </row>
    <row r="1408" spans="1:19" ht="14.4" customHeight="1" x14ac:dyDescent="0.3">
      <c r="A1408" s="631" t="s">
        <v>2497</v>
      </c>
      <c r="B1408" s="632" t="s">
        <v>2531</v>
      </c>
      <c r="C1408" s="632" t="s">
        <v>532</v>
      </c>
      <c r="D1408" s="632" t="s">
        <v>785</v>
      </c>
      <c r="E1408" s="632" t="s">
        <v>2501</v>
      </c>
      <c r="F1408" s="632" t="s">
        <v>2770</v>
      </c>
      <c r="G1408" s="632" t="s">
        <v>2771</v>
      </c>
      <c r="H1408" s="649">
        <v>19</v>
      </c>
      <c r="I1408" s="649">
        <v>18474.079999999998</v>
      </c>
      <c r="J1408" s="632">
        <v>0.79166666666666674</v>
      </c>
      <c r="K1408" s="632">
        <v>972.31999999999994</v>
      </c>
      <c r="L1408" s="649">
        <v>24</v>
      </c>
      <c r="M1408" s="649">
        <v>23335.679999999997</v>
      </c>
      <c r="N1408" s="632">
        <v>1</v>
      </c>
      <c r="O1408" s="632">
        <v>972.31999999999982</v>
      </c>
      <c r="P1408" s="649">
        <v>24</v>
      </c>
      <c r="Q1408" s="649">
        <v>23335.68</v>
      </c>
      <c r="R1408" s="637">
        <v>1.0000000000000002</v>
      </c>
      <c r="S1408" s="650">
        <v>972.32</v>
      </c>
    </row>
    <row r="1409" spans="1:19" ht="14.4" customHeight="1" x14ac:dyDescent="0.3">
      <c r="A1409" s="631" t="s">
        <v>2497</v>
      </c>
      <c r="B1409" s="632" t="s">
        <v>2531</v>
      </c>
      <c r="C1409" s="632" t="s">
        <v>532</v>
      </c>
      <c r="D1409" s="632" t="s">
        <v>785</v>
      </c>
      <c r="E1409" s="632" t="s">
        <v>2501</v>
      </c>
      <c r="F1409" s="632" t="s">
        <v>2772</v>
      </c>
      <c r="G1409" s="632" t="s">
        <v>2771</v>
      </c>
      <c r="H1409" s="649"/>
      <c r="I1409" s="649"/>
      <c r="J1409" s="632"/>
      <c r="K1409" s="632"/>
      <c r="L1409" s="649">
        <v>1</v>
      </c>
      <c r="M1409" s="649">
        <v>1408.42</v>
      </c>
      <c r="N1409" s="632">
        <v>1</v>
      </c>
      <c r="O1409" s="632">
        <v>1408.42</v>
      </c>
      <c r="P1409" s="649"/>
      <c r="Q1409" s="649"/>
      <c r="R1409" s="637"/>
      <c r="S1409" s="650"/>
    </row>
    <row r="1410" spans="1:19" ht="14.4" customHeight="1" x14ac:dyDescent="0.3">
      <c r="A1410" s="631" t="s">
        <v>2497</v>
      </c>
      <c r="B1410" s="632" t="s">
        <v>2531</v>
      </c>
      <c r="C1410" s="632" t="s">
        <v>532</v>
      </c>
      <c r="D1410" s="632" t="s">
        <v>785</v>
      </c>
      <c r="E1410" s="632" t="s">
        <v>2501</v>
      </c>
      <c r="F1410" s="632" t="s">
        <v>2773</v>
      </c>
      <c r="G1410" s="632" t="s">
        <v>2771</v>
      </c>
      <c r="H1410" s="649">
        <v>64</v>
      </c>
      <c r="I1410" s="649">
        <v>109267.83999999994</v>
      </c>
      <c r="J1410" s="632">
        <v>1.4222222222222218</v>
      </c>
      <c r="K1410" s="632">
        <v>1707.309999999999</v>
      </c>
      <c r="L1410" s="649">
        <v>45</v>
      </c>
      <c r="M1410" s="649">
        <v>76828.949999999983</v>
      </c>
      <c r="N1410" s="632">
        <v>1</v>
      </c>
      <c r="O1410" s="632">
        <v>1707.3099999999997</v>
      </c>
      <c r="P1410" s="649">
        <v>36</v>
      </c>
      <c r="Q1410" s="649">
        <v>51420.14999999998</v>
      </c>
      <c r="R1410" s="637">
        <v>0.66928091559236447</v>
      </c>
      <c r="S1410" s="650">
        <v>1428.3374999999994</v>
      </c>
    </row>
    <row r="1411" spans="1:19" ht="14.4" customHeight="1" x14ac:dyDescent="0.3">
      <c r="A1411" s="631" t="s">
        <v>2497</v>
      </c>
      <c r="B1411" s="632" t="s">
        <v>2531</v>
      </c>
      <c r="C1411" s="632" t="s">
        <v>532</v>
      </c>
      <c r="D1411" s="632" t="s">
        <v>785</v>
      </c>
      <c r="E1411" s="632" t="s">
        <v>2501</v>
      </c>
      <c r="F1411" s="632" t="s">
        <v>2774</v>
      </c>
      <c r="G1411" s="632" t="s">
        <v>2771</v>
      </c>
      <c r="H1411" s="649">
        <v>5</v>
      </c>
      <c r="I1411" s="649">
        <v>10331.5</v>
      </c>
      <c r="J1411" s="632">
        <v>1</v>
      </c>
      <c r="K1411" s="632">
        <v>2066.3000000000002</v>
      </c>
      <c r="L1411" s="649">
        <v>5</v>
      </c>
      <c r="M1411" s="649">
        <v>10331.5</v>
      </c>
      <c r="N1411" s="632">
        <v>1</v>
      </c>
      <c r="O1411" s="632">
        <v>2066.3000000000002</v>
      </c>
      <c r="P1411" s="649">
        <v>2</v>
      </c>
      <c r="Q1411" s="649">
        <v>3905.4</v>
      </c>
      <c r="R1411" s="637">
        <v>0.37800900159705753</v>
      </c>
      <c r="S1411" s="650">
        <v>1952.7</v>
      </c>
    </row>
    <row r="1412" spans="1:19" ht="14.4" customHeight="1" x14ac:dyDescent="0.3">
      <c r="A1412" s="631" t="s">
        <v>2497</v>
      </c>
      <c r="B1412" s="632" t="s">
        <v>2531</v>
      </c>
      <c r="C1412" s="632" t="s">
        <v>532</v>
      </c>
      <c r="D1412" s="632" t="s">
        <v>785</v>
      </c>
      <c r="E1412" s="632" t="s">
        <v>2501</v>
      </c>
      <c r="F1412" s="632" t="s">
        <v>2775</v>
      </c>
      <c r="G1412" s="632" t="s">
        <v>2776</v>
      </c>
      <c r="H1412" s="649">
        <v>1</v>
      </c>
      <c r="I1412" s="649">
        <v>1932.09</v>
      </c>
      <c r="J1412" s="632"/>
      <c r="K1412" s="632">
        <v>1932.09</v>
      </c>
      <c r="L1412" s="649"/>
      <c r="M1412" s="649"/>
      <c r="N1412" s="632"/>
      <c r="O1412" s="632"/>
      <c r="P1412" s="649"/>
      <c r="Q1412" s="649"/>
      <c r="R1412" s="637"/>
      <c r="S1412" s="650"/>
    </row>
    <row r="1413" spans="1:19" ht="14.4" customHeight="1" x14ac:dyDescent="0.3">
      <c r="A1413" s="631" t="s">
        <v>2497</v>
      </c>
      <c r="B1413" s="632" t="s">
        <v>2531</v>
      </c>
      <c r="C1413" s="632" t="s">
        <v>532</v>
      </c>
      <c r="D1413" s="632" t="s">
        <v>785</v>
      </c>
      <c r="E1413" s="632" t="s">
        <v>2501</v>
      </c>
      <c r="F1413" s="632" t="s">
        <v>2777</v>
      </c>
      <c r="G1413" s="632" t="s">
        <v>2778</v>
      </c>
      <c r="H1413" s="649">
        <v>26</v>
      </c>
      <c r="I1413" s="649">
        <v>26721.759999999991</v>
      </c>
      <c r="J1413" s="632">
        <v>0.76470588235294101</v>
      </c>
      <c r="K1413" s="632">
        <v>1027.7599999999998</v>
      </c>
      <c r="L1413" s="649">
        <v>34</v>
      </c>
      <c r="M1413" s="649">
        <v>34943.839999999997</v>
      </c>
      <c r="N1413" s="632">
        <v>1</v>
      </c>
      <c r="O1413" s="632">
        <v>1027.76</v>
      </c>
      <c r="P1413" s="649">
        <v>26</v>
      </c>
      <c r="Q1413" s="649">
        <v>24417.64</v>
      </c>
      <c r="R1413" s="637">
        <v>0.69876808043992877</v>
      </c>
      <c r="S1413" s="650">
        <v>939.14</v>
      </c>
    </row>
    <row r="1414" spans="1:19" ht="14.4" customHeight="1" x14ac:dyDescent="0.3">
      <c r="A1414" s="631" t="s">
        <v>2497</v>
      </c>
      <c r="B1414" s="632" t="s">
        <v>2531</v>
      </c>
      <c r="C1414" s="632" t="s">
        <v>532</v>
      </c>
      <c r="D1414" s="632" t="s">
        <v>785</v>
      </c>
      <c r="E1414" s="632" t="s">
        <v>2501</v>
      </c>
      <c r="F1414" s="632" t="s">
        <v>2779</v>
      </c>
      <c r="G1414" s="632" t="s">
        <v>2778</v>
      </c>
      <c r="H1414" s="649">
        <v>9</v>
      </c>
      <c r="I1414" s="649">
        <v>19276.649999999998</v>
      </c>
      <c r="J1414" s="632">
        <v>0.64285714285714279</v>
      </c>
      <c r="K1414" s="632">
        <v>2141.85</v>
      </c>
      <c r="L1414" s="649">
        <v>14</v>
      </c>
      <c r="M1414" s="649">
        <v>29985.899999999998</v>
      </c>
      <c r="N1414" s="632">
        <v>1</v>
      </c>
      <c r="O1414" s="632">
        <v>2141.85</v>
      </c>
      <c r="P1414" s="649">
        <v>5</v>
      </c>
      <c r="Q1414" s="649">
        <v>10156.000000000002</v>
      </c>
      <c r="R1414" s="637">
        <v>0.33869251881717749</v>
      </c>
      <c r="S1414" s="650">
        <v>2031.2000000000003</v>
      </c>
    </row>
    <row r="1415" spans="1:19" ht="14.4" customHeight="1" x14ac:dyDescent="0.3">
      <c r="A1415" s="631" t="s">
        <v>2497</v>
      </c>
      <c r="B1415" s="632" t="s">
        <v>2531</v>
      </c>
      <c r="C1415" s="632" t="s">
        <v>532</v>
      </c>
      <c r="D1415" s="632" t="s">
        <v>785</v>
      </c>
      <c r="E1415" s="632" t="s">
        <v>2501</v>
      </c>
      <c r="F1415" s="632" t="s">
        <v>2780</v>
      </c>
      <c r="G1415" s="632" t="s">
        <v>2781</v>
      </c>
      <c r="H1415" s="649"/>
      <c r="I1415" s="649"/>
      <c r="J1415" s="632"/>
      <c r="K1415" s="632"/>
      <c r="L1415" s="649">
        <v>4</v>
      </c>
      <c r="M1415" s="649">
        <v>34146.199999999997</v>
      </c>
      <c r="N1415" s="632">
        <v>1</v>
      </c>
      <c r="O1415" s="632">
        <v>8536.5499999999993</v>
      </c>
      <c r="P1415" s="649"/>
      <c r="Q1415" s="649"/>
      <c r="R1415" s="637"/>
      <c r="S1415" s="650"/>
    </row>
    <row r="1416" spans="1:19" ht="14.4" customHeight="1" x14ac:dyDescent="0.3">
      <c r="A1416" s="631" t="s">
        <v>2497</v>
      </c>
      <c r="B1416" s="632" t="s">
        <v>2531</v>
      </c>
      <c r="C1416" s="632" t="s">
        <v>532</v>
      </c>
      <c r="D1416" s="632" t="s">
        <v>785</v>
      </c>
      <c r="E1416" s="632" t="s">
        <v>2501</v>
      </c>
      <c r="F1416" s="632" t="s">
        <v>2782</v>
      </c>
      <c r="G1416" s="632" t="s">
        <v>2783</v>
      </c>
      <c r="H1416" s="649">
        <v>1</v>
      </c>
      <c r="I1416" s="649">
        <v>11772</v>
      </c>
      <c r="J1416" s="632"/>
      <c r="K1416" s="632">
        <v>11772</v>
      </c>
      <c r="L1416" s="649"/>
      <c r="M1416" s="649"/>
      <c r="N1416" s="632"/>
      <c r="O1416" s="632"/>
      <c r="P1416" s="649"/>
      <c r="Q1416" s="649"/>
      <c r="R1416" s="637"/>
      <c r="S1416" s="650"/>
    </row>
    <row r="1417" spans="1:19" ht="14.4" customHeight="1" x14ac:dyDescent="0.3">
      <c r="A1417" s="631" t="s">
        <v>2497</v>
      </c>
      <c r="B1417" s="632" t="s">
        <v>2531</v>
      </c>
      <c r="C1417" s="632" t="s">
        <v>532</v>
      </c>
      <c r="D1417" s="632" t="s">
        <v>785</v>
      </c>
      <c r="E1417" s="632" t="s">
        <v>2501</v>
      </c>
      <c r="F1417" s="632" t="s">
        <v>2784</v>
      </c>
      <c r="G1417" s="632" t="s">
        <v>2785</v>
      </c>
      <c r="H1417" s="649">
        <v>20</v>
      </c>
      <c r="I1417" s="649">
        <v>60067.599999999991</v>
      </c>
      <c r="J1417" s="632">
        <v>1.1764705882352942</v>
      </c>
      <c r="K1417" s="632">
        <v>3003.3799999999997</v>
      </c>
      <c r="L1417" s="649">
        <v>17</v>
      </c>
      <c r="M1417" s="649">
        <v>51057.459999999992</v>
      </c>
      <c r="N1417" s="632">
        <v>1</v>
      </c>
      <c r="O1417" s="632">
        <v>3003.3799999999997</v>
      </c>
      <c r="P1417" s="649">
        <v>7</v>
      </c>
      <c r="Q1417" s="649">
        <v>18450.109999999997</v>
      </c>
      <c r="R1417" s="637">
        <v>0.3613597307817506</v>
      </c>
      <c r="S1417" s="650">
        <v>2635.7299999999996</v>
      </c>
    </row>
    <row r="1418" spans="1:19" ht="14.4" customHeight="1" x14ac:dyDescent="0.3">
      <c r="A1418" s="631" t="s">
        <v>2497</v>
      </c>
      <c r="B1418" s="632" t="s">
        <v>2531</v>
      </c>
      <c r="C1418" s="632" t="s">
        <v>532</v>
      </c>
      <c r="D1418" s="632" t="s">
        <v>785</v>
      </c>
      <c r="E1418" s="632" t="s">
        <v>2501</v>
      </c>
      <c r="F1418" s="632" t="s">
        <v>2786</v>
      </c>
      <c r="G1418" s="632" t="s">
        <v>2787</v>
      </c>
      <c r="H1418" s="649">
        <v>1</v>
      </c>
      <c r="I1418" s="649">
        <v>2236.5</v>
      </c>
      <c r="J1418" s="632">
        <v>0.5</v>
      </c>
      <c r="K1418" s="632">
        <v>2236.5</v>
      </c>
      <c r="L1418" s="649">
        <v>2</v>
      </c>
      <c r="M1418" s="649">
        <v>4473</v>
      </c>
      <c r="N1418" s="632">
        <v>1</v>
      </c>
      <c r="O1418" s="632">
        <v>2236.5</v>
      </c>
      <c r="P1418" s="649">
        <v>5</v>
      </c>
      <c r="Q1418" s="649">
        <v>11182.5</v>
      </c>
      <c r="R1418" s="637">
        <v>2.5</v>
      </c>
      <c r="S1418" s="650">
        <v>2236.5</v>
      </c>
    </row>
    <row r="1419" spans="1:19" ht="14.4" customHeight="1" x14ac:dyDescent="0.3">
      <c r="A1419" s="631" t="s">
        <v>2497</v>
      </c>
      <c r="B1419" s="632" t="s">
        <v>2531</v>
      </c>
      <c r="C1419" s="632" t="s">
        <v>532</v>
      </c>
      <c r="D1419" s="632" t="s">
        <v>785</v>
      </c>
      <c r="E1419" s="632" t="s">
        <v>2501</v>
      </c>
      <c r="F1419" s="632" t="s">
        <v>2788</v>
      </c>
      <c r="G1419" s="632" t="s">
        <v>2789</v>
      </c>
      <c r="H1419" s="649">
        <v>1</v>
      </c>
      <c r="I1419" s="649">
        <v>166546.75</v>
      </c>
      <c r="J1419" s="632"/>
      <c r="K1419" s="632">
        <v>166546.75</v>
      </c>
      <c r="L1419" s="649"/>
      <c r="M1419" s="649"/>
      <c r="N1419" s="632"/>
      <c r="O1419" s="632"/>
      <c r="P1419" s="649"/>
      <c r="Q1419" s="649"/>
      <c r="R1419" s="637"/>
      <c r="S1419" s="650"/>
    </row>
    <row r="1420" spans="1:19" ht="14.4" customHeight="1" x14ac:dyDescent="0.3">
      <c r="A1420" s="631" t="s">
        <v>2497</v>
      </c>
      <c r="B1420" s="632" t="s">
        <v>2531</v>
      </c>
      <c r="C1420" s="632" t="s">
        <v>532</v>
      </c>
      <c r="D1420" s="632" t="s">
        <v>785</v>
      </c>
      <c r="E1420" s="632" t="s">
        <v>2501</v>
      </c>
      <c r="F1420" s="632" t="s">
        <v>2790</v>
      </c>
      <c r="G1420" s="632" t="s">
        <v>2771</v>
      </c>
      <c r="H1420" s="649"/>
      <c r="I1420" s="649"/>
      <c r="J1420" s="632"/>
      <c r="K1420" s="632"/>
      <c r="L1420" s="649">
        <v>1</v>
      </c>
      <c r="M1420" s="649">
        <v>1446.97</v>
      </c>
      <c r="N1420" s="632">
        <v>1</v>
      </c>
      <c r="O1420" s="632">
        <v>1446.97</v>
      </c>
      <c r="P1420" s="649"/>
      <c r="Q1420" s="649"/>
      <c r="R1420" s="637"/>
      <c r="S1420" s="650"/>
    </row>
    <row r="1421" spans="1:19" ht="14.4" customHeight="1" x14ac:dyDescent="0.3">
      <c r="A1421" s="631" t="s">
        <v>2497</v>
      </c>
      <c r="B1421" s="632" t="s">
        <v>2531</v>
      </c>
      <c r="C1421" s="632" t="s">
        <v>532</v>
      </c>
      <c r="D1421" s="632" t="s">
        <v>785</v>
      </c>
      <c r="E1421" s="632" t="s">
        <v>2501</v>
      </c>
      <c r="F1421" s="632" t="s">
        <v>2791</v>
      </c>
      <c r="G1421" s="632" t="s">
        <v>2792</v>
      </c>
      <c r="H1421" s="649">
        <v>25</v>
      </c>
      <c r="I1421" s="649">
        <v>172269.5</v>
      </c>
      <c r="J1421" s="632">
        <v>0.69444444444444453</v>
      </c>
      <c r="K1421" s="632">
        <v>6890.78</v>
      </c>
      <c r="L1421" s="649">
        <v>36</v>
      </c>
      <c r="M1421" s="649">
        <v>248068.08</v>
      </c>
      <c r="N1421" s="632">
        <v>1</v>
      </c>
      <c r="O1421" s="632">
        <v>6890.78</v>
      </c>
      <c r="P1421" s="649">
        <v>4</v>
      </c>
      <c r="Q1421" s="649">
        <v>25972.48</v>
      </c>
      <c r="R1421" s="637">
        <v>0.10469900037118843</v>
      </c>
      <c r="S1421" s="650">
        <v>6493.12</v>
      </c>
    </row>
    <row r="1422" spans="1:19" ht="14.4" customHeight="1" x14ac:dyDescent="0.3">
      <c r="A1422" s="631" t="s">
        <v>2497</v>
      </c>
      <c r="B1422" s="632" t="s">
        <v>2531</v>
      </c>
      <c r="C1422" s="632" t="s">
        <v>532</v>
      </c>
      <c r="D1422" s="632" t="s">
        <v>785</v>
      </c>
      <c r="E1422" s="632" t="s">
        <v>2501</v>
      </c>
      <c r="F1422" s="632" t="s">
        <v>2793</v>
      </c>
      <c r="G1422" s="632" t="s">
        <v>2794</v>
      </c>
      <c r="H1422" s="649">
        <v>35</v>
      </c>
      <c r="I1422" s="649">
        <v>144826.15000000005</v>
      </c>
      <c r="J1422" s="632">
        <v>1.2962962962962967</v>
      </c>
      <c r="K1422" s="632">
        <v>4137.8900000000012</v>
      </c>
      <c r="L1422" s="649">
        <v>27</v>
      </c>
      <c r="M1422" s="649">
        <v>111723.03</v>
      </c>
      <c r="N1422" s="632">
        <v>1</v>
      </c>
      <c r="O1422" s="632">
        <v>4137.8900000000003</v>
      </c>
      <c r="P1422" s="649">
        <v>18</v>
      </c>
      <c r="Q1422" s="649">
        <v>74482.02</v>
      </c>
      <c r="R1422" s="637">
        <v>0.66666666666666674</v>
      </c>
      <c r="S1422" s="650">
        <v>4137.8900000000003</v>
      </c>
    </row>
    <row r="1423" spans="1:19" ht="14.4" customHeight="1" x14ac:dyDescent="0.3">
      <c r="A1423" s="631" t="s">
        <v>2497</v>
      </c>
      <c r="B1423" s="632" t="s">
        <v>2531</v>
      </c>
      <c r="C1423" s="632" t="s">
        <v>532</v>
      </c>
      <c r="D1423" s="632" t="s">
        <v>785</v>
      </c>
      <c r="E1423" s="632" t="s">
        <v>2501</v>
      </c>
      <c r="F1423" s="632" t="s">
        <v>2795</v>
      </c>
      <c r="G1423" s="632" t="s">
        <v>2796</v>
      </c>
      <c r="H1423" s="649"/>
      <c r="I1423" s="649"/>
      <c r="J1423" s="632"/>
      <c r="K1423" s="632"/>
      <c r="L1423" s="649"/>
      <c r="M1423" s="649"/>
      <c r="N1423" s="632"/>
      <c r="O1423" s="632"/>
      <c r="P1423" s="649">
        <v>1</v>
      </c>
      <c r="Q1423" s="649">
        <v>17073.05</v>
      </c>
      <c r="R1423" s="637"/>
      <c r="S1423" s="650">
        <v>17073.05</v>
      </c>
    </row>
    <row r="1424" spans="1:19" ht="14.4" customHeight="1" x14ac:dyDescent="0.3">
      <c r="A1424" s="631" t="s">
        <v>2497</v>
      </c>
      <c r="B1424" s="632" t="s">
        <v>2531</v>
      </c>
      <c r="C1424" s="632" t="s">
        <v>532</v>
      </c>
      <c r="D1424" s="632" t="s">
        <v>785</v>
      </c>
      <c r="E1424" s="632" t="s">
        <v>2501</v>
      </c>
      <c r="F1424" s="632" t="s">
        <v>2797</v>
      </c>
      <c r="G1424" s="632" t="s">
        <v>2798</v>
      </c>
      <c r="H1424" s="649"/>
      <c r="I1424" s="649"/>
      <c r="J1424" s="632"/>
      <c r="K1424" s="632"/>
      <c r="L1424" s="649">
        <v>1</v>
      </c>
      <c r="M1424" s="649">
        <v>5019</v>
      </c>
      <c r="N1424" s="632">
        <v>1</v>
      </c>
      <c r="O1424" s="632">
        <v>5019</v>
      </c>
      <c r="P1424" s="649"/>
      <c r="Q1424" s="649"/>
      <c r="R1424" s="637"/>
      <c r="S1424" s="650"/>
    </row>
    <row r="1425" spans="1:19" ht="14.4" customHeight="1" x14ac:dyDescent="0.3">
      <c r="A1425" s="631" t="s">
        <v>2497</v>
      </c>
      <c r="B1425" s="632" t="s">
        <v>2531</v>
      </c>
      <c r="C1425" s="632" t="s">
        <v>532</v>
      </c>
      <c r="D1425" s="632" t="s">
        <v>785</v>
      </c>
      <c r="E1425" s="632" t="s">
        <v>2501</v>
      </c>
      <c r="F1425" s="632" t="s">
        <v>2799</v>
      </c>
      <c r="G1425" s="632" t="s">
        <v>2800</v>
      </c>
      <c r="H1425" s="649">
        <v>38</v>
      </c>
      <c r="I1425" s="649">
        <v>38106.400000000001</v>
      </c>
      <c r="J1425" s="632">
        <v>1.0000000000000004</v>
      </c>
      <c r="K1425" s="632">
        <v>1002.8000000000001</v>
      </c>
      <c r="L1425" s="649">
        <v>38</v>
      </c>
      <c r="M1425" s="649">
        <v>38106.399999999987</v>
      </c>
      <c r="N1425" s="632">
        <v>1</v>
      </c>
      <c r="O1425" s="632">
        <v>1002.7999999999996</v>
      </c>
      <c r="P1425" s="649">
        <v>38</v>
      </c>
      <c r="Q1425" s="649">
        <v>35460.699999999997</v>
      </c>
      <c r="R1425" s="637">
        <v>0.9305707177796908</v>
      </c>
      <c r="S1425" s="650">
        <v>933.17631578947362</v>
      </c>
    </row>
    <row r="1426" spans="1:19" ht="14.4" customHeight="1" x14ac:dyDescent="0.3">
      <c r="A1426" s="631" t="s">
        <v>2497</v>
      </c>
      <c r="B1426" s="632" t="s">
        <v>2531</v>
      </c>
      <c r="C1426" s="632" t="s">
        <v>532</v>
      </c>
      <c r="D1426" s="632" t="s">
        <v>785</v>
      </c>
      <c r="E1426" s="632" t="s">
        <v>2501</v>
      </c>
      <c r="F1426" s="632" t="s">
        <v>2801</v>
      </c>
      <c r="G1426" s="632" t="s">
        <v>2802</v>
      </c>
      <c r="H1426" s="649">
        <v>7</v>
      </c>
      <c r="I1426" s="649">
        <v>53550</v>
      </c>
      <c r="J1426" s="632">
        <v>0.77777777777777779</v>
      </c>
      <c r="K1426" s="632">
        <v>7650</v>
      </c>
      <c r="L1426" s="649">
        <v>9</v>
      </c>
      <c r="M1426" s="649">
        <v>68850</v>
      </c>
      <c r="N1426" s="632">
        <v>1</v>
      </c>
      <c r="O1426" s="632">
        <v>7650</v>
      </c>
      <c r="P1426" s="649">
        <v>6</v>
      </c>
      <c r="Q1426" s="649">
        <v>43196.479999999996</v>
      </c>
      <c r="R1426" s="637">
        <v>0.62739985475671745</v>
      </c>
      <c r="S1426" s="650">
        <v>7199.413333333333</v>
      </c>
    </row>
    <row r="1427" spans="1:19" ht="14.4" customHeight="1" x14ac:dyDescent="0.3">
      <c r="A1427" s="631" t="s">
        <v>2497</v>
      </c>
      <c r="B1427" s="632" t="s">
        <v>2531</v>
      </c>
      <c r="C1427" s="632" t="s">
        <v>532</v>
      </c>
      <c r="D1427" s="632" t="s">
        <v>785</v>
      </c>
      <c r="E1427" s="632" t="s">
        <v>2501</v>
      </c>
      <c r="F1427" s="632" t="s">
        <v>2803</v>
      </c>
      <c r="G1427" s="632" t="s">
        <v>2804</v>
      </c>
      <c r="H1427" s="649">
        <v>1</v>
      </c>
      <c r="I1427" s="649">
        <v>9370.39</v>
      </c>
      <c r="J1427" s="632">
        <v>0.33333333333333331</v>
      </c>
      <c r="K1427" s="632">
        <v>9370.39</v>
      </c>
      <c r="L1427" s="649">
        <v>3</v>
      </c>
      <c r="M1427" s="649">
        <v>28111.17</v>
      </c>
      <c r="N1427" s="632">
        <v>1</v>
      </c>
      <c r="O1427" s="632">
        <v>9370.39</v>
      </c>
      <c r="P1427" s="649">
        <v>6</v>
      </c>
      <c r="Q1427" s="649">
        <v>56222.34</v>
      </c>
      <c r="R1427" s="637">
        <v>2</v>
      </c>
      <c r="S1427" s="650">
        <v>9370.39</v>
      </c>
    </row>
    <row r="1428" spans="1:19" ht="14.4" customHeight="1" x14ac:dyDescent="0.3">
      <c r="A1428" s="631" t="s">
        <v>2497</v>
      </c>
      <c r="B1428" s="632" t="s">
        <v>2531</v>
      </c>
      <c r="C1428" s="632" t="s">
        <v>532</v>
      </c>
      <c r="D1428" s="632" t="s">
        <v>785</v>
      </c>
      <c r="E1428" s="632" t="s">
        <v>2501</v>
      </c>
      <c r="F1428" s="632" t="s">
        <v>2805</v>
      </c>
      <c r="G1428" s="632" t="s">
        <v>2806</v>
      </c>
      <c r="H1428" s="649">
        <v>5</v>
      </c>
      <c r="I1428" s="649">
        <v>66422.600000000006</v>
      </c>
      <c r="J1428" s="632">
        <v>0.38461538461538469</v>
      </c>
      <c r="K1428" s="632">
        <v>13284.52</v>
      </c>
      <c r="L1428" s="649">
        <v>13</v>
      </c>
      <c r="M1428" s="649">
        <v>172698.75999999998</v>
      </c>
      <c r="N1428" s="632">
        <v>1</v>
      </c>
      <c r="O1428" s="632">
        <v>13284.519999999999</v>
      </c>
      <c r="P1428" s="649">
        <v>33</v>
      </c>
      <c r="Q1428" s="649">
        <v>301351.59000000003</v>
      </c>
      <c r="R1428" s="637">
        <v>1.7449551461747614</v>
      </c>
      <c r="S1428" s="650">
        <v>9131.8663636363635</v>
      </c>
    </row>
    <row r="1429" spans="1:19" ht="14.4" customHeight="1" x14ac:dyDescent="0.3">
      <c r="A1429" s="631" t="s">
        <v>2497</v>
      </c>
      <c r="B1429" s="632" t="s">
        <v>2531</v>
      </c>
      <c r="C1429" s="632" t="s">
        <v>532</v>
      </c>
      <c r="D1429" s="632" t="s">
        <v>785</v>
      </c>
      <c r="E1429" s="632" t="s">
        <v>2501</v>
      </c>
      <c r="F1429" s="632" t="s">
        <v>2807</v>
      </c>
      <c r="G1429" s="632" t="s">
        <v>2808</v>
      </c>
      <c r="H1429" s="649">
        <v>20</v>
      </c>
      <c r="I1429" s="649">
        <v>43419.400000000009</v>
      </c>
      <c r="J1429" s="632">
        <v>1.2500000000000004</v>
      </c>
      <c r="K1429" s="632">
        <v>2170.9700000000003</v>
      </c>
      <c r="L1429" s="649">
        <v>16</v>
      </c>
      <c r="M1429" s="649">
        <v>34735.519999999997</v>
      </c>
      <c r="N1429" s="632">
        <v>1</v>
      </c>
      <c r="O1429" s="632">
        <v>2170.9699999999998</v>
      </c>
      <c r="P1429" s="649">
        <v>11</v>
      </c>
      <c r="Q1429" s="649">
        <v>22515.019999999997</v>
      </c>
      <c r="R1429" s="637">
        <v>0.64818433695537014</v>
      </c>
      <c r="S1429" s="650">
        <v>2046.8199999999997</v>
      </c>
    </row>
    <row r="1430" spans="1:19" ht="14.4" customHeight="1" x14ac:dyDescent="0.3">
      <c r="A1430" s="631" t="s">
        <v>2497</v>
      </c>
      <c r="B1430" s="632" t="s">
        <v>2531</v>
      </c>
      <c r="C1430" s="632" t="s">
        <v>532</v>
      </c>
      <c r="D1430" s="632" t="s">
        <v>785</v>
      </c>
      <c r="E1430" s="632" t="s">
        <v>2501</v>
      </c>
      <c r="F1430" s="632" t="s">
        <v>2809</v>
      </c>
      <c r="G1430" s="632" t="s">
        <v>2810</v>
      </c>
      <c r="H1430" s="649"/>
      <c r="I1430" s="649"/>
      <c r="J1430" s="632"/>
      <c r="K1430" s="632"/>
      <c r="L1430" s="649">
        <v>1</v>
      </c>
      <c r="M1430" s="649">
        <v>797</v>
      </c>
      <c r="N1430" s="632">
        <v>1</v>
      </c>
      <c r="O1430" s="632">
        <v>797</v>
      </c>
      <c r="P1430" s="649">
        <v>1</v>
      </c>
      <c r="Q1430" s="649">
        <v>750.76</v>
      </c>
      <c r="R1430" s="637">
        <v>0.94198243412797988</v>
      </c>
      <c r="S1430" s="650">
        <v>750.76</v>
      </c>
    </row>
    <row r="1431" spans="1:19" ht="14.4" customHeight="1" x14ac:dyDescent="0.3">
      <c r="A1431" s="631" t="s">
        <v>2497</v>
      </c>
      <c r="B1431" s="632" t="s">
        <v>2531</v>
      </c>
      <c r="C1431" s="632" t="s">
        <v>532</v>
      </c>
      <c r="D1431" s="632" t="s">
        <v>785</v>
      </c>
      <c r="E1431" s="632" t="s">
        <v>2501</v>
      </c>
      <c r="F1431" s="632" t="s">
        <v>2811</v>
      </c>
      <c r="G1431" s="632" t="s">
        <v>2812</v>
      </c>
      <c r="H1431" s="649">
        <v>2</v>
      </c>
      <c r="I1431" s="649">
        <v>10518.46</v>
      </c>
      <c r="J1431" s="632">
        <v>0.66666666666666663</v>
      </c>
      <c r="K1431" s="632">
        <v>5259.23</v>
      </c>
      <c r="L1431" s="649">
        <v>3</v>
      </c>
      <c r="M1431" s="649">
        <v>15777.689999999999</v>
      </c>
      <c r="N1431" s="632">
        <v>1</v>
      </c>
      <c r="O1431" s="632">
        <v>5259.23</v>
      </c>
      <c r="P1431" s="649">
        <v>3</v>
      </c>
      <c r="Q1431" s="649">
        <v>14903.670000000002</v>
      </c>
      <c r="R1431" s="637">
        <v>0.9446040580084919</v>
      </c>
      <c r="S1431" s="650">
        <v>4967.8900000000003</v>
      </c>
    </row>
    <row r="1432" spans="1:19" ht="14.4" customHeight="1" x14ac:dyDescent="0.3">
      <c r="A1432" s="631" t="s">
        <v>2497</v>
      </c>
      <c r="B1432" s="632" t="s">
        <v>2531</v>
      </c>
      <c r="C1432" s="632" t="s">
        <v>532</v>
      </c>
      <c r="D1432" s="632" t="s">
        <v>785</v>
      </c>
      <c r="E1432" s="632" t="s">
        <v>2501</v>
      </c>
      <c r="F1432" s="632" t="s">
        <v>2813</v>
      </c>
      <c r="G1432" s="632" t="s">
        <v>2814</v>
      </c>
      <c r="H1432" s="649">
        <v>2</v>
      </c>
      <c r="I1432" s="649">
        <v>2994.88</v>
      </c>
      <c r="J1432" s="632">
        <v>0.4</v>
      </c>
      <c r="K1432" s="632">
        <v>1497.44</v>
      </c>
      <c r="L1432" s="649">
        <v>5</v>
      </c>
      <c r="M1432" s="649">
        <v>7487.2</v>
      </c>
      <c r="N1432" s="632">
        <v>1</v>
      </c>
      <c r="O1432" s="632">
        <v>1497.44</v>
      </c>
      <c r="P1432" s="649">
        <v>2</v>
      </c>
      <c r="Q1432" s="649">
        <v>2673.44</v>
      </c>
      <c r="R1432" s="637">
        <v>0.35706806282722514</v>
      </c>
      <c r="S1432" s="650">
        <v>1336.72</v>
      </c>
    </row>
    <row r="1433" spans="1:19" ht="14.4" customHeight="1" x14ac:dyDescent="0.3">
      <c r="A1433" s="631" t="s">
        <v>2497</v>
      </c>
      <c r="B1433" s="632" t="s">
        <v>2531</v>
      </c>
      <c r="C1433" s="632" t="s">
        <v>532</v>
      </c>
      <c r="D1433" s="632" t="s">
        <v>785</v>
      </c>
      <c r="E1433" s="632" t="s">
        <v>2501</v>
      </c>
      <c r="F1433" s="632" t="s">
        <v>2815</v>
      </c>
      <c r="G1433" s="632" t="s">
        <v>2816</v>
      </c>
      <c r="H1433" s="649">
        <v>20</v>
      </c>
      <c r="I1433" s="649">
        <v>12112.999999999996</v>
      </c>
      <c r="J1433" s="632">
        <v>1.1111111111111112</v>
      </c>
      <c r="K1433" s="632">
        <v>605.64999999999986</v>
      </c>
      <c r="L1433" s="649">
        <v>18</v>
      </c>
      <c r="M1433" s="649">
        <v>10901.699999999997</v>
      </c>
      <c r="N1433" s="632">
        <v>1</v>
      </c>
      <c r="O1433" s="632">
        <v>605.64999999999986</v>
      </c>
      <c r="P1433" s="649">
        <v>12</v>
      </c>
      <c r="Q1433" s="649">
        <v>6608.6400000000012</v>
      </c>
      <c r="R1433" s="637">
        <v>0.6062027023308294</v>
      </c>
      <c r="S1433" s="650">
        <v>550.72000000000014</v>
      </c>
    </row>
    <row r="1434" spans="1:19" ht="14.4" customHeight="1" x14ac:dyDescent="0.3">
      <c r="A1434" s="631" t="s">
        <v>2497</v>
      </c>
      <c r="B1434" s="632" t="s">
        <v>2531</v>
      </c>
      <c r="C1434" s="632" t="s">
        <v>532</v>
      </c>
      <c r="D1434" s="632" t="s">
        <v>785</v>
      </c>
      <c r="E1434" s="632" t="s">
        <v>2501</v>
      </c>
      <c r="F1434" s="632" t="s">
        <v>2817</v>
      </c>
      <c r="G1434" s="632" t="s">
        <v>2818</v>
      </c>
      <c r="H1434" s="649">
        <v>1</v>
      </c>
      <c r="I1434" s="649">
        <v>15489.6</v>
      </c>
      <c r="J1434" s="632">
        <v>1</v>
      </c>
      <c r="K1434" s="632">
        <v>15489.6</v>
      </c>
      <c r="L1434" s="649">
        <v>1</v>
      </c>
      <c r="M1434" s="649">
        <v>15489.6</v>
      </c>
      <c r="N1434" s="632">
        <v>1</v>
      </c>
      <c r="O1434" s="632">
        <v>15489.6</v>
      </c>
      <c r="P1434" s="649">
        <v>1</v>
      </c>
      <c r="Q1434" s="649">
        <v>15489.6</v>
      </c>
      <c r="R1434" s="637">
        <v>1</v>
      </c>
      <c r="S1434" s="650">
        <v>15489.6</v>
      </c>
    </row>
    <row r="1435" spans="1:19" ht="14.4" customHeight="1" x14ac:dyDescent="0.3">
      <c r="A1435" s="631" t="s">
        <v>2497</v>
      </c>
      <c r="B1435" s="632" t="s">
        <v>2531</v>
      </c>
      <c r="C1435" s="632" t="s">
        <v>532</v>
      </c>
      <c r="D1435" s="632" t="s">
        <v>785</v>
      </c>
      <c r="E1435" s="632" t="s">
        <v>2501</v>
      </c>
      <c r="F1435" s="632" t="s">
        <v>2819</v>
      </c>
      <c r="G1435" s="632" t="s">
        <v>2820</v>
      </c>
      <c r="H1435" s="649">
        <v>7</v>
      </c>
      <c r="I1435" s="649">
        <v>5818.12</v>
      </c>
      <c r="J1435" s="632">
        <v>0.875</v>
      </c>
      <c r="K1435" s="632">
        <v>831.16</v>
      </c>
      <c r="L1435" s="649">
        <v>8</v>
      </c>
      <c r="M1435" s="649">
        <v>6649.28</v>
      </c>
      <c r="N1435" s="632">
        <v>1</v>
      </c>
      <c r="O1435" s="632">
        <v>831.16</v>
      </c>
      <c r="P1435" s="649">
        <v>3</v>
      </c>
      <c r="Q1435" s="649">
        <v>2493.48</v>
      </c>
      <c r="R1435" s="637">
        <v>0.375</v>
      </c>
      <c r="S1435" s="650">
        <v>831.16</v>
      </c>
    </row>
    <row r="1436" spans="1:19" ht="14.4" customHeight="1" x14ac:dyDescent="0.3">
      <c r="A1436" s="631" t="s">
        <v>2497</v>
      </c>
      <c r="B1436" s="632" t="s">
        <v>2531</v>
      </c>
      <c r="C1436" s="632" t="s">
        <v>532</v>
      </c>
      <c r="D1436" s="632" t="s">
        <v>785</v>
      </c>
      <c r="E1436" s="632" t="s">
        <v>2501</v>
      </c>
      <c r="F1436" s="632" t="s">
        <v>2821</v>
      </c>
      <c r="G1436" s="632" t="s">
        <v>2820</v>
      </c>
      <c r="H1436" s="649">
        <v>21</v>
      </c>
      <c r="I1436" s="649">
        <v>18649.259999999998</v>
      </c>
      <c r="J1436" s="632">
        <v>3.5</v>
      </c>
      <c r="K1436" s="632">
        <v>888.06</v>
      </c>
      <c r="L1436" s="649">
        <v>6</v>
      </c>
      <c r="M1436" s="649">
        <v>5328.36</v>
      </c>
      <c r="N1436" s="632">
        <v>1</v>
      </c>
      <c r="O1436" s="632">
        <v>888.06</v>
      </c>
      <c r="P1436" s="649">
        <v>1</v>
      </c>
      <c r="Q1436" s="649">
        <v>888.06</v>
      </c>
      <c r="R1436" s="637">
        <v>0.16666666666666666</v>
      </c>
      <c r="S1436" s="650">
        <v>888.06</v>
      </c>
    </row>
    <row r="1437" spans="1:19" ht="14.4" customHeight="1" x14ac:dyDescent="0.3">
      <c r="A1437" s="631" t="s">
        <v>2497</v>
      </c>
      <c r="B1437" s="632" t="s">
        <v>2531</v>
      </c>
      <c r="C1437" s="632" t="s">
        <v>532</v>
      </c>
      <c r="D1437" s="632" t="s">
        <v>785</v>
      </c>
      <c r="E1437" s="632" t="s">
        <v>2501</v>
      </c>
      <c r="F1437" s="632" t="s">
        <v>2822</v>
      </c>
      <c r="G1437" s="632" t="s">
        <v>2823</v>
      </c>
      <c r="H1437" s="649">
        <v>2</v>
      </c>
      <c r="I1437" s="649">
        <v>1776.12</v>
      </c>
      <c r="J1437" s="632"/>
      <c r="K1437" s="632">
        <v>888.06</v>
      </c>
      <c r="L1437" s="649"/>
      <c r="M1437" s="649"/>
      <c r="N1437" s="632"/>
      <c r="O1437" s="632"/>
      <c r="P1437" s="649"/>
      <c r="Q1437" s="649"/>
      <c r="R1437" s="637"/>
      <c r="S1437" s="650"/>
    </row>
    <row r="1438" spans="1:19" ht="14.4" customHeight="1" x14ac:dyDescent="0.3">
      <c r="A1438" s="631" t="s">
        <v>2497</v>
      </c>
      <c r="B1438" s="632" t="s">
        <v>2531</v>
      </c>
      <c r="C1438" s="632" t="s">
        <v>532</v>
      </c>
      <c r="D1438" s="632" t="s">
        <v>785</v>
      </c>
      <c r="E1438" s="632" t="s">
        <v>2501</v>
      </c>
      <c r="F1438" s="632" t="s">
        <v>2824</v>
      </c>
      <c r="G1438" s="632" t="s">
        <v>2825</v>
      </c>
      <c r="H1438" s="649">
        <v>3</v>
      </c>
      <c r="I1438" s="649">
        <v>2493.48</v>
      </c>
      <c r="J1438" s="632">
        <v>1</v>
      </c>
      <c r="K1438" s="632">
        <v>831.16</v>
      </c>
      <c r="L1438" s="649">
        <v>3</v>
      </c>
      <c r="M1438" s="649">
        <v>2493.48</v>
      </c>
      <c r="N1438" s="632">
        <v>1</v>
      </c>
      <c r="O1438" s="632">
        <v>831.16</v>
      </c>
      <c r="P1438" s="649">
        <v>2</v>
      </c>
      <c r="Q1438" s="649">
        <v>1662.32</v>
      </c>
      <c r="R1438" s="637">
        <v>0.66666666666666663</v>
      </c>
      <c r="S1438" s="650">
        <v>831.16</v>
      </c>
    </row>
    <row r="1439" spans="1:19" ht="14.4" customHeight="1" x14ac:dyDescent="0.3">
      <c r="A1439" s="631" t="s">
        <v>2497</v>
      </c>
      <c r="B1439" s="632" t="s">
        <v>2531</v>
      </c>
      <c r="C1439" s="632" t="s">
        <v>532</v>
      </c>
      <c r="D1439" s="632" t="s">
        <v>785</v>
      </c>
      <c r="E1439" s="632" t="s">
        <v>2501</v>
      </c>
      <c r="F1439" s="632" t="s">
        <v>2826</v>
      </c>
      <c r="G1439" s="632" t="s">
        <v>2827</v>
      </c>
      <c r="H1439" s="649"/>
      <c r="I1439" s="649"/>
      <c r="J1439" s="632"/>
      <c r="K1439" s="632"/>
      <c r="L1439" s="649"/>
      <c r="M1439" s="649"/>
      <c r="N1439" s="632"/>
      <c r="O1439" s="632"/>
      <c r="P1439" s="649">
        <v>2</v>
      </c>
      <c r="Q1439" s="649">
        <v>2945.76</v>
      </c>
      <c r="R1439" s="637"/>
      <c r="S1439" s="650">
        <v>1472.88</v>
      </c>
    </row>
    <row r="1440" spans="1:19" ht="14.4" customHeight="1" x14ac:dyDescent="0.3">
      <c r="A1440" s="631" t="s">
        <v>2497</v>
      </c>
      <c r="B1440" s="632" t="s">
        <v>2531</v>
      </c>
      <c r="C1440" s="632" t="s">
        <v>532</v>
      </c>
      <c r="D1440" s="632" t="s">
        <v>785</v>
      </c>
      <c r="E1440" s="632" t="s">
        <v>2501</v>
      </c>
      <c r="F1440" s="632" t="s">
        <v>2828</v>
      </c>
      <c r="G1440" s="632" t="s">
        <v>2829</v>
      </c>
      <c r="H1440" s="649">
        <v>18</v>
      </c>
      <c r="I1440" s="649">
        <v>23618.519999999997</v>
      </c>
      <c r="J1440" s="632">
        <v>1.5</v>
      </c>
      <c r="K1440" s="632">
        <v>1312.1399999999999</v>
      </c>
      <c r="L1440" s="649">
        <v>12</v>
      </c>
      <c r="M1440" s="649">
        <v>15745.679999999998</v>
      </c>
      <c r="N1440" s="632">
        <v>1</v>
      </c>
      <c r="O1440" s="632">
        <v>1312.1399999999999</v>
      </c>
      <c r="P1440" s="649">
        <v>14</v>
      </c>
      <c r="Q1440" s="649">
        <v>18369.96</v>
      </c>
      <c r="R1440" s="637">
        <v>1.1666666666666667</v>
      </c>
      <c r="S1440" s="650">
        <v>1312.1399999999999</v>
      </c>
    </row>
    <row r="1441" spans="1:19" ht="14.4" customHeight="1" x14ac:dyDescent="0.3">
      <c r="A1441" s="631" t="s">
        <v>2497</v>
      </c>
      <c r="B1441" s="632" t="s">
        <v>2531</v>
      </c>
      <c r="C1441" s="632" t="s">
        <v>532</v>
      </c>
      <c r="D1441" s="632" t="s">
        <v>785</v>
      </c>
      <c r="E1441" s="632" t="s">
        <v>2501</v>
      </c>
      <c r="F1441" s="632" t="s">
        <v>2830</v>
      </c>
      <c r="G1441" s="632" t="s">
        <v>2831</v>
      </c>
      <c r="H1441" s="649"/>
      <c r="I1441" s="649"/>
      <c r="J1441" s="632"/>
      <c r="K1441" s="632"/>
      <c r="L1441" s="649">
        <v>2</v>
      </c>
      <c r="M1441" s="649">
        <v>7289.16</v>
      </c>
      <c r="N1441" s="632">
        <v>1</v>
      </c>
      <c r="O1441" s="632">
        <v>3644.58</v>
      </c>
      <c r="P1441" s="649">
        <v>22</v>
      </c>
      <c r="Q1441" s="649">
        <v>78966.570000000007</v>
      </c>
      <c r="R1441" s="637">
        <v>10.833425250646167</v>
      </c>
      <c r="S1441" s="650">
        <v>3589.3895454545459</v>
      </c>
    </row>
    <row r="1442" spans="1:19" ht="14.4" customHeight="1" x14ac:dyDescent="0.3">
      <c r="A1442" s="631" t="s">
        <v>2497</v>
      </c>
      <c r="B1442" s="632" t="s">
        <v>2531</v>
      </c>
      <c r="C1442" s="632" t="s">
        <v>532</v>
      </c>
      <c r="D1442" s="632" t="s">
        <v>785</v>
      </c>
      <c r="E1442" s="632" t="s">
        <v>2501</v>
      </c>
      <c r="F1442" s="632" t="s">
        <v>2832</v>
      </c>
      <c r="G1442" s="632" t="s">
        <v>2833</v>
      </c>
      <c r="H1442" s="649">
        <v>42</v>
      </c>
      <c r="I1442" s="649">
        <v>48145.860000000015</v>
      </c>
      <c r="J1442" s="632">
        <v>0.84000000000000008</v>
      </c>
      <c r="K1442" s="632">
        <v>1146.3300000000004</v>
      </c>
      <c r="L1442" s="649">
        <v>50</v>
      </c>
      <c r="M1442" s="649">
        <v>57316.500000000015</v>
      </c>
      <c r="N1442" s="632">
        <v>1</v>
      </c>
      <c r="O1442" s="632">
        <v>1146.3300000000004</v>
      </c>
      <c r="P1442" s="649">
        <v>42</v>
      </c>
      <c r="Q1442" s="649">
        <v>45619.139999999985</v>
      </c>
      <c r="R1442" s="637">
        <v>0.79591635916359116</v>
      </c>
      <c r="S1442" s="650">
        <v>1086.1699999999996</v>
      </c>
    </row>
    <row r="1443" spans="1:19" ht="14.4" customHeight="1" x14ac:dyDescent="0.3">
      <c r="A1443" s="631" t="s">
        <v>2497</v>
      </c>
      <c r="B1443" s="632" t="s">
        <v>2531</v>
      </c>
      <c r="C1443" s="632" t="s">
        <v>532</v>
      </c>
      <c r="D1443" s="632" t="s">
        <v>785</v>
      </c>
      <c r="E1443" s="632" t="s">
        <v>2501</v>
      </c>
      <c r="F1443" s="632" t="s">
        <v>2834</v>
      </c>
      <c r="G1443" s="632" t="s">
        <v>2835</v>
      </c>
      <c r="H1443" s="649">
        <v>11</v>
      </c>
      <c r="I1443" s="649">
        <v>3950.0999999999995</v>
      </c>
      <c r="J1443" s="632">
        <v>1.2222222222222221</v>
      </c>
      <c r="K1443" s="632">
        <v>359.09999999999997</v>
      </c>
      <c r="L1443" s="649">
        <v>9</v>
      </c>
      <c r="M1443" s="649">
        <v>3231.9</v>
      </c>
      <c r="N1443" s="632">
        <v>1</v>
      </c>
      <c r="O1443" s="632">
        <v>359.1</v>
      </c>
      <c r="P1443" s="649">
        <v>7</v>
      </c>
      <c r="Q1443" s="649">
        <v>2513.6999999999998</v>
      </c>
      <c r="R1443" s="637">
        <v>0.77777777777777768</v>
      </c>
      <c r="S1443" s="650">
        <v>359.09999999999997</v>
      </c>
    </row>
    <row r="1444" spans="1:19" ht="14.4" customHeight="1" x14ac:dyDescent="0.3">
      <c r="A1444" s="631" t="s">
        <v>2497</v>
      </c>
      <c r="B1444" s="632" t="s">
        <v>2531</v>
      </c>
      <c r="C1444" s="632" t="s">
        <v>532</v>
      </c>
      <c r="D1444" s="632" t="s">
        <v>785</v>
      </c>
      <c r="E1444" s="632" t="s">
        <v>2501</v>
      </c>
      <c r="F1444" s="632" t="s">
        <v>2836</v>
      </c>
      <c r="G1444" s="632" t="s">
        <v>2837</v>
      </c>
      <c r="H1444" s="649">
        <v>4</v>
      </c>
      <c r="I1444" s="649">
        <v>67326.759999999995</v>
      </c>
      <c r="J1444" s="632">
        <v>0.66666666666666674</v>
      </c>
      <c r="K1444" s="632">
        <v>16831.689999999999</v>
      </c>
      <c r="L1444" s="649">
        <v>6</v>
      </c>
      <c r="M1444" s="649">
        <v>100990.13999999998</v>
      </c>
      <c r="N1444" s="632">
        <v>1</v>
      </c>
      <c r="O1444" s="632">
        <v>16831.689999999999</v>
      </c>
      <c r="P1444" s="649">
        <v>3</v>
      </c>
      <c r="Q1444" s="649">
        <v>47924.08</v>
      </c>
      <c r="R1444" s="637">
        <v>0.47454216817602202</v>
      </c>
      <c r="S1444" s="650">
        <v>15974.693333333335</v>
      </c>
    </row>
    <row r="1445" spans="1:19" ht="14.4" customHeight="1" x14ac:dyDescent="0.3">
      <c r="A1445" s="631" t="s">
        <v>2497</v>
      </c>
      <c r="B1445" s="632" t="s">
        <v>2531</v>
      </c>
      <c r="C1445" s="632" t="s">
        <v>532</v>
      </c>
      <c r="D1445" s="632" t="s">
        <v>785</v>
      </c>
      <c r="E1445" s="632" t="s">
        <v>2501</v>
      </c>
      <c r="F1445" s="632" t="s">
        <v>2838</v>
      </c>
      <c r="G1445" s="632" t="s">
        <v>2839</v>
      </c>
      <c r="H1445" s="649"/>
      <c r="I1445" s="649"/>
      <c r="J1445" s="632"/>
      <c r="K1445" s="632"/>
      <c r="L1445" s="649">
        <v>1</v>
      </c>
      <c r="M1445" s="649">
        <v>10645.01</v>
      </c>
      <c r="N1445" s="632">
        <v>1</v>
      </c>
      <c r="O1445" s="632">
        <v>10645.01</v>
      </c>
      <c r="P1445" s="649"/>
      <c r="Q1445" s="649"/>
      <c r="R1445" s="637"/>
      <c r="S1445" s="650"/>
    </row>
    <row r="1446" spans="1:19" ht="14.4" customHeight="1" x14ac:dyDescent="0.3">
      <c r="A1446" s="631" t="s">
        <v>2497</v>
      </c>
      <c r="B1446" s="632" t="s">
        <v>2531</v>
      </c>
      <c r="C1446" s="632" t="s">
        <v>532</v>
      </c>
      <c r="D1446" s="632" t="s">
        <v>785</v>
      </c>
      <c r="E1446" s="632" t="s">
        <v>2501</v>
      </c>
      <c r="F1446" s="632" t="s">
        <v>2840</v>
      </c>
      <c r="G1446" s="632" t="s">
        <v>2841</v>
      </c>
      <c r="H1446" s="649"/>
      <c r="I1446" s="649"/>
      <c r="J1446" s="632"/>
      <c r="K1446" s="632"/>
      <c r="L1446" s="649">
        <v>1</v>
      </c>
      <c r="M1446" s="649">
        <v>5200.68</v>
      </c>
      <c r="N1446" s="632">
        <v>1</v>
      </c>
      <c r="O1446" s="632">
        <v>5200.68</v>
      </c>
      <c r="P1446" s="649">
        <v>1</v>
      </c>
      <c r="Q1446" s="649">
        <v>5200.68</v>
      </c>
      <c r="R1446" s="637">
        <v>1</v>
      </c>
      <c r="S1446" s="650">
        <v>5200.68</v>
      </c>
    </row>
    <row r="1447" spans="1:19" ht="14.4" customHeight="1" x14ac:dyDescent="0.3">
      <c r="A1447" s="631" t="s">
        <v>2497</v>
      </c>
      <c r="B1447" s="632" t="s">
        <v>2531</v>
      </c>
      <c r="C1447" s="632" t="s">
        <v>532</v>
      </c>
      <c r="D1447" s="632" t="s">
        <v>785</v>
      </c>
      <c r="E1447" s="632" t="s">
        <v>2501</v>
      </c>
      <c r="F1447" s="632" t="s">
        <v>2842</v>
      </c>
      <c r="G1447" s="632" t="s">
        <v>2843</v>
      </c>
      <c r="H1447" s="649">
        <v>8</v>
      </c>
      <c r="I1447" s="649">
        <v>52697.04</v>
      </c>
      <c r="J1447" s="632">
        <v>0.79999999999999993</v>
      </c>
      <c r="K1447" s="632">
        <v>6587.13</v>
      </c>
      <c r="L1447" s="649">
        <v>10</v>
      </c>
      <c r="M1447" s="649">
        <v>65871.3</v>
      </c>
      <c r="N1447" s="632">
        <v>1</v>
      </c>
      <c r="O1447" s="632">
        <v>6587.13</v>
      </c>
      <c r="P1447" s="649">
        <v>5</v>
      </c>
      <c r="Q1447" s="649">
        <v>27890.469999999998</v>
      </c>
      <c r="R1447" s="637">
        <v>0.42340852541243296</v>
      </c>
      <c r="S1447" s="650">
        <v>5578.0939999999991</v>
      </c>
    </row>
    <row r="1448" spans="1:19" ht="14.4" customHeight="1" x14ac:dyDescent="0.3">
      <c r="A1448" s="631" t="s">
        <v>2497</v>
      </c>
      <c r="B1448" s="632" t="s">
        <v>2531</v>
      </c>
      <c r="C1448" s="632" t="s">
        <v>532</v>
      </c>
      <c r="D1448" s="632" t="s">
        <v>785</v>
      </c>
      <c r="E1448" s="632" t="s">
        <v>2501</v>
      </c>
      <c r="F1448" s="632" t="s">
        <v>2567</v>
      </c>
      <c r="G1448" s="632" t="s">
        <v>2568</v>
      </c>
      <c r="H1448" s="649"/>
      <c r="I1448" s="649"/>
      <c r="J1448" s="632"/>
      <c r="K1448" s="632"/>
      <c r="L1448" s="649">
        <v>2</v>
      </c>
      <c r="M1448" s="649">
        <v>3683.24</v>
      </c>
      <c r="N1448" s="632">
        <v>1</v>
      </c>
      <c r="O1448" s="632">
        <v>1841.62</v>
      </c>
      <c r="P1448" s="649"/>
      <c r="Q1448" s="649"/>
      <c r="R1448" s="637"/>
      <c r="S1448" s="650"/>
    </row>
    <row r="1449" spans="1:19" ht="14.4" customHeight="1" x14ac:dyDescent="0.3">
      <c r="A1449" s="631" t="s">
        <v>2497</v>
      </c>
      <c r="B1449" s="632" t="s">
        <v>2531</v>
      </c>
      <c r="C1449" s="632" t="s">
        <v>532</v>
      </c>
      <c r="D1449" s="632" t="s">
        <v>785</v>
      </c>
      <c r="E1449" s="632" t="s">
        <v>2501</v>
      </c>
      <c r="F1449" s="632" t="s">
        <v>2844</v>
      </c>
      <c r="G1449" s="632" t="s">
        <v>2845</v>
      </c>
      <c r="H1449" s="649">
        <v>3</v>
      </c>
      <c r="I1449" s="649">
        <v>242809.2</v>
      </c>
      <c r="J1449" s="632">
        <v>0.75000000000000011</v>
      </c>
      <c r="K1449" s="632">
        <v>80936.400000000009</v>
      </c>
      <c r="L1449" s="649">
        <v>4</v>
      </c>
      <c r="M1449" s="649">
        <v>323745.59999999998</v>
      </c>
      <c r="N1449" s="632">
        <v>1</v>
      </c>
      <c r="O1449" s="632">
        <v>80936.399999999994</v>
      </c>
      <c r="P1449" s="649"/>
      <c r="Q1449" s="649"/>
      <c r="R1449" s="637"/>
      <c r="S1449" s="650"/>
    </row>
    <row r="1450" spans="1:19" ht="14.4" customHeight="1" x14ac:dyDescent="0.3">
      <c r="A1450" s="631" t="s">
        <v>2497</v>
      </c>
      <c r="B1450" s="632" t="s">
        <v>2531</v>
      </c>
      <c r="C1450" s="632" t="s">
        <v>532</v>
      </c>
      <c r="D1450" s="632" t="s">
        <v>785</v>
      </c>
      <c r="E1450" s="632" t="s">
        <v>2501</v>
      </c>
      <c r="F1450" s="632" t="s">
        <v>2846</v>
      </c>
      <c r="G1450" s="632" t="s">
        <v>2847</v>
      </c>
      <c r="H1450" s="649">
        <v>1</v>
      </c>
      <c r="I1450" s="649">
        <v>16719</v>
      </c>
      <c r="J1450" s="632">
        <v>0.5</v>
      </c>
      <c r="K1450" s="632">
        <v>16719</v>
      </c>
      <c r="L1450" s="649">
        <v>2</v>
      </c>
      <c r="M1450" s="649">
        <v>33438</v>
      </c>
      <c r="N1450" s="632">
        <v>1</v>
      </c>
      <c r="O1450" s="632">
        <v>16719</v>
      </c>
      <c r="P1450" s="649">
        <v>1</v>
      </c>
      <c r="Q1450" s="649">
        <v>16719</v>
      </c>
      <c r="R1450" s="637">
        <v>0.5</v>
      </c>
      <c r="S1450" s="650">
        <v>16719</v>
      </c>
    </row>
    <row r="1451" spans="1:19" ht="14.4" customHeight="1" x14ac:dyDescent="0.3">
      <c r="A1451" s="631" t="s">
        <v>2497</v>
      </c>
      <c r="B1451" s="632" t="s">
        <v>2531</v>
      </c>
      <c r="C1451" s="632" t="s">
        <v>532</v>
      </c>
      <c r="D1451" s="632" t="s">
        <v>785</v>
      </c>
      <c r="E1451" s="632" t="s">
        <v>2501</v>
      </c>
      <c r="F1451" s="632" t="s">
        <v>2848</v>
      </c>
      <c r="G1451" s="632" t="s">
        <v>2849</v>
      </c>
      <c r="H1451" s="649">
        <v>2</v>
      </c>
      <c r="I1451" s="649">
        <v>52898.48</v>
      </c>
      <c r="J1451" s="632">
        <v>2</v>
      </c>
      <c r="K1451" s="632">
        <v>26449.24</v>
      </c>
      <c r="L1451" s="649">
        <v>1</v>
      </c>
      <c r="M1451" s="649">
        <v>26449.24</v>
      </c>
      <c r="N1451" s="632">
        <v>1</v>
      </c>
      <c r="O1451" s="632">
        <v>26449.24</v>
      </c>
      <c r="P1451" s="649"/>
      <c r="Q1451" s="649"/>
      <c r="R1451" s="637"/>
      <c r="S1451" s="650"/>
    </row>
    <row r="1452" spans="1:19" ht="14.4" customHeight="1" x14ac:dyDescent="0.3">
      <c r="A1452" s="631" t="s">
        <v>2497</v>
      </c>
      <c r="B1452" s="632" t="s">
        <v>2531</v>
      </c>
      <c r="C1452" s="632" t="s">
        <v>532</v>
      </c>
      <c r="D1452" s="632" t="s">
        <v>785</v>
      </c>
      <c r="E1452" s="632" t="s">
        <v>2501</v>
      </c>
      <c r="F1452" s="632" t="s">
        <v>2850</v>
      </c>
      <c r="G1452" s="632" t="s">
        <v>2851</v>
      </c>
      <c r="H1452" s="649">
        <v>2</v>
      </c>
      <c r="I1452" s="649">
        <v>37689.96</v>
      </c>
      <c r="J1452" s="632">
        <v>2</v>
      </c>
      <c r="K1452" s="632">
        <v>18844.98</v>
      </c>
      <c r="L1452" s="649">
        <v>1</v>
      </c>
      <c r="M1452" s="649">
        <v>18844.98</v>
      </c>
      <c r="N1452" s="632">
        <v>1</v>
      </c>
      <c r="O1452" s="632">
        <v>18844.98</v>
      </c>
      <c r="P1452" s="649"/>
      <c r="Q1452" s="649"/>
      <c r="R1452" s="637"/>
      <c r="S1452" s="650"/>
    </row>
    <row r="1453" spans="1:19" ht="14.4" customHeight="1" x14ac:dyDescent="0.3">
      <c r="A1453" s="631" t="s">
        <v>2497</v>
      </c>
      <c r="B1453" s="632" t="s">
        <v>2531</v>
      </c>
      <c r="C1453" s="632" t="s">
        <v>532</v>
      </c>
      <c r="D1453" s="632" t="s">
        <v>785</v>
      </c>
      <c r="E1453" s="632" t="s">
        <v>2501</v>
      </c>
      <c r="F1453" s="632" t="s">
        <v>2852</v>
      </c>
      <c r="G1453" s="632" t="s">
        <v>2853</v>
      </c>
      <c r="H1453" s="649">
        <v>3</v>
      </c>
      <c r="I1453" s="649">
        <v>13080</v>
      </c>
      <c r="J1453" s="632">
        <v>0.5</v>
      </c>
      <c r="K1453" s="632">
        <v>4360</v>
      </c>
      <c r="L1453" s="649">
        <v>6</v>
      </c>
      <c r="M1453" s="649">
        <v>26160</v>
      </c>
      <c r="N1453" s="632">
        <v>1</v>
      </c>
      <c r="O1453" s="632">
        <v>4360</v>
      </c>
      <c r="P1453" s="649"/>
      <c r="Q1453" s="649"/>
      <c r="R1453" s="637"/>
      <c r="S1453" s="650"/>
    </row>
    <row r="1454" spans="1:19" ht="14.4" customHeight="1" x14ac:dyDescent="0.3">
      <c r="A1454" s="631" t="s">
        <v>2497</v>
      </c>
      <c r="B1454" s="632" t="s">
        <v>2531</v>
      </c>
      <c r="C1454" s="632" t="s">
        <v>532</v>
      </c>
      <c r="D1454" s="632" t="s">
        <v>785</v>
      </c>
      <c r="E1454" s="632" t="s">
        <v>2501</v>
      </c>
      <c r="F1454" s="632" t="s">
        <v>2854</v>
      </c>
      <c r="G1454" s="632" t="s">
        <v>2855</v>
      </c>
      <c r="H1454" s="649">
        <v>2</v>
      </c>
      <c r="I1454" s="649">
        <v>6213</v>
      </c>
      <c r="J1454" s="632">
        <v>2</v>
      </c>
      <c r="K1454" s="632">
        <v>3106.5</v>
      </c>
      <c r="L1454" s="649">
        <v>1</v>
      </c>
      <c r="M1454" s="649">
        <v>3106.5</v>
      </c>
      <c r="N1454" s="632">
        <v>1</v>
      </c>
      <c r="O1454" s="632">
        <v>3106.5</v>
      </c>
      <c r="P1454" s="649"/>
      <c r="Q1454" s="649"/>
      <c r="R1454" s="637"/>
      <c r="S1454" s="650"/>
    </row>
    <row r="1455" spans="1:19" ht="14.4" customHeight="1" x14ac:dyDescent="0.3">
      <c r="A1455" s="631" t="s">
        <v>2497</v>
      </c>
      <c r="B1455" s="632" t="s">
        <v>2531</v>
      </c>
      <c r="C1455" s="632" t="s">
        <v>532</v>
      </c>
      <c r="D1455" s="632" t="s">
        <v>785</v>
      </c>
      <c r="E1455" s="632" t="s">
        <v>2501</v>
      </c>
      <c r="F1455" s="632" t="s">
        <v>2856</v>
      </c>
      <c r="G1455" s="632" t="s">
        <v>2857</v>
      </c>
      <c r="H1455" s="649">
        <v>5</v>
      </c>
      <c r="I1455" s="649">
        <v>1904.3000000000002</v>
      </c>
      <c r="J1455" s="632">
        <v>0.71428571428571419</v>
      </c>
      <c r="K1455" s="632">
        <v>380.86</v>
      </c>
      <c r="L1455" s="649">
        <v>7</v>
      </c>
      <c r="M1455" s="649">
        <v>2666.0200000000004</v>
      </c>
      <c r="N1455" s="632">
        <v>1</v>
      </c>
      <c r="O1455" s="632">
        <v>380.86000000000007</v>
      </c>
      <c r="P1455" s="649">
        <v>6</v>
      </c>
      <c r="Q1455" s="649">
        <v>2285.16</v>
      </c>
      <c r="R1455" s="637">
        <v>0.85714285714285698</v>
      </c>
      <c r="S1455" s="650">
        <v>380.85999999999996</v>
      </c>
    </row>
    <row r="1456" spans="1:19" ht="14.4" customHeight="1" x14ac:dyDescent="0.3">
      <c r="A1456" s="631" t="s">
        <v>2497</v>
      </c>
      <c r="B1456" s="632" t="s">
        <v>2531</v>
      </c>
      <c r="C1456" s="632" t="s">
        <v>532</v>
      </c>
      <c r="D1456" s="632" t="s">
        <v>785</v>
      </c>
      <c r="E1456" s="632" t="s">
        <v>2501</v>
      </c>
      <c r="F1456" s="632" t="s">
        <v>2858</v>
      </c>
      <c r="G1456" s="632" t="s">
        <v>2859</v>
      </c>
      <c r="H1456" s="649">
        <v>2</v>
      </c>
      <c r="I1456" s="649">
        <v>76172.72</v>
      </c>
      <c r="J1456" s="632">
        <v>1</v>
      </c>
      <c r="K1456" s="632">
        <v>38086.36</v>
      </c>
      <c r="L1456" s="649">
        <v>2</v>
      </c>
      <c r="M1456" s="649">
        <v>76172.72</v>
      </c>
      <c r="N1456" s="632">
        <v>1</v>
      </c>
      <c r="O1456" s="632">
        <v>38086.36</v>
      </c>
      <c r="P1456" s="649">
        <v>1</v>
      </c>
      <c r="Q1456" s="649">
        <v>33498.44</v>
      </c>
      <c r="R1456" s="637">
        <v>0.43976951328507113</v>
      </c>
      <c r="S1456" s="650">
        <v>33498.44</v>
      </c>
    </row>
    <row r="1457" spans="1:19" ht="14.4" customHeight="1" x14ac:dyDescent="0.3">
      <c r="A1457" s="631" t="s">
        <v>2497</v>
      </c>
      <c r="B1457" s="632" t="s">
        <v>2531</v>
      </c>
      <c r="C1457" s="632" t="s">
        <v>532</v>
      </c>
      <c r="D1457" s="632" t="s">
        <v>785</v>
      </c>
      <c r="E1457" s="632" t="s">
        <v>2501</v>
      </c>
      <c r="F1457" s="632" t="s">
        <v>2860</v>
      </c>
      <c r="G1457" s="632" t="s">
        <v>2861</v>
      </c>
      <c r="H1457" s="649"/>
      <c r="I1457" s="649"/>
      <c r="J1457" s="632"/>
      <c r="K1457" s="632"/>
      <c r="L1457" s="649">
        <v>2</v>
      </c>
      <c r="M1457" s="649">
        <v>6357.26</v>
      </c>
      <c r="N1457" s="632">
        <v>1</v>
      </c>
      <c r="O1457" s="632">
        <v>3178.63</v>
      </c>
      <c r="P1457" s="649"/>
      <c r="Q1457" s="649"/>
      <c r="R1457" s="637"/>
      <c r="S1457" s="650"/>
    </row>
    <row r="1458" spans="1:19" ht="14.4" customHeight="1" x14ac:dyDescent="0.3">
      <c r="A1458" s="631" t="s">
        <v>2497</v>
      </c>
      <c r="B1458" s="632" t="s">
        <v>2531</v>
      </c>
      <c r="C1458" s="632" t="s">
        <v>532</v>
      </c>
      <c r="D1458" s="632" t="s">
        <v>785</v>
      </c>
      <c r="E1458" s="632" t="s">
        <v>2501</v>
      </c>
      <c r="F1458" s="632" t="s">
        <v>2862</v>
      </c>
      <c r="G1458" s="632" t="s">
        <v>2863</v>
      </c>
      <c r="H1458" s="649">
        <v>1</v>
      </c>
      <c r="I1458" s="649">
        <v>13465.47</v>
      </c>
      <c r="J1458" s="632"/>
      <c r="K1458" s="632">
        <v>13465.47</v>
      </c>
      <c r="L1458" s="649"/>
      <c r="M1458" s="649"/>
      <c r="N1458" s="632"/>
      <c r="O1458" s="632"/>
      <c r="P1458" s="649">
        <v>3</v>
      </c>
      <c r="Q1458" s="649">
        <v>40396.409999999996</v>
      </c>
      <c r="R1458" s="637"/>
      <c r="S1458" s="650">
        <v>13465.47</v>
      </c>
    </row>
    <row r="1459" spans="1:19" ht="14.4" customHeight="1" x14ac:dyDescent="0.3">
      <c r="A1459" s="631" t="s">
        <v>2497</v>
      </c>
      <c r="B1459" s="632" t="s">
        <v>2531</v>
      </c>
      <c r="C1459" s="632" t="s">
        <v>532</v>
      </c>
      <c r="D1459" s="632" t="s">
        <v>785</v>
      </c>
      <c r="E1459" s="632" t="s">
        <v>2501</v>
      </c>
      <c r="F1459" s="632" t="s">
        <v>2864</v>
      </c>
      <c r="G1459" s="632" t="s">
        <v>2865</v>
      </c>
      <c r="H1459" s="649"/>
      <c r="I1459" s="649"/>
      <c r="J1459" s="632"/>
      <c r="K1459" s="632"/>
      <c r="L1459" s="649">
        <v>1</v>
      </c>
      <c r="M1459" s="649">
        <v>11015.5</v>
      </c>
      <c r="N1459" s="632">
        <v>1</v>
      </c>
      <c r="O1459" s="632">
        <v>11015.5</v>
      </c>
      <c r="P1459" s="649"/>
      <c r="Q1459" s="649"/>
      <c r="R1459" s="637"/>
      <c r="S1459" s="650"/>
    </row>
    <row r="1460" spans="1:19" ht="14.4" customHeight="1" x14ac:dyDescent="0.3">
      <c r="A1460" s="631" t="s">
        <v>2497</v>
      </c>
      <c r="B1460" s="632" t="s">
        <v>2531</v>
      </c>
      <c r="C1460" s="632" t="s">
        <v>532</v>
      </c>
      <c r="D1460" s="632" t="s">
        <v>785</v>
      </c>
      <c r="E1460" s="632" t="s">
        <v>2501</v>
      </c>
      <c r="F1460" s="632" t="s">
        <v>2866</v>
      </c>
      <c r="G1460" s="632" t="s">
        <v>2867</v>
      </c>
      <c r="H1460" s="649">
        <v>1</v>
      </c>
      <c r="I1460" s="649">
        <v>25888.05</v>
      </c>
      <c r="J1460" s="632">
        <v>0.33333333333333337</v>
      </c>
      <c r="K1460" s="632">
        <v>25888.05</v>
      </c>
      <c r="L1460" s="649">
        <v>3</v>
      </c>
      <c r="M1460" s="649">
        <v>77664.149999999994</v>
      </c>
      <c r="N1460" s="632">
        <v>1</v>
      </c>
      <c r="O1460" s="632">
        <v>25888.05</v>
      </c>
      <c r="P1460" s="649">
        <v>1</v>
      </c>
      <c r="Q1460" s="649">
        <v>25888.05</v>
      </c>
      <c r="R1460" s="637">
        <v>0.33333333333333337</v>
      </c>
      <c r="S1460" s="650">
        <v>25888.05</v>
      </c>
    </row>
    <row r="1461" spans="1:19" ht="14.4" customHeight="1" x14ac:dyDescent="0.3">
      <c r="A1461" s="631" t="s">
        <v>2497</v>
      </c>
      <c r="B1461" s="632" t="s">
        <v>2531</v>
      </c>
      <c r="C1461" s="632" t="s">
        <v>532</v>
      </c>
      <c r="D1461" s="632" t="s">
        <v>785</v>
      </c>
      <c r="E1461" s="632" t="s">
        <v>2501</v>
      </c>
      <c r="F1461" s="632" t="s">
        <v>2868</v>
      </c>
      <c r="G1461" s="632" t="s">
        <v>2869</v>
      </c>
      <c r="H1461" s="649">
        <v>1</v>
      </c>
      <c r="I1461" s="649">
        <v>17527.810000000001</v>
      </c>
      <c r="J1461" s="632"/>
      <c r="K1461" s="632">
        <v>17527.810000000001</v>
      </c>
      <c r="L1461" s="649"/>
      <c r="M1461" s="649"/>
      <c r="N1461" s="632"/>
      <c r="O1461" s="632"/>
      <c r="P1461" s="649"/>
      <c r="Q1461" s="649"/>
      <c r="R1461" s="637"/>
      <c r="S1461" s="650"/>
    </row>
    <row r="1462" spans="1:19" ht="14.4" customHeight="1" x14ac:dyDescent="0.3">
      <c r="A1462" s="631" t="s">
        <v>2497</v>
      </c>
      <c r="B1462" s="632" t="s">
        <v>2531</v>
      </c>
      <c r="C1462" s="632" t="s">
        <v>532</v>
      </c>
      <c r="D1462" s="632" t="s">
        <v>785</v>
      </c>
      <c r="E1462" s="632" t="s">
        <v>2501</v>
      </c>
      <c r="F1462" s="632" t="s">
        <v>2870</v>
      </c>
      <c r="G1462" s="632" t="s">
        <v>2871</v>
      </c>
      <c r="H1462" s="649">
        <v>1</v>
      </c>
      <c r="I1462" s="649">
        <v>310</v>
      </c>
      <c r="J1462" s="632">
        <v>1</v>
      </c>
      <c r="K1462" s="632">
        <v>310</v>
      </c>
      <c r="L1462" s="649">
        <v>1</v>
      </c>
      <c r="M1462" s="649">
        <v>310</v>
      </c>
      <c r="N1462" s="632">
        <v>1</v>
      </c>
      <c r="O1462" s="632">
        <v>310</v>
      </c>
      <c r="P1462" s="649">
        <v>1</v>
      </c>
      <c r="Q1462" s="649">
        <v>310</v>
      </c>
      <c r="R1462" s="637">
        <v>1</v>
      </c>
      <c r="S1462" s="650">
        <v>310</v>
      </c>
    </row>
    <row r="1463" spans="1:19" ht="14.4" customHeight="1" x14ac:dyDescent="0.3">
      <c r="A1463" s="631" t="s">
        <v>2497</v>
      </c>
      <c r="B1463" s="632" t="s">
        <v>2531</v>
      </c>
      <c r="C1463" s="632" t="s">
        <v>532</v>
      </c>
      <c r="D1463" s="632" t="s">
        <v>785</v>
      </c>
      <c r="E1463" s="632" t="s">
        <v>2501</v>
      </c>
      <c r="F1463" s="632" t="s">
        <v>2872</v>
      </c>
      <c r="G1463" s="632" t="s">
        <v>2873</v>
      </c>
      <c r="H1463" s="649"/>
      <c r="I1463" s="649"/>
      <c r="J1463" s="632"/>
      <c r="K1463" s="632"/>
      <c r="L1463" s="649">
        <v>1</v>
      </c>
      <c r="M1463" s="649">
        <v>658.4</v>
      </c>
      <c r="N1463" s="632">
        <v>1</v>
      </c>
      <c r="O1463" s="632">
        <v>658.4</v>
      </c>
      <c r="P1463" s="649"/>
      <c r="Q1463" s="649"/>
      <c r="R1463" s="637"/>
      <c r="S1463" s="650"/>
    </row>
    <row r="1464" spans="1:19" ht="14.4" customHeight="1" x14ac:dyDescent="0.3">
      <c r="A1464" s="631" t="s">
        <v>2497</v>
      </c>
      <c r="B1464" s="632" t="s">
        <v>2531</v>
      </c>
      <c r="C1464" s="632" t="s">
        <v>532</v>
      </c>
      <c r="D1464" s="632" t="s">
        <v>785</v>
      </c>
      <c r="E1464" s="632" t="s">
        <v>2501</v>
      </c>
      <c r="F1464" s="632" t="s">
        <v>2874</v>
      </c>
      <c r="G1464" s="632" t="s">
        <v>2875</v>
      </c>
      <c r="H1464" s="649">
        <v>2</v>
      </c>
      <c r="I1464" s="649">
        <v>4987.18</v>
      </c>
      <c r="J1464" s="632"/>
      <c r="K1464" s="632">
        <v>2493.59</v>
      </c>
      <c r="L1464" s="649"/>
      <c r="M1464" s="649"/>
      <c r="N1464" s="632"/>
      <c r="O1464" s="632"/>
      <c r="P1464" s="649"/>
      <c r="Q1464" s="649"/>
      <c r="R1464" s="637"/>
      <c r="S1464" s="650"/>
    </row>
    <row r="1465" spans="1:19" ht="14.4" customHeight="1" x14ac:dyDescent="0.3">
      <c r="A1465" s="631" t="s">
        <v>2497</v>
      </c>
      <c r="B1465" s="632" t="s">
        <v>2531</v>
      </c>
      <c r="C1465" s="632" t="s">
        <v>532</v>
      </c>
      <c r="D1465" s="632" t="s">
        <v>785</v>
      </c>
      <c r="E1465" s="632" t="s">
        <v>2501</v>
      </c>
      <c r="F1465" s="632" t="s">
        <v>2876</v>
      </c>
      <c r="G1465" s="632" t="s">
        <v>2781</v>
      </c>
      <c r="H1465" s="649"/>
      <c r="I1465" s="649"/>
      <c r="J1465" s="632"/>
      <c r="K1465" s="632"/>
      <c r="L1465" s="649">
        <v>1</v>
      </c>
      <c r="M1465" s="649">
        <v>8536.5499999999993</v>
      </c>
      <c r="N1465" s="632">
        <v>1</v>
      </c>
      <c r="O1465" s="632">
        <v>8536.5499999999993</v>
      </c>
      <c r="P1465" s="649"/>
      <c r="Q1465" s="649"/>
      <c r="R1465" s="637"/>
      <c r="S1465" s="650"/>
    </row>
    <row r="1466" spans="1:19" ht="14.4" customHeight="1" x14ac:dyDescent="0.3">
      <c r="A1466" s="631" t="s">
        <v>2497</v>
      </c>
      <c r="B1466" s="632" t="s">
        <v>2531</v>
      </c>
      <c r="C1466" s="632" t="s">
        <v>532</v>
      </c>
      <c r="D1466" s="632" t="s">
        <v>785</v>
      </c>
      <c r="E1466" s="632" t="s">
        <v>2501</v>
      </c>
      <c r="F1466" s="632" t="s">
        <v>2877</v>
      </c>
      <c r="G1466" s="632" t="s">
        <v>2878</v>
      </c>
      <c r="H1466" s="649">
        <v>16</v>
      </c>
      <c r="I1466" s="649">
        <v>302400</v>
      </c>
      <c r="J1466" s="632">
        <v>5.333333333333333</v>
      </c>
      <c r="K1466" s="632">
        <v>18900</v>
      </c>
      <c r="L1466" s="649">
        <v>3</v>
      </c>
      <c r="M1466" s="649">
        <v>56700</v>
      </c>
      <c r="N1466" s="632">
        <v>1</v>
      </c>
      <c r="O1466" s="632">
        <v>18900</v>
      </c>
      <c r="P1466" s="649"/>
      <c r="Q1466" s="649"/>
      <c r="R1466" s="637"/>
      <c r="S1466" s="650"/>
    </row>
    <row r="1467" spans="1:19" ht="14.4" customHeight="1" x14ac:dyDescent="0.3">
      <c r="A1467" s="631" t="s">
        <v>2497</v>
      </c>
      <c r="B1467" s="632" t="s">
        <v>2531</v>
      </c>
      <c r="C1467" s="632" t="s">
        <v>532</v>
      </c>
      <c r="D1467" s="632" t="s">
        <v>785</v>
      </c>
      <c r="E1467" s="632" t="s">
        <v>2501</v>
      </c>
      <c r="F1467" s="632" t="s">
        <v>2879</v>
      </c>
      <c r="G1467" s="632" t="s">
        <v>2880</v>
      </c>
      <c r="H1467" s="649"/>
      <c r="I1467" s="649"/>
      <c r="J1467" s="632"/>
      <c r="K1467" s="632"/>
      <c r="L1467" s="649">
        <v>1</v>
      </c>
      <c r="M1467" s="649">
        <v>44071.360000000001</v>
      </c>
      <c r="N1467" s="632">
        <v>1</v>
      </c>
      <c r="O1467" s="632">
        <v>44071.360000000001</v>
      </c>
      <c r="P1467" s="649"/>
      <c r="Q1467" s="649"/>
      <c r="R1467" s="637"/>
      <c r="S1467" s="650"/>
    </row>
    <row r="1468" spans="1:19" ht="14.4" customHeight="1" x14ac:dyDescent="0.3">
      <c r="A1468" s="631" t="s">
        <v>2497</v>
      </c>
      <c r="B1468" s="632" t="s">
        <v>2531</v>
      </c>
      <c r="C1468" s="632" t="s">
        <v>532</v>
      </c>
      <c r="D1468" s="632" t="s">
        <v>785</v>
      </c>
      <c r="E1468" s="632" t="s">
        <v>2501</v>
      </c>
      <c r="F1468" s="632" t="s">
        <v>2881</v>
      </c>
      <c r="G1468" s="632" t="s">
        <v>2776</v>
      </c>
      <c r="H1468" s="649"/>
      <c r="I1468" s="649"/>
      <c r="J1468" s="632"/>
      <c r="K1468" s="632"/>
      <c r="L1468" s="649">
        <v>1</v>
      </c>
      <c r="M1468" s="649">
        <v>1932.09</v>
      </c>
      <c r="N1468" s="632">
        <v>1</v>
      </c>
      <c r="O1468" s="632">
        <v>1932.09</v>
      </c>
      <c r="P1468" s="649"/>
      <c r="Q1468" s="649"/>
      <c r="R1468" s="637"/>
      <c r="S1468" s="650"/>
    </row>
    <row r="1469" spans="1:19" ht="14.4" customHeight="1" x14ac:dyDescent="0.3">
      <c r="A1469" s="631" t="s">
        <v>2497</v>
      </c>
      <c r="B1469" s="632" t="s">
        <v>2531</v>
      </c>
      <c r="C1469" s="632" t="s">
        <v>532</v>
      </c>
      <c r="D1469" s="632" t="s">
        <v>785</v>
      </c>
      <c r="E1469" s="632" t="s">
        <v>2501</v>
      </c>
      <c r="F1469" s="632" t="s">
        <v>2882</v>
      </c>
      <c r="G1469" s="632" t="s">
        <v>2883</v>
      </c>
      <c r="H1469" s="649"/>
      <c r="I1469" s="649"/>
      <c r="J1469" s="632"/>
      <c r="K1469" s="632"/>
      <c r="L1469" s="649">
        <v>4</v>
      </c>
      <c r="M1469" s="649">
        <v>35441.56</v>
      </c>
      <c r="N1469" s="632">
        <v>1</v>
      </c>
      <c r="O1469" s="632">
        <v>8860.39</v>
      </c>
      <c r="P1469" s="649">
        <v>8</v>
      </c>
      <c r="Q1469" s="649">
        <v>70883.12</v>
      </c>
      <c r="R1469" s="637">
        <v>2</v>
      </c>
      <c r="S1469" s="650">
        <v>8860.39</v>
      </c>
    </row>
    <row r="1470" spans="1:19" ht="14.4" customHeight="1" x14ac:dyDescent="0.3">
      <c r="A1470" s="631" t="s">
        <v>2497</v>
      </c>
      <c r="B1470" s="632" t="s">
        <v>2531</v>
      </c>
      <c r="C1470" s="632" t="s">
        <v>532</v>
      </c>
      <c r="D1470" s="632" t="s">
        <v>785</v>
      </c>
      <c r="E1470" s="632" t="s">
        <v>2501</v>
      </c>
      <c r="F1470" s="632" t="s">
        <v>2884</v>
      </c>
      <c r="G1470" s="632" t="s">
        <v>2885</v>
      </c>
      <c r="H1470" s="649"/>
      <c r="I1470" s="649"/>
      <c r="J1470" s="632"/>
      <c r="K1470" s="632"/>
      <c r="L1470" s="649">
        <v>1</v>
      </c>
      <c r="M1470" s="649">
        <v>5652.12</v>
      </c>
      <c r="N1470" s="632">
        <v>1</v>
      </c>
      <c r="O1470" s="632">
        <v>5652.12</v>
      </c>
      <c r="P1470" s="649"/>
      <c r="Q1470" s="649"/>
      <c r="R1470" s="637"/>
      <c r="S1470" s="650"/>
    </row>
    <row r="1471" spans="1:19" ht="14.4" customHeight="1" x14ac:dyDescent="0.3">
      <c r="A1471" s="631" t="s">
        <v>2497</v>
      </c>
      <c r="B1471" s="632" t="s">
        <v>2531</v>
      </c>
      <c r="C1471" s="632" t="s">
        <v>532</v>
      </c>
      <c r="D1471" s="632" t="s">
        <v>785</v>
      </c>
      <c r="E1471" s="632" t="s">
        <v>2501</v>
      </c>
      <c r="F1471" s="632" t="s">
        <v>2886</v>
      </c>
      <c r="G1471" s="632" t="s">
        <v>2887</v>
      </c>
      <c r="H1471" s="649"/>
      <c r="I1471" s="649"/>
      <c r="J1471" s="632"/>
      <c r="K1471" s="632"/>
      <c r="L1471" s="649"/>
      <c r="M1471" s="649"/>
      <c r="N1471" s="632"/>
      <c r="O1471" s="632"/>
      <c r="P1471" s="649">
        <v>1</v>
      </c>
      <c r="Q1471" s="649">
        <v>7489</v>
      </c>
      <c r="R1471" s="637"/>
      <c r="S1471" s="650">
        <v>7489</v>
      </c>
    </row>
    <row r="1472" spans="1:19" ht="14.4" customHeight="1" x14ac:dyDescent="0.3">
      <c r="A1472" s="631" t="s">
        <v>2497</v>
      </c>
      <c r="B1472" s="632" t="s">
        <v>2531</v>
      </c>
      <c r="C1472" s="632" t="s">
        <v>532</v>
      </c>
      <c r="D1472" s="632" t="s">
        <v>785</v>
      </c>
      <c r="E1472" s="632" t="s">
        <v>634</v>
      </c>
      <c r="F1472" s="632" t="s">
        <v>2608</v>
      </c>
      <c r="G1472" s="632" t="s">
        <v>2609</v>
      </c>
      <c r="H1472" s="649"/>
      <c r="I1472" s="649"/>
      <c r="J1472" s="632"/>
      <c r="K1472" s="632"/>
      <c r="L1472" s="649">
        <v>1</v>
      </c>
      <c r="M1472" s="649">
        <v>225</v>
      </c>
      <c r="N1472" s="632">
        <v>1</v>
      </c>
      <c r="O1472" s="632">
        <v>225</v>
      </c>
      <c r="P1472" s="649">
        <v>1</v>
      </c>
      <c r="Q1472" s="649">
        <v>226</v>
      </c>
      <c r="R1472" s="637">
        <v>1.0044444444444445</v>
      </c>
      <c r="S1472" s="650">
        <v>226</v>
      </c>
    </row>
    <row r="1473" spans="1:19" ht="14.4" customHeight="1" x14ac:dyDescent="0.3">
      <c r="A1473" s="631" t="s">
        <v>2497</v>
      </c>
      <c r="B1473" s="632" t="s">
        <v>2531</v>
      </c>
      <c r="C1473" s="632" t="s">
        <v>532</v>
      </c>
      <c r="D1473" s="632" t="s">
        <v>785</v>
      </c>
      <c r="E1473" s="632" t="s">
        <v>634</v>
      </c>
      <c r="F1473" s="632" t="s">
        <v>2611</v>
      </c>
      <c r="G1473" s="632" t="s">
        <v>2612</v>
      </c>
      <c r="H1473" s="649"/>
      <c r="I1473" s="649"/>
      <c r="J1473" s="632"/>
      <c r="K1473" s="632"/>
      <c r="L1473" s="649">
        <v>1</v>
      </c>
      <c r="M1473" s="649">
        <v>626</v>
      </c>
      <c r="N1473" s="632">
        <v>1</v>
      </c>
      <c r="O1473" s="632">
        <v>626</v>
      </c>
      <c r="P1473" s="649"/>
      <c r="Q1473" s="649"/>
      <c r="R1473" s="637"/>
      <c r="S1473" s="650"/>
    </row>
    <row r="1474" spans="1:19" ht="14.4" customHeight="1" x14ac:dyDescent="0.3">
      <c r="A1474" s="631" t="s">
        <v>2497</v>
      </c>
      <c r="B1474" s="632" t="s">
        <v>2531</v>
      </c>
      <c r="C1474" s="632" t="s">
        <v>532</v>
      </c>
      <c r="D1474" s="632" t="s">
        <v>785</v>
      </c>
      <c r="E1474" s="632" t="s">
        <v>634</v>
      </c>
      <c r="F1474" s="632" t="s">
        <v>2630</v>
      </c>
      <c r="G1474" s="632" t="s">
        <v>2631</v>
      </c>
      <c r="H1474" s="649">
        <v>1</v>
      </c>
      <c r="I1474" s="649">
        <v>349</v>
      </c>
      <c r="J1474" s="632">
        <v>0.99714285714285711</v>
      </c>
      <c r="K1474" s="632">
        <v>349</v>
      </c>
      <c r="L1474" s="649">
        <v>1</v>
      </c>
      <c r="M1474" s="649">
        <v>350</v>
      </c>
      <c r="N1474" s="632">
        <v>1</v>
      </c>
      <c r="O1474" s="632">
        <v>350</v>
      </c>
      <c r="P1474" s="649"/>
      <c r="Q1474" s="649"/>
      <c r="R1474" s="637"/>
      <c r="S1474" s="650"/>
    </row>
    <row r="1475" spans="1:19" ht="14.4" customHeight="1" x14ac:dyDescent="0.3">
      <c r="A1475" s="631" t="s">
        <v>2497</v>
      </c>
      <c r="B1475" s="632" t="s">
        <v>2531</v>
      </c>
      <c r="C1475" s="632" t="s">
        <v>532</v>
      </c>
      <c r="D1475" s="632" t="s">
        <v>785</v>
      </c>
      <c r="E1475" s="632" t="s">
        <v>634</v>
      </c>
      <c r="F1475" s="632" t="s">
        <v>2888</v>
      </c>
      <c r="G1475" s="632" t="s">
        <v>2889</v>
      </c>
      <c r="H1475" s="649">
        <v>1</v>
      </c>
      <c r="I1475" s="649">
        <v>4576</v>
      </c>
      <c r="J1475" s="632">
        <v>1</v>
      </c>
      <c r="K1475" s="632">
        <v>4576</v>
      </c>
      <c r="L1475" s="649">
        <v>1</v>
      </c>
      <c r="M1475" s="649">
        <v>4576</v>
      </c>
      <c r="N1475" s="632">
        <v>1</v>
      </c>
      <c r="O1475" s="632">
        <v>4576</v>
      </c>
      <c r="P1475" s="649"/>
      <c r="Q1475" s="649"/>
      <c r="R1475" s="637"/>
      <c r="S1475" s="650"/>
    </row>
    <row r="1476" spans="1:19" ht="14.4" customHeight="1" x14ac:dyDescent="0.3">
      <c r="A1476" s="631" t="s">
        <v>2497</v>
      </c>
      <c r="B1476" s="632" t="s">
        <v>2531</v>
      </c>
      <c r="C1476" s="632" t="s">
        <v>532</v>
      </c>
      <c r="D1476" s="632" t="s">
        <v>785</v>
      </c>
      <c r="E1476" s="632" t="s">
        <v>634</v>
      </c>
      <c r="F1476" s="632" t="s">
        <v>2890</v>
      </c>
      <c r="G1476" s="632" t="s">
        <v>2891</v>
      </c>
      <c r="H1476" s="649">
        <v>3</v>
      </c>
      <c r="I1476" s="649">
        <v>12492</v>
      </c>
      <c r="J1476" s="632">
        <v>0.5</v>
      </c>
      <c r="K1476" s="632">
        <v>4164</v>
      </c>
      <c r="L1476" s="649">
        <v>6</v>
      </c>
      <c r="M1476" s="649">
        <v>24984</v>
      </c>
      <c r="N1476" s="632">
        <v>1</v>
      </c>
      <c r="O1476" s="632">
        <v>4164</v>
      </c>
      <c r="P1476" s="649">
        <v>3</v>
      </c>
      <c r="Q1476" s="649">
        <v>12498</v>
      </c>
      <c r="R1476" s="637">
        <v>0.50024015369836694</v>
      </c>
      <c r="S1476" s="650">
        <v>4166</v>
      </c>
    </row>
    <row r="1477" spans="1:19" ht="14.4" customHeight="1" x14ac:dyDescent="0.3">
      <c r="A1477" s="631" t="s">
        <v>2497</v>
      </c>
      <c r="B1477" s="632" t="s">
        <v>2531</v>
      </c>
      <c r="C1477" s="632" t="s">
        <v>532</v>
      </c>
      <c r="D1477" s="632" t="s">
        <v>785</v>
      </c>
      <c r="E1477" s="632" t="s">
        <v>634</v>
      </c>
      <c r="F1477" s="632" t="s">
        <v>2890</v>
      </c>
      <c r="G1477" s="632" t="s">
        <v>2892</v>
      </c>
      <c r="H1477" s="649">
        <v>3</v>
      </c>
      <c r="I1477" s="649">
        <v>12492</v>
      </c>
      <c r="J1477" s="632">
        <v>3</v>
      </c>
      <c r="K1477" s="632">
        <v>4164</v>
      </c>
      <c r="L1477" s="649">
        <v>1</v>
      </c>
      <c r="M1477" s="649">
        <v>4164</v>
      </c>
      <c r="N1477" s="632">
        <v>1</v>
      </c>
      <c r="O1477" s="632">
        <v>4164</v>
      </c>
      <c r="P1477" s="649">
        <v>2</v>
      </c>
      <c r="Q1477" s="649">
        <v>8332</v>
      </c>
      <c r="R1477" s="637">
        <v>2.0009606147934678</v>
      </c>
      <c r="S1477" s="650">
        <v>4166</v>
      </c>
    </row>
    <row r="1478" spans="1:19" ht="14.4" customHeight="1" x14ac:dyDescent="0.3">
      <c r="A1478" s="631" t="s">
        <v>2497</v>
      </c>
      <c r="B1478" s="632" t="s">
        <v>2531</v>
      </c>
      <c r="C1478" s="632" t="s">
        <v>532</v>
      </c>
      <c r="D1478" s="632" t="s">
        <v>785</v>
      </c>
      <c r="E1478" s="632" t="s">
        <v>634</v>
      </c>
      <c r="F1478" s="632" t="s">
        <v>2893</v>
      </c>
      <c r="G1478" s="632" t="s">
        <v>2894</v>
      </c>
      <c r="H1478" s="649">
        <v>11</v>
      </c>
      <c r="I1478" s="649">
        <v>3113</v>
      </c>
      <c r="J1478" s="632">
        <v>1.1000000000000001</v>
      </c>
      <c r="K1478" s="632">
        <v>283</v>
      </c>
      <c r="L1478" s="649">
        <v>10</v>
      </c>
      <c r="M1478" s="649">
        <v>2830</v>
      </c>
      <c r="N1478" s="632">
        <v>1</v>
      </c>
      <c r="O1478" s="632">
        <v>283</v>
      </c>
      <c r="P1478" s="649">
        <v>2</v>
      </c>
      <c r="Q1478" s="649">
        <v>566</v>
      </c>
      <c r="R1478" s="637">
        <v>0.2</v>
      </c>
      <c r="S1478" s="650">
        <v>283</v>
      </c>
    </row>
    <row r="1479" spans="1:19" ht="14.4" customHeight="1" x14ac:dyDescent="0.3">
      <c r="A1479" s="631" t="s">
        <v>2497</v>
      </c>
      <c r="B1479" s="632" t="s">
        <v>2531</v>
      </c>
      <c r="C1479" s="632" t="s">
        <v>532</v>
      </c>
      <c r="D1479" s="632" t="s">
        <v>785</v>
      </c>
      <c r="E1479" s="632" t="s">
        <v>634</v>
      </c>
      <c r="F1479" s="632" t="s">
        <v>2893</v>
      </c>
      <c r="G1479" s="632" t="s">
        <v>2895</v>
      </c>
      <c r="H1479" s="649">
        <v>19</v>
      </c>
      <c r="I1479" s="649">
        <v>5377</v>
      </c>
      <c r="J1479" s="632">
        <v>1.5833333333333333</v>
      </c>
      <c r="K1479" s="632">
        <v>283</v>
      </c>
      <c r="L1479" s="649">
        <v>12</v>
      </c>
      <c r="M1479" s="649">
        <v>3396</v>
      </c>
      <c r="N1479" s="632">
        <v>1</v>
      </c>
      <c r="O1479" s="632">
        <v>283</v>
      </c>
      <c r="P1479" s="649">
        <v>7</v>
      </c>
      <c r="Q1479" s="649">
        <v>1981</v>
      </c>
      <c r="R1479" s="637">
        <v>0.58333333333333337</v>
      </c>
      <c r="S1479" s="650">
        <v>283</v>
      </c>
    </row>
    <row r="1480" spans="1:19" ht="14.4" customHeight="1" x14ac:dyDescent="0.3">
      <c r="A1480" s="631" t="s">
        <v>2497</v>
      </c>
      <c r="B1480" s="632" t="s">
        <v>2531</v>
      </c>
      <c r="C1480" s="632" t="s">
        <v>532</v>
      </c>
      <c r="D1480" s="632" t="s">
        <v>785</v>
      </c>
      <c r="E1480" s="632" t="s">
        <v>634</v>
      </c>
      <c r="F1480" s="632" t="s">
        <v>2896</v>
      </c>
      <c r="G1480" s="632" t="s">
        <v>2897</v>
      </c>
      <c r="H1480" s="649">
        <v>32</v>
      </c>
      <c r="I1480" s="649">
        <v>202208</v>
      </c>
      <c r="J1480" s="632">
        <v>1.1426763110307414</v>
      </c>
      <c r="K1480" s="632">
        <v>6319</v>
      </c>
      <c r="L1480" s="649">
        <v>28</v>
      </c>
      <c r="M1480" s="649">
        <v>176960</v>
      </c>
      <c r="N1480" s="632">
        <v>1</v>
      </c>
      <c r="O1480" s="632">
        <v>6320</v>
      </c>
      <c r="P1480" s="649">
        <v>18</v>
      </c>
      <c r="Q1480" s="649">
        <v>113796</v>
      </c>
      <c r="R1480" s="637">
        <v>0.64306057866184452</v>
      </c>
      <c r="S1480" s="650">
        <v>6322</v>
      </c>
    </row>
    <row r="1481" spans="1:19" ht="14.4" customHeight="1" x14ac:dyDescent="0.3">
      <c r="A1481" s="631" t="s">
        <v>2497</v>
      </c>
      <c r="B1481" s="632" t="s">
        <v>2531</v>
      </c>
      <c r="C1481" s="632" t="s">
        <v>532</v>
      </c>
      <c r="D1481" s="632" t="s">
        <v>785</v>
      </c>
      <c r="E1481" s="632" t="s">
        <v>634</v>
      </c>
      <c r="F1481" s="632" t="s">
        <v>2898</v>
      </c>
      <c r="G1481" s="632" t="s">
        <v>2899</v>
      </c>
      <c r="H1481" s="649">
        <v>21</v>
      </c>
      <c r="I1481" s="649">
        <v>33075</v>
      </c>
      <c r="J1481" s="632">
        <v>0.875</v>
      </c>
      <c r="K1481" s="632">
        <v>1575</v>
      </c>
      <c r="L1481" s="649">
        <v>24</v>
      </c>
      <c r="M1481" s="649">
        <v>37800</v>
      </c>
      <c r="N1481" s="632">
        <v>1</v>
      </c>
      <c r="O1481" s="632">
        <v>1575</v>
      </c>
      <c r="P1481" s="649">
        <v>18</v>
      </c>
      <c r="Q1481" s="649">
        <v>28386</v>
      </c>
      <c r="R1481" s="637">
        <v>0.75095238095238093</v>
      </c>
      <c r="S1481" s="650">
        <v>1577</v>
      </c>
    </row>
    <row r="1482" spans="1:19" ht="14.4" customHeight="1" x14ac:dyDescent="0.3">
      <c r="A1482" s="631" t="s">
        <v>2497</v>
      </c>
      <c r="B1482" s="632" t="s">
        <v>2531</v>
      </c>
      <c r="C1482" s="632" t="s">
        <v>532</v>
      </c>
      <c r="D1482" s="632" t="s">
        <v>785</v>
      </c>
      <c r="E1482" s="632" t="s">
        <v>634</v>
      </c>
      <c r="F1482" s="632" t="s">
        <v>2900</v>
      </c>
      <c r="G1482" s="632" t="s">
        <v>2901</v>
      </c>
      <c r="H1482" s="649">
        <v>1</v>
      </c>
      <c r="I1482" s="649">
        <v>15260</v>
      </c>
      <c r="J1482" s="632"/>
      <c r="K1482" s="632">
        <v>15260</v>
      </c>
      <c r="L1482" s="649"/>
      <c r="M1482" s="649"/>
      <c r="N1482" s="632"/>
      <c r="O1482" s="632"/>
      <c r="P1482" s="649"/>
      <c r="Q1482" s="649"/>
      <c r="R1482" s="637"/>
      <c r="S1482" s="650"/>
    </row>
    <row r="1483" spans="1:19" ht="14.4" customHeight="1" x14ac:dyDescent="0.3">
      <c r="A1483" s="631" t="s">
        <v>2497</v>
      </c>
      <c r="B1483" s="632" t="s">
        <v>2531</v>
      </c>
      <c r="C1483" s="632" t="s">
        <v>532</v>
      </c>
      <c r="D1483" s="632" t="s">
        <v>785</v>
      </c>
      <c r="E1483" s="632" t="s">
        <v>634</v>
      </c>
      <c r="F1483" s="632" t="s">
        <v>2902</v>
      </c>
      <c r="G1483" s="632" t="s">
        <v>2903</v>
      </c>
      <c r="H1483" s="649">
        <v>56</v>
      </c>
      <c r="I1483" s="649">
        <v>216160</v>
      </c>
      <c r="J1483" s="632">
        <v>0.875</v>
      </c>
      <c r="K1483" s="632">
        <v>3860</v>
      </c>
      <c r="L1483" s="649">
        <v>64</v>
      </c>
      <c r="M1483" s="649">
        <v>247040</v>
      </c>
      <c r="N1483" s="632">
        <v>1</v>
      </c>
      <c r="O1483" s="632">
        <v>3860</v>
      </c>
      <c r="P1483" s="649">
        <v>49</v>
      </c>
      <c r="Q1483" s="649">
        <v>189238</v>
      </c>
      <c r="R1483" s="637">
        <v>0.76602169689119171</v>
      </c>
      <c r="S1483" s="650">
        <v>3862</v>
      </c>
    </row>
    <row r="1484" spans="1:19" ht="14.4" customHeight="1" x14ac:dyDescent="0.3">
      <c r="A1484" s="631" t="s">
        <v>2497</v>
      </c>
      <c r="B1484" s="632" t="s">
        <v>2531</v>
      </c>
      <c r="C1484" s="632" t="s">
        <v>532</v>
      </c>
      <c r="D1484" s="632" t="s">
        <v>785</v>
      </c>
      <c r="E1484" s="632" t="s">
        <v>634</v>
      </c>
      <c r="F1484" s="632" t="s">
        <v>2904</v>
      </c>
      <c r="G1484" s="632" t="s">
        <v>2905</v>
      </c>
      <c r="H1484" s="649">
        <v>24</v>
      </c>
      <c r="I1484" s="649">
        <v>125040</v>
      </c>
      <c r="J1484" s="632">
        <v>1.5</v>
      </c>
      <c r="K1484" s="632">
        <v>5210</v>
      </c>
      <c r="L1484" s="649">
        <v>16</v>
      </c>
      <c r="M1484" s="649">
        <v>83360</v>
      </c>
      <c r="N1484" s="632">
        <v>1</v>
      </c>
      <c r="O1484" s="632">
        <v>5210</v>
      </c>
      <c r="P1484" s="649">
        <v>23</v>
      </c>
      <c r="Q1484" s="649">
        <v>119876</v>
      </c>
      <c r="R1484" s="637">
        <v>1.4380518234165067</v>
      </c>
      <c r="S1484" s="650">
        <v>5212</v>
      </c>
    </row>
    <row r="1485" spans="1:19" ht="14.4" customHeight="1" x14ac:dyDescent="0.3">
      <c r="A1485" s="631" t="s">
        <v>2497</v>
      </c>
      <c r="B1485" s="632" t="s">
        <v>2531</v>
      </c>
      <c r="C1485" s="632" t="s">
        <v>532</v>
      </c>
      <c r="D1485" s="632" t="s">
        <v>785</v>
      </c>
      <c r="E1485" s="632" t="s">
        <v>634</v>
      </c>
      <c r="F1485" s="632" t="s">
        <v>2904</v>
      </c>
      <c r="G1485" s="632" t="s">
        <v>2906</v>
      </c>
      <c r="H1485" s="649">
        <v>14</v>
      </c>
      <c r="I1485" s="649">
        <v>72940</v>
      </c>
      <c r="J1485" s="632">
        <v>4.666666666666667</v>
      </c>
      <c r="K1485" s="632">
        <v>5210</v>
      </c>
      <c r="L1485" s="649">
        <v>3</v>
      </c>
      <c r="M1485" s="649">
        <v>15630</v>
      </c>
      <c r="N1485" s="632">
        <v>1</v>
      </c>
      <c r="O1485" s="632">
        <v>5210</v>
      </c>
      <c r="P1485" s="649">
        <v>10</v>
      </c>
      <c r="Q1485" s="649">
        <v>52120</v>
      </c>
      <c r="R1485" s="637">
        <v>3.3346129238643636</v>
      </c>
      <c r="S1485" s="650">
        <v>5212</v>
      </c>
    </row>
    <row r="1486" spans="1:19" ht="14.4" customHeight="1" x14ac:dyDescent="0.3">
      <c r="A1486" s="631" t="s">
        <v>2497</v>
      </c>
      <c r="B1486" s="632" t="s">
        <v>2531</v>
      </c>
      <c r="C1486" s="632" t="s">
        <v>532</v>
      </c>
      <c r="D1486" s="632" t="s">
        <v>785</v>
      </c>
      <c r="E1486" s="632" t="s">
        <v>634</v>
      </c>
      <c r="F1486" s="632" t="s">
        <v>2907</v>
      </c>
      <c r="G1486" s="632" t="s">
        <v>2908</v>
      </c>
      <c r="H1486" s="649">
        <v>26</v>
      </c>
      <c r="I1486" s="649">
        <v>206050</v>
      </c>
      <c r="J1486" s="632">
        <v>0.92845427345805842</v>
      </c>
      <c r="K1486" s="632">
        <v>7925</v>
      </c>
      <c r="L1486" s="649">
        <v>28</v>
      </c>
      <c r="M1486" s="649">
        <v>221928</v>
      </c>
      <c r="N1486" s="632">
        <v>1</v>
      </c>
      <c r="O1486" s="632">
        <v>7926</v>
      </c>
      <c r="P1486" s="649">
        <v>29</v>
      </c>
      <c r="Q1486" s="649">
        <v>229912</v>
      </c>
      <c r="R1486" s="637">
        <v>1.035975631736419</v>
      </c>
      <c r="S1486" s="650">
        <v>7928</v>
      </c>
    </row>
    <row r="1487" spans="1:19" ht="14.4" customHeight="1" x14ac:dyDescent="0.3">
      <c r="A1487" s="631" t="s">
        <v>2497</v>
      </c>
      <c r="B1487" s="632" t="s">
        <v>2531</v>
      </c>
      <c r="C1487" s="632" t="s">
        <v>532</v>
      </c>
      <c r="D1487" s="632" t="s">
        <v>785</v>
      </c>
      <c r="E1487" s="632" t="s">
        <v>634</v>
      </c>
      <c r="F1487" s="632" t="s">
        <v>2907</v>
      </c>
      <c r="G1487" s="632" t="s">
        <v>2909</v>
      </c>
      <c r="H1487" s="649">
        <v>13</v>
      </c>
      <c r="I1487" s="649">
        <v>103025</v>
      </c>
      <c r="J1487" s="632">
        <v>0.72213110157848992</v>
      </c>
      <c r="K1487" s="632">
        <v>7925</v>
      </c>
      <c r="L1487" s="649">
        <v>18</v>
      </c>
      <c r="M1487" s="649">
        <v>142668</v>
      </c>
      <c r="N1487" s="632">
        <v>1</v>
      </c>
      <c r="O1487" s="632">
        <v>7926</v>
      </c>
      <c r="P1487" s="649">
        <v>6</v>
      </c>
      <c r="Q1487" s="649">
        <v>47568</v>
      </c>
      <c r="R1487" s="637">
        <v>0.33341744469677853</v>
      </c>
      <c r="S1487" s="650">
        <v>7928</v>
      </c>
    </row>
    <row r="1488" spans="1:19" ht="14.4" customHeight="1" x14ac:dyDescent="0.3">
      <c r="A1488" s="631" t="s">
        <v>2497</v>
      </c>
      <c r="B1488" s="632" t="s">
        <v>2531</v>
      </c>
      <c r="C1488" s="632" t="s">
        <v>532</v>
      </c>
      <c r="D1488" s="632" t="s">
        <v>785</v>
      </c>
      <c r="E1488" s="632" t="s">
        <v>634</v>
      </c>
      <c r="F1488" s="632" t="s">
        <v>2910</v>
      </c>
      <c r="G1488" s="632" t="s">
        <v>2911</v>
      </c>
      <c r="H1488" s="649">
        <v>10</v>
      </c>
      <c r="I1488" s="649">
        <v>17020</v>
      </c>
      <c r="J1488" s="632">
        <v>1.4285714285714286</v>
      </c>
      <c r="K1488" s="632">
        <v>1702</v>
      </c>
      <c r="L1488" s="649">
        <v>7</v>
      </c>
      <c r="M1488" s="649">
        <v>11914</v>
      </c>
      <c r="N1488" s="632">
        <v>1</v>
      </c>
      <c r="O1488" s="632">
        <v>1702</v>
      </c>
      <c r="P1488" s="649">
        <v>4</v>
      </c>
      <c r="Q1488" s="649">
        <v>6816</v>
      </c>
      <c r="R1488" s="637">
        <v>0.57210005036091993</v>
      </c>
      <c r="S1488" s="650">
        <v>1704</v>
      </c>
    </row>
    <row r="1489" spans="1:19" ht="14.4" customHeight="1" x14ac:dyDescent="0.3">
      <c r="A1489" s="631" t="s">
        <v>2497</v>
      </c>
      <c r="B1489" s="632" t="s">
        <v>2531</v>
      </c>
      <c r="C1489" s="632" t="s">
        <v>532</v>
      </c>
      <c r="D1489" s="632" t="s">
        <v>785</v>
      </c>
      <c r="E1489" s="632" t="s">
        <v>634</v>
      </c>
      <c r="F1489" s="632" t="s">
        <v>2910</v>
      </c>
      <c r="G1489" s="632" t="s">
        <v>2912</v>
      </c>
      <c r="H1489" s="649">
        <v>11</v>
      </c>
      <c r="I1489" s="649">
        <v>18722</v>
      </c>
      <c r="J1489" s="632">
        <v>1.2222222222222223</v>
      </c>
      <c r="K1489" s="632">
        <v>1702</v>
      </c>
      <c r="L1489" s="649">
        <v>9</v>
      </c>
      <c r="M1489" s="649">
        <v>15318</v>
      </c>
      <c r="N1489" s="632">
        <v>1</v>
      </c>
      <c r="O1489" s="632">
        <v>1702</v>
      </c>
      <c r="P1489" s="649">
        <v>8</v>
      </c>
      <c r="Q1489" s="649">
        <v>13632</v>
      </c>
      <c r="R1489" s="637">
        <v>0.88993341167254214</v>
      </c>
      <c r="S1489" s="650">
        <v>1704</v>
      </c>
    </row>
    <row r="1490" spans="1:19" ht="14.4" customHeight="1" x14ac:dyDescent="0.3">
      <c r="A1490" s="631" t="s">
        <v>2497</v>
      </c>
      <c r="B1490" s="632" t="s">
        <v>2531</v>
      </c>
      <c r="C1490" s="632" t="s">
        <v>532</v>
      </c>
      <c r="D1490" s="632" t="s">
        <v>785</v>
      </c>
      <c r="E1490" s="632" t="s">
        <v>634</v>
      </c>
      <c r="F1490" s="632" t="s">
        <v>2638</v>
      </c>
      <c r="G1490" s="632" t="s">
        <v>2639</v>
      </c>
      <c r="H1490" s="649">
        <v>1</v>
      </c>
      <c r="I1490" s="649">
        <v>872</v>
      </c>
      <c r="J1490" s="632"/>
      <c r="K1490" s="632">
        <v>872</v>
      </c>
      <c r="L1490" s="649"/>
      <c r="M1490" s="649"/>
      <c r="N1490" s="632"/>
      <c r="O1490" s="632"/>
      <c r="P1490" s="649">
        <v>1</v>
      </c>
      <c r="Q1490" s="649">
        <v>874</v>
      </c>
      <c r="R1490" s="637"/>
      <c r="S1490" s="650">
        <v>874</v>
      </c>
    </row>
    <row r="1491" spans="1:19" ht="14.4" customHeight="1" x14ac:dyDescent="0.3">
      <c r="A1491" s="631" t="s">
        <v>2497</v>
      </c>
      <c r="B1491" s="632" t="s">
        <v>2531</v>
      </c>
      <c r="C1491" s="632" t="s">
        <v>532</v>
      </c>
      <c r="D1491" s="632" t="s">
        <v>785</v>
      </c>
      <c r="E1491" s="632" t="s">
        <v>634</v>
      </c>
      <c r="F1491" s="632" t="s">
        <v>2654</v>
      </c>
      <c r="G1491" s="632" t="s">
        <v>2655</v>
      </c>
      <c r="H1491" s="649">
        <v>40</v>
      </c>
      <c r="I1491" s="649">
        <v>4440</v>
      </c>
      <c r="J1491" s="632">
        <v>1.25</v>
      </c>
      <c r="K1491" s="632">
        <v>111</v>
      </c>
      <c r="L1491" s="649">
        <v>32</v>
      </c>
      <c r="M1491" s="649">
        <v>3552</v>
      </c>
      <c r="N1491" s="632">
        <v>1</v>
      </c>
      <c r="O1491" s="632">
        <v>111</v>
      </c>
      <c r="P1491" s="649">
        <v>41</v>
      </c>
      <c r="Q1491" s="649">
        <v>4592</v>
      </c>
      <c r="R1491" s="637">
        <v>1.2927927927927927</v>
      </c>
      <c r="S1491" s="650">
        <v>112</v>
      </c>
    </row>
    <row r="1492" spans="1:19" ht="14.4" customHeight="1" x14ac:dyDescent="0.3">
      <c r="A1492" s="631" t="s">
        <v>2497</v>
      </c>
      <c r="B1492" s="632" t="s">
        <v>2531</v>
      </c>
      <c r="C1492" s="632" t="s">
        <v>532</v>
      </c>
      <c r="D1492" s="632" t="s">
        <v>785</v>
      </c>
      <c r="E1492" s="632" t="s">
        <v>634</v>
      </c>
      <c r="F1492" s="632" t="s">
        <v>2654</v>
      </c>
      <c r="G1492" s="632" t="s">
        <v>2656</v>
      </c>
      <c r="H1492" s="649">
        <v>14</v>
      </c>
      <c r="I1492" s="649">
        <v>1554</v>
      </c>
      <c r="J1492" s="632">
        <v>0.77777777777777779</v>
      </c>
      <c r="K1492" s="632">
        <v>111</v>
      </c>
      <c r="L1492" s="649">
        <v>18</v>
      </c>
      <c r="M1492" s="649">
        <v>1998</v>
      </c>
      <c r="N1492" s="632">
        <v>1</v>
      </c>
      <c r="O1492" s="632">
        <v>111</v>
      </c>
      <c r="P1492" s="649">
        <v>9</v>
      </c>
      <c r="Q1492" s="649">
        <v>1008</v>
      </c>
      <c r="R1492" s="637">
        <v>0.50450450450450446</v>
      </c>
      <c r="S1492" s="650">
        <v>112</v>
      </c>
    </row>
    <row r="1493" spans="1:19" ht="14.4" customHeight="1" x14ac:dyDescent="0.3">
      <c r="A1493" s="631" t="s">
        <v>2497</v>
      </c>
      <c r="B1493" s="632" t="s">
        <v>2531</v>
      </c>
      <c r="C1493" s="632" t="s">
        <v>532</v>
      </c>
      <c r="D1493" s="632" t="s">
        <v>785</v>
      </c>
      <c r="E1493" s="632" t="s">
        <v>634</v>
      </c>
      <c r="F1493" s="632" t="s">
        <v>2913</v>
      </c>
      <c r="G1493" s="632" t="s">
        <v>2914</v>
      </c>
      <c r="H1493" s="649">
        <v>1</v>
      </c>
      <c r="I1493" s="649">
        <v>0</v>
      </c>
      <c r="J1493" s="632"/>
      <c r="K1493" s="632">
        <v>0</v>
      </c>
      <c r="L1493" s="649">
        <v>1</v>
      </c>
      <c r="M1493" s="649">
        <v>0</v>
      </c>
      <c r="N1493" s="632"/>
      <c r="O1493" s="632">
        <v>0</v>
      </c>
      <c r="P1493" s="649"/>
      <c r="Q1493" s="649"/>
      <c r="R1493" s="637"/>
      <c r="S1493" s="650"/>
    </row>
    <row r="1494" spans="1:19" ht="14.4" customHeight="1" x14ac:dyDescent="0.3">
      <c r="A1494" s="631" t="s">
        <v>2497</v>
      </c>
      <c r="B1494" s="632" t="s">
        <v>2531</v>
      </c>
      <c r="C1494" s="632" t="s">
        <v>532</v>
      </c>
      <c r="D1494" s="632" t="s">
        <v>785</v>
      </c>
      <c r="E1494" s="632" t="s">
        <v>634</v>
      </c>
      <c r="F1494" s="632" t="s">
        <v>2657</v>
      </c>
      <c r="G1494" s="632" t="s">
        <v>2658</v>
      </c>
      <c r="H1494" s="649">
        <v>6</v>
      </c>
      <c r="I1494" s="649">
        <v>4800</v>
      </c>
      <c r="J1494" s="632">
        <v>0.27238678924072185</v>
      </c>
      <c r="K1494" s="632">
        <v>800</v>
      </c>
      <c r="L1494" s="649">
        <v>22</v>
      </c>
      <c r="M1494" s="649">
        <v>17622</v>
      </c>
      <c r="N1494" s="632">
        <v>1</v>
      </c>
      <c r="O1494" s="632">
        <v>801</v>
      </c>
      <c r="P1494" s="649">
        <v>19</v>
      </c>
      <c r="Q1494" s="649">
        <v>15234</v>
      </c>
      <c r="R1494" s="637">
        <v>0.86448757235274087</v>
      </c>
      <c r="S1494" s="650">
        <v>801.78947368421052</v>
      </c>
    </row>
    <row r="1495" spans="1:19" ht="14.4" customHeight="1" x14ac:dyDescent="0.3">
      <c r="A1495" s="631" t="s">
        <v>2497</v>
      </c>
      <c r="B1495" s="632" t="s">
        <v>2531</v>
      </c>
      <c r="C1495" s="632" t="s">
        <v>532</v>
      </c>
      <c r="D1495" s="632" t="s">
        <v>785</v>
      </c>
      <c r="E1495" s="632" t="s">
        <v>634</v>
      </c>
      <c r="F1495" s="632" t="s">
        <v>2659</v>
      </c>
      <c r="G1495" s="632" t="s">
        <v>2660</v>
      </c>
      <c r="H1495" s="649">
        <v>5</v>
      </c>
      <c r="I1495" s="649">
        <v>885</v>
      </c>
      <c r="J1495" s="632">
        <v>0.7142857142857143</v>
      </c>
      <c r="K1495" s="632">
        <v>177</v>
      </c>
      <c r="L1495" s="649">
        <v>7</v>
      </c>
      <c r="M1495" s="649">
        <v>1239</v>
      </c>
      <c r="N1495" s="632">
        <v>1</v>
      </c>
      <c r="O1495" s="632">
        <v>177</v>
      </c>
      <c r="P1495" s="649">
        <v>17</v>
      </c>
      <c r="Q1495" s="649">
        <v>3026</v>
      </c>
      <c r="R1495" s="637">
        <v>2.4422921711057306</v>
      </c>
      <c r="S1495" s="650">
        <v>178</v>
      </c>
    </row>
    <row r="1496" spans="1:19" ht="14.4" customHeight="1" x14ac:dyDescent="0.3">
      <c r="A1496" s="631" t="s">
        <v>2497</v>
      </c>
      <c r="B1496" s="632" t="s">
        <v>2531</v>
      </c>
      <c r="C1496" s="632" t="s">
        <v>532</v>
      </c>
      <c r="D1496" s="632" t="s">
        <v>785</v>
      </c>
      <c r="E1496" s="632" t="s">
        <v>634</v>
      </c>
      <c r="F1496" s="632" t="s">
        <v>2659</v>
      </c>
      <c r="G1496" s="632" t="s">
        <v>2661</v>
      </c>
      <c r="H1496" s="649">
        <v>10</v>
      </c>
      <c r="I1496" s="649">
        <v>1770</v>
      </c>
      <c r="J1496" s="632">
        <v>0.76923076923076927</v>
      </c>
      <c r="K1496" s="632">
        <v>177</v>
      </c>
      <c r="L1496" s="649">
        <v>13</v>
      </c>
      <c r="M1496" s="649">
        <v>2301</v>
      </c>
      <c r="N1496" s="632">
        <v>1</v>
      </c>
      <c r="O1496" s="632">
        <v>177</v>
      </c>
      <c r="P1496" s="649">
        <v>8</v>
      </c>
      <c r="Q1496" s="649">
        <v>1424</v>
      </c>
      <c r="R1496" s="637">
        <v>0.61886136462407648</v>
      </c>
      <c r="S1496" s="650">
        <v>178</v>
      </c>
    </row>
    <row r="1497" spans="1:19" ht="14.4" customHeight="1" x14ac:dyDescent="0.3">
      <c r="A1497" s="631" t="s">
        <v>2497</v>
      </c>
      <c r="B1497" s="632" t="s">
        <v>2531</v>
      </c>
      <c r="C1497" s="632" t="s">
        <v>532</v>
      </c>
      <c r="D1497" s="632" t="s">
        <v>785</v>
      </c>
      <c r="E1497" s="632" t="s">
        <v>634</v>
      </c>
      <c r="F1497" s="632" t="s">
        <v>2674</v>
      </c>
      <c r="G1497" s="632" t="s">
        <v>2675</v>
      </c>
      <c r="H1497" s="649">
        <v>149</v>
      </c>
      <c r="I1497" s="649">
        <v>22946</v>
      </c>
      <c r="J1497" s="632">
        <v>1.1374045801526718</v>
      </c>
      <c r="K1497" s="632">
        <v>154</v>
      </c>
      <c r="L1497" s="649">
        <v>131</v>
      </c>
      <c r="M1497" s="649">
        <v>20174</v>
      </c>
      <c r="N1497" s="632">
        <v>1</v>
      </c>
      <c r="O1497" s="632">
        <v>154</v>
      </c>
      <c r="P1497" s="649">
        <v>171</v>
      </c>
      <c r="Q1497" s="649">
        <v>26505</v>
      </c>
      <c r="R1497" s="637">
        <v>1.3138197680182413</v>
      </c>
      <c r="S1497" s="650">
        <v>155</v>
      </c>
    </row>
    <row r="1498" spans="1:19" ht="14.4" customHeight="1" x14ac:dyDescent="0.3">
      <c r="A1498" s="631" t="s">
        <v>2497</v>
      </c>
      <c r="B1498" s="632" t="s">
        <v>2531</v>
      </c>
      <c r="C1498" s="632" t="s">
        <v>532</v>
      </c>
      <c r="D1498" s="632" t="s">
        <v>785</v>
      </c>
      <c r="E1498" s="632" t="s">
        <v>634</v>
      </c>
      <c r="F1498" s="632" t="s">
        <v>2678</v>
      </c>
      <c r="G1498" s="632" t="s">
        <v>2680</v>
      </c>
      <c r="H1498" s="649">
        <v>1</v>
      </c>
      <c r="I1498" s="649">
        <v>674</v>
      </c>
      <c r="J1498" s="632"/>
      <c r="K1498" s="632">
        <v>674</v>
      </c>
      <c r="L1498" s="649"/>
      <c r="M1498" s="649"/>
      <c r="N1498" s="632"/>
      <c r="O1498" s="632"/>
      <c r="P1498" s="649"/>
      <c r="Q1498" s="649"/>
      <c r="R1498" s="637"/>
      <c r="S1498" s="650"/>
    </row>
    <row r="1499" spans="1:19" ht="14.4" customHeight="1" x14ac:dyDescent="0.3">
      <c r="A1499" s="631" t="s">
        <v>2497</v>
      </c>
      <c r="B1499" s="632" t="s">
        <v>2531</v>
      </c>
      <c r="C1499" s="632" t="s">
        <v>532</v>
      </c>
      <c r="D1499" s="632" t="s">
        <v>785</v>
      </c>
      <c r="E1499" s="632" t="s">
        <v>634</v>
      </c>
      <c r="F1499" s="632" t="s">
        <v>2915</v>
      </c>
      <c r="G1499" s="632" t="s">
        <v>2916</v>
      </c>
      <c r="H1499" s="649">
        <v>3</v>
      </c>
      <c r="I1499" s="649">
        <v>6339</v>
      </c>
      <c r="J1499" s="632">
        <v>3</v>
      </c>
      <c r="K1499" s="632">
        <v>2113</v>
      </c>
      <c r="L1499" s="649">
        <v>1</v>
      </c>
      <c r="M1499" s="649">
        <v>2113</v>
      </c>
      <c r="N1499" s="632">
        <v>1</v>
      </c>
      <c r="O1499" s="632">
        <v>2113</v>
      </c>
      <c r="P1499" s="649"/>
      <c r="Q1499" s="649"/>
      <c r="R1499" s="637"/>
      <c r="S1499" s="650"/>
    </row>
    <row r="1500" spans="1:19" ht="14.4" customHeight="1" x14ac:dyDescent="0.3">
      <c r="A1500" s="631" t="s">
        <v>2497</v>
      </c>
      <c r="B1500" s="632" t="s">
        <v>2531</v>
      </c>
      <c r="C1500" s="632" t="s">
        <v>532</v>
      </c>
      <c r="D1500" s="632" t="s">
        <v>785</v>
      </c>
      <c r="E1500" s="632" t="s">
        <v>634</v>
      </c>
      <c r="F1500" s="632" t="s">
        <v>2915</v>
      </c>
      <c r="G1500" s="632" t="s">
        <v>2917</v>
      </c>
      <c r="H1500" s="649"/>
      <c r="I1500" s="649"/>
      <c r="J1500" s="632"/>
      <c r="K1500" s="632"/>
      <c r="L1500" s="649">
        <v>3</v>
      </c>
      <c r="M1500" s="649">
        <v>6339</v>
      </c>
      <c r="N1500" s="632">
        <v>1</v>
      </c>
      <c r="O1500" s="632">
        <v>2113</v>
      </c>
      <c r="P1500" s="649"/>
      <c r="Q1500" s="649"/>
      <c r="R1500" s="637"/>
      <c r="S1500" s="650"/>
    </row>
    <row r="1501" spans="1:19" ht="14.4" customHeight="1" x14ac:dyDescent="0.3">
      <c r="A1501" s="631" t="s">
        <v>2497</v>
      </c>
      <c r="B1501" s="632" t="s">
        <v>2531</v>
      </c>
      <c r="C1501" s="632" t="s">
        <v>532</v>
      </c>
      <c r="D1501" s="632" t="s">
        <v>785</v>
      </c>
      <c r="E1501" s="632" t="s">
        <v>634</v>
      </c>
      <c r="F1501" s="632" t="s">
        <v>2691</v>
      </c>
      <c r="G1501" s="632" t="s">
        <v>2692</v>
      </c>
      <c r="H1501" s="649"/>
      <c r="I1501" s="649"/>
      <c r="J1501" s="632"/>
      <c r="K1501" s="632"/>
      <c r="L1501" s="649"/>
      <c r="M1501" s="649"/>
      <c r="N1501" s="632"/>
      <c r="O1501" s="632"/>
      <c r="P1501" s="649">
        <v>1</v>
      </c>
      <c r="Q1501" s="649">
        <v>205</v>
      </c>
      <c r="R1501" s="637"/>
      <c r="S1501" s="650">
        <v>205</v>
      </c>
    </row>
    <row r="1502" spans="1:19" ht="14.4" customHeight="1" x14ac:dyDescent="0.3">
      <c r="A1502" s="631" t="s">
        <v>2497</v>
      </c>
      <c r="B1502" s="632" t="s">
        <v>2531</v>
      </c>
      <c r="C1502" s="632" t="s">
        <v>532</v>
      </c>
      <c r="D1502" s="632" t="s">
        <v>785</v>
      </c>
      <c r="E1502" s="632" t="s">
        <v>634</v>
      </c>
      <c r="F1502" s="632" t="s">
        <v>2693</v>
      </c>
      <c r="G1502" s="632" t="s">
        <v>2694</v>
      </c>
      <c r="H1502" s="649">
        <v>4</v>
      </c>
      <c r="I1502" s="649">
        <v>1704</v>
      </c>
      <c r="J1502" s="632">
        <v>0.8</v>
      </c>
      <c r="K1502" s="632">
        <v>426</v>
      </c>
      <c r="L1502" s="649">
        <v>5</v>
      </c>
      <c r="M1502" s="649">
        <v>2130</v>
      </c>
      <c r="N1502" s="632">
        <v>1</v>
      </c>
      <c r="O1502" s="632">
        <v>426</v>
      </c>
      <c r="P1502" s="649">
        <v>10</v>
      </c>
      <c r="Q1502" s="649">
        <v>4270</v>
      </c>
      <c r="R1502" s="637">
        <v>2.004694835680751</v>
      </c>
      <c r="S1502" s="650">
        <v>427</v>
      </c>
    </row>
    <row r="1503" spans="1:19" ht="14.4" customHeight="1" x14ac:dyDescent="0.3">
      <c r="A1503" s="631" t="s">
        <v>2497</v>
      </c>
      <c r="B1503" s="632" t="s">
        <v>2531</v>
      </c>
      <c r="C1503" s="632" t="s">
        <v>532</v>
      </c>
      <c r="D1503" s="632" t="s">
        <v>785</v>
      </c>
      <c r="E1503" s="632" t="s">
        <v>634</v>
      </c>
      <c r="F1503" s="632" t="s">
        <v>2693</v>
      </c>
      <c r="G1503" s="632" t="s">
        <v>2695</v>
      </c>
      <c r="H1503" s="649"/>
      <c r="I1503" s="649"/>
      <c r="J1503" s="632"/>
      <c r="K1503" s="632"/>
      <c r="L1503" s="649">
        <v>1</v>
      </c>
      <c r="M1503" s="649">
        <v>426</v>
      </c>
      <c r="N1503" s="632">
        <v>1</v>
      </c>
      <c r="O1503" s="632">
        <v>426</v>
      </c>
      <c r="P1503" s="649">
        <v>3</v>
      </c>
      <c r="Q1503" s="649">
        <v>1281</v>
      </c>
      <c r="R1503" s="637">
        <v>3.007042253521127</v>
      </c>
      <c r="S1503" s="650">
        <v>427</v>
      </c>
    </row>
    <row r="1504" spans="1:19" ht="14.4" customHeight="1" x14ac:dyDescent="0.3">
      <c r="A1504" s="631" t="s">
        <v>2497</v>
      </c>
      <c r="B1504" s="632" t="s">
        <v>2531</v>
      </c>
      <c r="C1504" s="632" t="s">
        <v>532</v>
      </c>
      <c r="D1504" s="632" t="s">
        <v>785</v>
      </c>
      <c r="E1504" s="632" t="s">
        <v>634</v>
      </c>
      <c r="F1504" s="632" t="s">
        <v>2696</v>
      </c>
      <c r="G1504" s="632" t="s">
        <v>2697</v>
      </c>
      <c r="H1504" s="649">
        <v>1</v>
      </c>
      <c r="I1504" s="649">
        <v>265</v>
      </c>
      <c r="J1504" s="632">
        <v>0.25</v>
      </c>
      <c r="K1504" s="632">
        <v>265</v>
      </c>
      <c r="L1504" s="649">
        <v>4</v>
      </c>
      <c r="M1504" s="649">
        <v>1060</v>
      </c>
      <c r="N1504" s="632">
        <v>1</v>
      </c>
      <c r="O1504" s="632">
        <v>265</v>
      </c>
      <c r="P1504" s="649"/>
      <c r="Q1504" s="649"/>
      <c r="R1504" s="637"/>
      <c r="S1504" s="650"/>
    </row>
    <row r="1505" spans="1:19" ht="14.4" customHeight="1" x14ac:dyDescent="0.3">
      <c r="A1505" s="631" t="s">
        <v>2497</v>
      </c>
      <c r="B1505" s="632" t="s">
        <v>2531</v>
      </c>
      <c r="C1505" s="632" t="s">
        <v>532</v>
      </c>
      <c r="D1505" s="632" t="s">
        <v>785</v>
      </c>
      <c r="E1505" s="632" t="s">
        <v>634</v>
      </c>
      <c r="F1505" s="632" t="s">
        <v>2918</v>
      </c>
      <c r="G1505" s="632" t="s">
        <v>2903</v>
      </c>
      <c r="H1505" s="649">
        <v>58</v>
      </c>
      <c r="I1505" s="649">
        <v>109504</v>
      </c>
      <c r="J1505" s="632">
        <v>0.76275389373380509</v>
      </c>
      <c r="K1505" s="632">
        <v>1888</v>
      </c>
      <c r="L1505" s="649">
        <v>76</v>
      </c>
      <c r="M1505" s="649">
        <v>143564</v>
      </c>
      <c r="N1505" s="632">
        <v>1</v>
      </c>
      <c r="O1505" s="632">
        <v>1889</v>
      </c>
      <c r="P1505" s="649">
        <v>64</v>
      </c>
      <c r="Q1505" s="649">
        <v>120896</v>
      </c>
      <c r="R1505" s="637">
        <v>0.84210526315789469</v>
      </c>
      <c r="S1505" s="650">
        <v>1889</v>
      </c>
    </row>
    <row r="1506" spans="1:19" ht="14.4" customHeight="1" x14ac:dyDescent="0.3">
      <c r="A1506" s="631" t="s">
        <v>2497</v>
      </c>
      <c r="B1506" s="632" t="s">
        <v>2531</v>
      </c>
      <c r="C1506" s="632" t="s">
        <v>532</v>
      </c>
      <c r="D1506" s="632" t="s">
        <v>785</v>
      </c>
      <c r="E1506" s="632" t="s">
        <v>634</v>
      </c>
      <c r="F1506" s="632" t="s">
        <v>2919</v>
      </c>
      <c r="G1506" s="632" t="s">
        <v>2920</v>
      </c>
      <c r="H1506" s="649">
        <v>3</v>
      </c>
      <c r="I1506" s="649">
        <v>29511</v>
      </c>
      <c r="J1506" s="632">
        <v>2.9996950599715388</v>
      </c>
      <c r="K1506" s="632">
        <v>9837</v>
      </c>
      <c r="L1506" s="649">
        <v>1</v>
      </c>
      <c r="M1506" s="649">
        <v>9838</v>
      </c>
      <c r="N1506" s="632">
        <v>1</v>
      </c>
      <c r="O1506" s="632">
        <v>9838</v>
      </c>
      <c r="P1506" s="649"/>
      <c r="Q1506" s="649"/>
      <c r="R1506" s="637"/>
      <c r="S1506" s="650"/>
    </row>
    <row r="1507" spans="1:19" ht="14.4" customHeight="1" x14ac:dyDescent="0.3">
      <c r="A1507" s="631" t="s">
        <v>2497</v>
      </c>
      <c r="B1507" s="632" t="s">
        <v>2531</v>
      </c>
      <c r="C1507" s="632" t="s">
        <v>532</v>
      </c>
      <c r="D1507" s="632" t="s">
        <v>785</v>
      </c>
      <c r="E1507" s="632" t="s">
        <v>634</v>
      </c>
      <c r="F1507" s="632" t="s">
        <v>2919</v>
      </c>
      <c r="G1507" s="632" t="s">
        <v>2921</v>
      </c>
      <c r="H1507" s="649"/>
      <c r="I1507" s="649"/>
      <c r="J1507" s="632"/>
      <c r="K1507" s="632"/>
      <c r="L1507" s="649">
        <v>2</v>
      </c>
      <c r="M1507" s="649">
        <v>19676</v>
      </c>
      <c r="N1507" s="632">
        <v>1</v>
      </c>
      <c r="O1507" s="632">
        <v>9838</v>
      </c>
      <c r="P1507" s="649"/>
      <c r="Q1507" s="649"/>
      <c r="R1507" s="637"/>
      <c r="S1507" s="650"/>
    </row>
    <row r="1508" spans="1:19" ht="14.4" customHeight="1" x14ac:dyDescent="0.3">
      <c r="A1508" s="631" t="s">
        <v>2497</v>
      </c>
      <c r="B1508" s="632" t="s">
        <v>2531</v>
      </c>
      <c r="C1508" s="632" t="s">
        <v>532</v>
      </c>
      <c r="D1508" s="632" t="s">
        <v>785</v>
      </c>
      <c r="E1508" s="632" t="s">
        <v>634</v>
      </c>
      <c r="F1508" s="632" t="s">
        <v>2710</v>
      </c>
      <c r="G1508" s="632" t="s">
        <v>2711</v>
      </c>
      <c r="H1508" s="649">
        <v>7</v>
      </c>
      <c r="I1508" s="649">
        <v>6531</v>
      </c>
      <c r="J1508" s="632">
        <v>1.3985010706638115</v>
      </c>
      <c r="K1508" s="632">
        <v>933</v>
      </c>
      <c r="L1508" s="649">
        <v>5</v>
      </c>
      <c r="M1508" s="649">
        <v>4670</v>
      </c>
      <c r="N1508" s="632">
        <v>1</v>
      </c>
      <c r="O1508" s="632">
        <v>934</v>
      </c>
      <c r="P1508" s="649">
        <v>3</v>
      </c>
      <c r="Q1508" s="649">
        <v>2805</v>
      </c>
      <c r="R1508" s="637">
        <v>0.60064239828693788</v>
      </c>
      <c r="S1508" s="650">
        <v>935</v>
      </c>
    </row>
    <row r="1509" spans="1:19" ht="14.4" customHeight="1" x14ac:dyDescent="0.3">
      <c r="A1509" s="631" t="s">
        <v>2497</v>
      </c>
      <c r="B1509" s="632" t="s">
        <v>2531</v>
      </c>
      <c r="C1509" s="632" t="s">
        <v>532</v>
      </c>
      <c r="D1509" s="632" t="s">
        <v>785</v>
      </c>
      <c r="E1509" s="632" t="s">
        <v>634</v>
      </c>
      <c r="F1509" s="632" t="s">
        <v>2710</v>
      </c>
      <c r="G1509" s="632" t="s">
        <v>2712</v>
      </c>
      <c r="H1509" s="649">
        <v>5</v>
      </c>
      <c r="I1509" s="649">
        <v>4665</v>
      </c>
      <c r="J1509" s="632"/>
      <c r="K1509" s="632">
        <v>933</v>
      </c>
      <c r="L1509" s="649"/>
      <c r="M1509" s="649"/>
      <c r="N1509" s="632"/>
      <c r="O1509" s="632"/>
      <c r="P1509" s="649"/>
      <c r="Q1509" s="649"/>
      <c r="R1509" s="637"/>
      <c r="S1509" s="650"/>
    </row>
    <row r="1510" spans="1:19" ht="14.4" customHeight="1" x14ac:dyDescent="0.3">
      <c r="A1510" s="631" t="s">
        <v>2497</v>
      </c>
      <c r="B1510" s="632" t="s">
        <v>2531</v>
      </c>
      <c r="C1510" s="632" t="s">
        <v>532</v>
      </c>
      <c r="D1510" s="632" t="s">
        <v>785</v>
      </c>
      <c r="E1510" s="632" t="s">
        <v>634</v>
      </c>
      <c r="F1510" s="632" t="s">
        <v>2715</v>
      </c>
      <c r="G1510" s="632" t="s">
        <v>2716</v>
      </c>
      <c r="H1510" s="649">
        <v>25</v>
      </c>
      <c r="I1510" s="649">
        <v>211475</v>
      </c>
      <c r="J1510" s="632">
        <v>1.3887247176254269</v>
      </c>
      <c r="K1510" s="632">
        <v>8459</v>
      </c>
      <c r="L1510" s="649">
        <v>18</v>
      </c>
      <c r="M1510" s="649">
        <v>152280</v>
      </c>
      <c r="N1510" s="632">
        <v>1</v>
      </c>
      <c r="O1510" s="632">
        <v>8460</v>
      </c>
      <c r="P1510" s="649">
        <v>14</v>
      </c>
      <c r="Q1510" s="649">
        <v>118468</v>
      </c>
      <c r="R1510" s="637">
        <v>0.7779616495928553</v>
      </c>
      <c r="S1510" s="650">
        <v>8462</v>
      </c>
    </row>
    <row r="1511" spans="1:19" ht="14.4" customHeight="1" x14ac:dyDescent="0.3">
      <c r="A1511" s="631" t="s">
        <v>2497</v>
      </c>
      <c r="B1511" s="632" t="s">
        <v>2531</v>
      </c>
      <c r="C1511" s="632" t="s">
        <v>532</v>
      </c>
      <c r="D1511" s="632" t="s">
        <v>785</v>
      </c>
      <c r="E1511" s="632" t="s">
        <v>634</v>
      </c>
      <c r="F1511" s="632" t="s">
        <v>2715</v>
      </c>
      <c r="G1511" s="632" t="s">
        <v>2717</v>
      </c>
      <c r="H1511" s="649">
        <v>127</v>
      </c>
      <c r="I1511" s="649">
        <v>1074293</v>
      </c>
      <c r="J1511" s="632">
        <v>0.96200748620961385</v>
      </c>
      <c r="K1511" s="632">
        <v>8459</v>
      </c>
      <c r="L1511" s="649">
        <v>132</v>
      </c>
      <c r="M1511" s="649">
        <v>1116720</v>
      </c>
      <c r="N1511" s="632">
        <v>1</v>
      </c>
      <c r="O1511" s="632">
        <v>8460</v>
      </c>
      <c r="P1511" s="649">
        <v>157</v>
      </c>
      <c r="Q1511" s="649">
        <v>1328534</v>
      </c>
      <c r="R1511" s="637">
        <v>1.189675119994269</v>
      </c>
      <c r="S1511" s="650">
        <v>8462</v>
      </c>
    </row>
    <row r="1512" spans="1:19" ht="14.4" customHeight="1" x14ac:dyDescent="0.3">
      <c r="A1512" s="631" t="s">
        <v>2497</v>
      </c>
      <c r="B1512" s="632" t="s">
        <v>2531</v>
      </c>
      <c r="C1512" s="632" t="s">
        <v>532</v>
      </c>
      <c r="D1512" s="632" t="s">
        <v>785</v>
      </c>
      <c r="E1512" s="632" t="s">
        <v>634</v>
      </c>
      <c r="F1512" s="632" t="s">
        <v>2922</v>
      </c>
      <c r="G1512" s="632" t="s">
        <v>2923</v>
      </c>
      <c r="H1512" s="649"/>
      <c r="I1512" s="649"/>
      <c r="J1512" s="632"/>
      <c r="K1512" s="632"/>
      <c r="L1512" s="649">
        <v>1</v>
      </c>
      <c r="M1512" s="649">
        <v>5753</v>
      </c>
      <c r="N1512" s="632">
        <v>1</v>
      </c>
      <c r="O1512" s="632">
        <v>5753</v>
      </c>
      <c r="P1512" s="649"/>
      <c r="Q1512" s="649"/>
      <c r="R1512" s="637"/>
      <c r="S1512" s="650"/>
    </row>
    <row r="1513" spans="1:19" ht="14.4" customHeight="1" x14ac:dyDescent="0.3">
      <c r="A1513" s="631" t="s">
        <v>2497</v>
      </c>
      <c r="B1513" s="632" t="s">
        <v>2531</v>
      </c>
      <c r="C1513" s="632" t="s">
        <v>532</v>
      </c>
      <c r="D1513" s="632" t="s">
        <v>785</v>
      </c>
      <c r="E1513" s="632" t="s">
        <v>634</v>
      </c>
      <c r="F1513" s="632" t="s">
        <v>2922</v>
      </c>
      <c r="G1513" s="632" t="s">
        <v>2924</v>
      </c>
      <c r="H1513" s="649">
        <v>1</v>
      </c>
      <c r="I1513" s="649">
        <v>5753</v>
      </c>
      <c r="J1513" s="632"/>
      <c r="K1513" s="632">
        <v>5753</v>
      </c>
      <c r="L1513" s="649"/>
      <c r="M1513" s="649"/>
      <c r="N1513" s="632"/>
      <c r="O1513" s="632"/>
      <c r="P1513" s="649"/>
      <c r="Q1513" s="649"/>
      <c r="R1513" s="637"/>
      <c r="S1513" s="650"/>
    </row>
    <row r="1514" spans="1:19" ht="14.4" customHeight="1" x14ac:dyDescent="0.3">
      <c r="A1514" s="631" t="s">
        <v>2497</v>
      </c>
      <c r="B1514" s="632" t="s">
        <v>2531</v>
      </c>
      <c r="C1514" s="632" t="s">
        <v>532</v>
      </c>
      <c r="D1514" s="632" t="s">
        <v>785</v>
      </c>
      <c r="E1514" s="632" t="s">
        <v>634</v>
      </c>
      <c r="F1514" s="632" t="s">
        <v>2925</v>
      </c>
      <c r="G1514" s="632" t="s">
        <v>2926</v>
      </c>
      <c r="H1514" s="649">
        <v>1</v>
      </c>
      <c r="I1514" s="649">
        <v>580</v>
      </c>
      <c r="J1514" s="632"/>
      <c r="K1514" s="632">
        <v>580</v>
      </c>
      <c r="L1514" s="649"/>
      <c r="M1514" s="649"/>
      <c r="N1514" s="632"/>
      <c r="O1514" s="632"/>
      <c r="P1514" s="649"/>
      <c r="Q1514" s="649"/>
      <c r="R1514" s="637"/>
      <c r="S1514" s="650"/>
    </row>
    <row r="1515" spans="1:19" ht="14.4" customHeight="1" x14ac:dyDescent="0.3">
      <c r="A1515" s="631" t="s">
        <v>2497</v>
      </c>
      <c r="B1515" s="632" t="s">
        <v>2531</v>
      </c>
      <c r="C1515" s="632" t="s">
        <v>532</v>
      </c>
      <c r="D1515" s="632" t="s">
        <v>785</v>
      </c>
      <c r="E1515" s="632" t="s">
        <v>634</v>
      </c>
      <c r="F1515" s="632" t="s">
        <v>2925</v>
      </c>
      <c r="G1515" s="632" t="s">
        <v>2927</v>
      </c>
      <c r="H1515" s="649">
        <v>1</v>
      </c>
      <c r="I1515" s="649">
        <v>580</v>
      </c>
      <c r="J1515" s="632"/>
      <c r="K1515" s="632">
        <v>580</v>
      </c>
      <c r="L1515" s="649"/>
      <c r="M1515" s="649"/>
      <c r="N1515" s="632"/>
      <c r="O1515" s="632"/>
      <c r="P1515" s="649"/>
      <c r="Q1515" s="649"/>
      <c r="R1515" s="637"/>
      <c r="S1515" s="650"/>
    </row>
    <row r="1516" spans="1:19" ht="14.4" customHeight="1" thickBot="1" x14ac:dyDescent="0.35">
      <c r="A1516" s="639" t="s">
        <v>2497</v>
      </c>
      <c r="B1516" s="640" t="s">
        <v>2531</v>
      </c>
      <c r="C1516" s="640" t="s">
        <v>532</v>
      </c>
      <c r="D1516" s="640" t="s">
        <v>785</v>
      </c>
      <c r="E1516" s="640" t="s">
        <v>634</v>
      </c>
      <c r="F1516" s="640" t="s">
        <v>2928</v>
      </c>
      <c r="G1516" s="640" t="s">
        <v>2929</v>
      </c>
      <c r="H1516" s="651">
        <v>3</v>
      </c>
      <c r="I1516" s="651">
        <v>0</v>
      </c>
      <c r="J1516" s="640"/>
      <c r="K1516" s="640">
        <v>0</v>
      </c>
      <c r="L1516" s="651">
        <v>4</v>
      </c>
      <c r="M1516" s="651">
        <v>0</v>
      </c>
      <c r="N1516" s="640"/>
      <c r="O1516" s="640">
        <v>0</v>
      </c>
      <c r="P1516" s="651"/>
      <c r="Q1516" s="651"/>
      <c r="R1516" s="645"/>
      <c r="S1516" s="6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60" bestFit="1" customWidth="1" collapsed="1"/>
    <col min="2" max="2" width="7.77734375" style="137" hidden="1" customWidth="1" outlineLevel="1"/>
    <col min="3" max="3" width="0.109375" style="160" hidden="1" customWidth="1"/>
    <col min="4" max="4" width="7.77734375" style="137" customWidth="1"/>
    <col min="5" max="5" width="5.44140625" style="160" hidden="1" customWidth="1"/>
    <col min="6" max="6" width="7.77734375" style="137" customWidth="1"/>
    <col min="7" max="7" width="7.77734375" style="243" customWidth="1" collapsed="1"/>
    <col min="8" max="8" width="7.77734375" style="137" hidden="1" customWidth="1" outlineLevel="1"/>
    <col min="9" max="9" width="5.44140625" style="160" hidden="1" customWidth="1"/>
    <col min="10" max="10" width="7.77734375" style="137" customWidth="1"/>
    <col min="11" max="11" width="5.44140625" style="160" hidden="1" customWidth="1"/>
    <col min="12" max="12" width="7.77734375" style="137" customWidth="1"/>
    <col min="13" max="13" width="7.77734375" style="243" customWidth="1" collapsed="1"/>
    <col min="14" max="14" width="7.77734375" style="137" hidden="1" customWidth="1" outlineLevel="1"/>
    <col min="15" max="15" width="5" style="160" hidden="1" customWidth="1"/>
    <col min="16" max="16" width="7.77734375" style="137" customWidth="1"/>
    <col min="17" max="17" width="5" style="160" hidden="1" customWidth="1"/>
    <col min="18" max="18" width="7.77734375" style="137" customWidth="1"/>
    <col min="19" max="19" width="7.77734375" style="243" customWidth="1"/>
    <col min="20" max="16384" width="8.88671875" style="160"/>
  </cols>
  <sheetData>
    <row r="1" spans="1:19" ht="18.600000000000001" customHeight="1" thickBot="1" x14ac:dyDescent="0.4">
      <c r="A1" s="378" t="s">
        <v>137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</row>
    <row r="2" spans="1:19" ht="14.4" customHeight="1" thickBot="1" x14ac:dyDescent="0.35">
      <c r="A2" s="269" t="s">
        <v>282</v>
      </c>
      <c r="B2" s="259"/>
      <c r="C2" s="142"/>
      <c r="D2" s="259"/>
      <c r="E2" s="142"/>
      <c r="F2" s="259"/>
      <c r="G2" s="260"/>
      <c r="H2" s="259"/>
      <c r="I2" s="142"/>
      <c r="J2" s="259"/>
      <c r="K2" s="142"/>
      <c r="L2" s="259"/>
      <c r="M2" s="260"/>
      <c r="N2" s="259"/>
      <c r="O2" s="142"/>
      <c r="P2" s="259"/>
      <c r="Q2" s="142"/>
      <c r="R2" s="259"/>
      <c r="S2" s="260"/>
    </row>
    <row r="3" spans="1:19" ht="14.4" customHeight="1" thickBot="1" x14ac:dyDescent="0.35">
      <c r="A3" s="253" t="s">
        <v>139</v>
      </c>
      <c r="B3" s="254">
        <f>SUBTOTAL(9,B6:B1048576)</f>
        <v>73393866</v>
      </c>
      <c r="C3" s="255">
        <f t="shared" ref="C3:R3" si="0">SUBTOTAL(9,C6:C1048576)</f>
        <v>25.996190378733019</v>
      </c>
      <c r="D3" s="255">
        <f t="shared" si="0"/>
        <v>71982424</v>
      </c>
      <c r="E3" s="255">
        <f t="shared" si="0"/>
        <v>27</v>
      </c>
      <c r="F3" s="255">
        <f t="shared" si="0"/>
        <v>76340266</v>
      </c>
      <c r="G3" s="258">
        <f>IF(D3&lt;&gt;0,F3/D3,"")</f>
        <v>1.0605403619083458</v>
      </c>
      <c r="H3" s="254">
        <f t="shared" si="0"/>
        <v>59968244.879999973</v>
      </c>
      <c r="I3" s="255">
        <f t="shared" si="0"/>
        <v>137.72208367555174</v>
      </c>
      <c r="J3" s="255">
        <f t="shared" si="0"/>
        <v>58064945.309999995</v>
      </c>
      <c r="K3" s="255">
        <f t="shared" si="0"/>
        <v>27</v>
      </c>
      <c r="L3" s="255">
        <f t="shared" si="0"/>
        <v>58373061.269999981</v>
      </c>
      <c r="M3" s="256">
        <f>IF(J3&lt;&gt;0,L3/J3,"")</f>
        <v>1.0053064023113256</v>
      </c>
      <c r="N3" s="257">
        <f t="shared" si="0"/>
        <v>0</v>
      </c>
      <c r="O3" s="255">
        <f t="shared" si="0"/>
        <v>0</v>
      </c>
      <c r="P3" s="255">
        <f t="shared" si="0"/>
        <v>0</v>
      </c>
      <c r="Q3" s="255">
        <f t="shared" si="0"/>
        <v>0</v>
      </c>
      <c r="R3" s="255">
        <f t="shared" si="0"/>
        <v>0</v>
      </c>
      <c r="S3" s="256" t="str">
        <f>IF(P3&lt;&gt;0,R3/P3,"")</f>
        <v/>
      </c>
    </row>
    <row r="4" spans="1:19" ht="14.4" customHeight="1" x14ac:dyDescent="0.3">
      <c r="A4" s="477" t="s">
        <v>113</v>
      </c>
      <c r="B4" s="478" t="s">
        <v>107</v>
      </c>
      <c r="C4" s="479"/>
      <c r="D4" s="479"/>
      <c r="E4" s="479"/>
      <c r="F4" s="479"/>
      <c r="G4" s="481"/>
      <c r="H4" s="478" t="s">
        <v>108</v>
      </c>
      <c r="I4" s="479"/>
      <c r="J4" s="479"/>
      <c r="K4" s="479"/>
      <c r="L4" s="479"/>
      <c r="M4" s="481"/>
      <c r="N4" s="478" t="s">
        <v>109</v>
      </c>
      <c r="O4" s="479"/>
      <c r="P4" s="479"/>
      <c r="Q4" s="479"/>
      <c r="R4" s="479"/>
      <c r="S4" s="481"/>
    </row>
    <row r="5" spans="1:19" ht="14.4" customHeight="1" thickBot="1" x14ac:dyDescent="0.35">
      <c r="A5" s="665"/>
      <c r="B5" s="666">
        <v>2015</v>
      </c>
      <c r="C5" s="667"/>
      <c r="D5" s="667">
        <v>2017</v>
      </c>
      <c r="E5" s="667"/>
      <c r="F5" s="667">
        <v>2018</v>
      </c>
      <c r="G5" s="705" t="s">
        <v>2</v>
      </c>
      <c r="H5" s="666">
        <v>2015</v>
      </c>
      <c r="I5" s="667"/>
      <c r="J5" s="667">
        <v>2017</v>
      </c>
      <c r="K5" s="667"/>
      <c r="L5" s="667">
        <v>2018</v>
      </c>
      <c r="M5" s="705" t="s">
        <v>2</v>
      </c>
      <c r="N5" s="666">
        <v>2015</v>
      </c>
      <c r="O5" s="667"/>
      <c r="P5" s="667">
        <v>2017</v>
      </c>
      <c r="Q5" s="667"/>
      <c r="R5" s="667">
        <v>2018</v>
      </c>
      <c r="S5" s="705" t="s">
        <v>2</v>
      </c>
    </row>
    <row r="6" spans="1:19" ht="14.4" customHeight="1" x14ac:dyDescent="0.3">
      <c r="A6" s="656" t="s">
        <v>2932</v>
      </c>
      <c r="B6" s="687">
        <v>4128762</v>
      </c>
      <c r="C6" s="625">
        <v>1.0118688842307724</v>
      </c>
      <c r="D6" s="687">
        <v>4080333</v>
      </c>
      <c r="E6" s="625">
        <v>1</v>
      </c>
      <c r="F6" s="687">
        <v>3729650</v>
      </c>
      <c r="G6" s="630">
        <v>0.91405529891800497</v>
      </c>
      <c r="H6" s="687">
        <v>1050678.8700000006</v>
      </c>
      <c r="I6" s="625">
        <v>0.93453983812113839</v>
      </c>
      <c r="J6" s="687">
        <v>1124274.0300000007</v>
      </c>
      <c r="K6" s="625">
        <v>1</v>
      </c>
      <c r="L6" s="687">
        <v>1089900.0700000003</v>
      </c>
      <c r="M6" s="630">
        <v>0.96942563904993839</v>
      </c>
      <c r="N6" s="687"/>
      <c r="O6" s="625"/>
      <c r="P6" s="687"/>
      <c r="Q6" s="625"/>
      <c r="R6" s="687"/>
      <c r="S6" s="153"/>
    </row>
    <row r="7" spans="1:19" ht="14.4" customHeight="1" x14ac:dyDescent="0.3">
      <c r="A7" s="657" t="s">
        <v>2933</v>
      </c>
      <c r="B7" s="689">
        <v>4105255</v>
      </c>
      <c r="C7" s="632">
        <v>1.2377517673424483</v>
      </c>
      <c r="D7" s="689">
        <v>3316703</v>
      </c>
      <c r="E7" s="632">
        <v>1</v>
      </c>
      <c r="F7" s="689">
        <v>3565878</v>
      </c>
      <c r="G7" s="637">
        <v>1.0751273177007408</v>
      </c>
      <c r="H7" s="689">
        <v>4559035.179999996</v>
      </c>
      <c r="I7" s="632">
        <v>1.7636235424464073</v>
      </c>
      <c r="J7" s="689">
        <v>2585038.7399999993</v>
      </c>
      <c r="K7" s="632">
        <v>1</v>
      </c>
      <c r="L7" s="689">
        <v>3463781.2999999975</v>
      </c>
      <c r="M7" s="637">
        <v>1.3399340003701448</v>
      </c>
      <c r="N7" s="689"/>
      <c r="O7" s="632"/>
      <c r="P7" s="689"/>
      <c r="Q7" s="632"/>
      <c r="R7" s="689"/>
      <c r="S7" s="638"/>
    </row>
    <row r="8" spans="1:19" ht="14.4" customHeight="1" x14ac:dyDescent="0.3">
      <c r="A8" s="657" t="s">
        <v>2934</v>
      </c>
      <c r="B8" s="689">
        <v>4050326</v>
      </c>
      <c r="C8" s="632">
        <v>1.0275310492353247</v>
      </c>
      <c r="D8" s="689">
        <v>3941804</v>
      </c>
      <c r="E8" s="632">
        <v>1</v>
      </c>
      <c r="F8" s="689">
        <v>4126990</v>
      </c>
      <c r="G8" s="637">
        <v>1.0469800121974608</v>
      </c>
      <c r="H8" s="689">
        <v>1101413.6399999992</v>
      </c>
      <c r="I8" s="632">
        <v>0.92608423349010138</v>
      </c>
      <c r="J8" s="689">
        <v>1189323.3900000004</v>
      </c>
      <c r="K8" s="632">
        <v>1</v>
      </c>
      <c r="L8" s="689">
        <v>1092419.6199999996</v>
      </c>
      <c r="M8" s="637">
        <v>0.91852193371896884</v>
      </c>
      <c r="N8" s="689"/>
      <c r="O8" s="632"/>
      <c r="P8" s="689"/>
      <c r="Q8" s="632"/>
      <c r="R8" s="689"/>
      <c r="S8" s="638"/>
    </row>
    <row r="9" spans="1:19" ht="14.4" customHeight="1" x14ac:dyDescent="0.3">
      <c r="A9" s="657" t="s">
        <v>2935</v>
      </c>
      <c r="B9" s="689">
        <v>2540202</v>
      </c>
      <c r="C9" s="632">
        <v>1.0515116969304095</v>
      </c>
      <c r="D9" s="689">
        <v>2415762</v>
      </c>
      <c r="E9" s="632">
        <v>1</v>
      </c>
      <c r="F9" s="689">
        <v>2847226</v>
      </c>
      <c r="G9" s="637">
        <v>1.1786036869526055</v>
      </c>
      <c r="H9" s="689">
        <v>2890435.189999993</v>
      </c>
      <c r="I9" s="632">
        <v>1.4543045771903158</v>
      </c>
      <c r="J9" s="689">
        <v>1987503.3299999987</v>
      </c>
      <c r="K9" s="632">
        <v>1</v>
      </c>
      <c r="L9" s="689">
        <v>2435857.0399999986</v>
      </c>
      <c r="M9" s="637">
        <v>1.2255863943634249</v>
      </c>
      <c r="N9" s="689"/>
      <c r="O9" s="632"/>
      <c r="P9" s="689"/>
      <c r="Q9" s="632"/>
      <c r="R9" s="689"/>
      <c r="S9" s="638"/>
    </row>
    <row r="10" spans="1:19" ht="14.4" customHeight="1" x14ac:dyDescent="0.3">
      <c r="A10" s="657" t="s">
        <v>2936</v>
      </c>
      <c r="B10" s="689">
        <v>16297736</v>
      </c>
      <c r="C10" s="632">
        <v>1.024240607053071</v>
      </c>
      <c r="D10" s="689">
        <v>15912019</v>
      </c>
      <c r="E10" s="632">
        <v>1</v>
      </c>
      <c r="F10" s="689">
        <v>18489355</v>
      </c>
      <c r="G10" s="637">
        <v>1.161974165566293</v>
      </c>
      <c r="H10" s="689">
        <v>23993751.369999994</v>
      </c>
      <c r="I10" s="632">
        <v>0.96175727724557614</v>
      </c>
      <c r="J10" s="689">
        <v>24947824.09</v>
      </c>
      <c r="K10" s="632">
        <v>1</v>
      </c>
      <c r="L10" s="689">
        <v>26928698.51999997</v>
      </c>
      <c r="M10" s="637">
        <v>1.0794006893288131</v>
      </c>
      <c r="N10" s="689"/>
      <c r="O10" s="632"/>
      <c r="P10" s="689"/>
      <c r="Q10" s="632"/>
      <c r="R10" s="689"/>
      <c r="S10" s="638"/>
    </row>
    <row r="11" spans="1:19" ht="14.4" customHeight="1" x14ac:dyDescent="0.3">
      <c r="A11" s="657" t="s">
        <v>2937</v>
      </c>
      <c r="B11" s="689">
        <v>5681051</v>
      </c>
      <c r="C11" s="632">
        <v>1.0482634152894148</v>
      </c>
      <c r="D11" s="689">
        <v>5419488</v>
      </c>
      <c r="E11" s="632">
        <v>1</v>
      </c>
      <c r="F11" s="689">
        <v>6233401</v>
      </c>
      <c r="G11" s="637">
        <v>1.1501826371790103</v>
      </c>
      <c r="H11" s="689">
        <v>5928023.2399999984</v>
      </c>
      <c r="I11" s="632">
        <v>1.0698482852975477</v>
      </c>
      <c r="J11" s="689">
        <v>5540994.2899999963</v>
      </c>
      <c r="K11" s="632">
        <v>1</v>
      </c>
      <c r="L11" s="689">
        <v>4284978.59</v>
      </c>
      <c r="M11" s="637">
        <v>0.7733230474056314</v>
      </c>
      <c r="N11" s="689"/>
      <c r="O11" s="632"/>
      <c r="P11" s="689"/>
      <c r="Q11" s="632"/>
      <c r="R11" s="689"/>
      <c r="S11" s="638"/>
    </row>
    <row r="12" spans="1:19" ht="14.4" customHeight="1" x14ac:dyDescent="0.3">
      <c r="A12" s="657" t="s">
        <v>2938</v>
      </c>
      <c r="B12" s="689">
        <v>1884094</v>
      </c>
      <c r="C12" s="632">
        <v>1.3370618750576597</v>
      </c>
      <c r="D12" s="689">
        <v>1409130</v>
      </c>
      <c r="E12" s="632">
        <v>1</v>
      </c>
      <c r="F12" s="689">
        <v>1356233</v>
      </c>
      <c r="G12" s="637">
        <v>0.96246123494638536</v>
      </c>
      <c r="H12" s="689">
        <v>1320446.21</v>
      </c>
      <c r="I12" s="632">
        <v>1.8843392273574791</v>
      </c>
      <c r="J12" s="689">
        <v>700747.61</v>
      </c>
      <c r="K12" s="632">
        <v>1</v>
      </c>
      <c r="L12" s="689">
        <v>792733.87000000023</v>
      </c>
      <c r="M12" s="637">
        <v>1.1312687459611888</v>
      </c>
      <c r="N12" s="689"/>
      <c r="O12" s="632"/>
      <c r="P12" s="689"/>
      <c r="Q12" s="632"/>
      <c r="R12" s="689"/>
      <c r="S12" s="638"/>
    </row>
    <row r="13" spans="1:19" ht="14.4" customHeight="1" x14ac:dyDescent="0.3">
      <c r="A13" s="657" t="s">
        <v>2939</v>
      </c>
      <c r="B13" s="689">
        <v>551832</v>
      </c>
      <c r="C13" s="632">
        <v>0.70021799651307093</v>
      </c>
      <c r="D13" s="689">
        <v>788086</v>
      </c>
      <c r="E13" s="632">
        <v>1</v>
      </c>
      <c r="F13" s="689">
        <v>474690</v>
      </c>
      <c r="G13" s="637">
        <v>0.60233274033544559</v>
      </c>
      <c r="H13" s="689">
        <v>650060.26</v>
      </c>
      <c r="I13" s="632">
        <v>1.3992015647564071</v>
      </c>
      <c r="J13" s="689">
        <v>464593.72</v>
      </c>
      <c r="K13" s="632">
        <v>1</v>
      </c>
      <c r="L13" s="689">
        <v>296569.37999999995</v>
      </c>
      <c r="M13" s="637">
        <v>0.63834134477754023</v>
      </c>
      <c r="N13" s="689"/>
      <c r="O13" s="632"/>
      <c r="P13" s="689"/>
      <c r="Q13" s="632"/>
      <c r="R13" s="689"/>
      <c r="S13" s="638"/>
    </row>
    <row r="14" spans="1:19" ht="14.4" customHeight="1" x14ac:dyDescent="0.3">
      <c r="A14" s="657" t="s">
        <v>2940</v>
      </c>
      <c r="B14" s="689">
        <v>273431</v>
      </c>
      <c r="C14" s="632">
        <v>0.85235962131343268</v>
      </c>
      <c r="D14" s="689">
        <v>320793</v>
      </c>
      <c r="E14" s="632">
        <v>1</v>
      </c>
      <c r="F14" s="689">
        <v>335713</v>
      </c>
      <c r="G14" s="637">
        <v>1.0465097430430215</v>
      </c>
      <c r="H14" s="689">
        <v>1337.0200000000002</v>
      </c>
      <c r="I14" s="632">
        <v>0.27118210914460261</v>
      </c>
      <c r="J14" s="689">
        <v>4930.34</v>
      </c>
      <c r="K14" s="632">
        <v>1</v>
      </c>
      <c r="L14" s="689">
        <v>59174.19999999999</v>
      </c>
      <c r="M14" s="637">
        <v>12.002052596778313</v>
      </c>
      <c r="N14" s="689"/>
      <c r="O14" s="632"/>
      <c r="P14" s="689"/>
      <c r="Q14" s="632"/>
      <c r="R14" s="689"/>
      <c r="S14" s="638"/>
    </row>
    <row r="15" spans="1:19" ht="14.4" customHeight="1" x14ac:dyDescent="0.3">
      <c r="A15" s="657" t="s">
        <v>2941</v>
      </c>
      <c r="B15" s="689">
        <v>2168552</v>
      </c>
      <c r="C15" s="632">
        <v>0.87952125340433684</v>
      </c>
      <c r="D15" s="689">
        <v>2465605</v>
      </c>
      <c r="E15" s="632">
        <v>1</v>
      </c>
      <c r="F15" s="689">
        <v>2673278</v>
      </c>
      <c r="G15" s="637">
        <v>1.0842280089470941</v>
      </c>
      <c r="H15" s="689">
        <v>424319.2200000002</v>
      </c>
      <c r="I15" s="632">
        <v>0.74915951129328484</v>
      </c>
      <c r="J15" s="689">
        <v>566393.68999999994</v>
      </c>
      <c r="K15" s="632">
        <v>1</v>
      </c>
      <c r="L15" s="689">
        <v>139703.30999999997</v>
      </c>
      <c r="M15" s="637">
        <v>0.2466540720112895</v>
      </c>
      <c r="N15" s="689"/>
      <c r="O15" s="632"/>
      <c r="P15" s="689"/>
      <c r="Q15" s="632"/>
      <c r="R15" s="689"/>
      <c r="S15" s="638"/>
    </row>
    <row r="16" spans="1:19" ht="14.4" customHeight="1" x14ac:dyDescent="0.3">
      <c r="A16" s="657" t="s">
        <v>2942</v>
      </c>
      <c r="B16" s="689">
        <v>855055</v>
      </c>
      <c r="C16" s="632">
        <v>1.0852769753308931</v>
      </c>
      <c r="D16" s="689">
        <v>787868</v>
      </c>
      <c r="E16" s="632">
        <v>1</v>
      </c>
      <c r="F16" s="689">
        <v>907371</v>
      </c>
      <c r="G16" s="637">
        <v>1.1516789614503953</v>
      </c>
      <c r="H16" s="689">
        <v>95198.23000000001</v>
      </c>
      <c r="I16" s="632">
        <v>6.0894870599192368</v>
      </c>
      <c r="J16" s="689">
        <v>15633.210000000001</v>
      </c>
      <c r="K16" s="632">
        <v>1</v>
      </c>
      <c r="L16" s="689">
        <v>77680.87000000001</v>
      </c>
      <c r="M16" s="637">
        <v>4.9689647871422444</v>
      </c>
      <c r="N16" s="689"/>
      <c r="O16" s="632"/>
      <c r="P16" s="689"/>
      <c r="Q16" s="632"/>
      <c r="R16" s="689"/>
      <c r="S16" s="638"/>
    </row>
    <row r="17" spans="1:19" ht="14.4" customHeight="1" x14ac:dyDescent="0.3">
      <c r="A17" s="657" t="s">
        <v>2943</v>
      </c>
      <c r="B17" s="689">
        <v>960654</v>
      </c>
      <c r="C17" s="632">
        <v>0.9939678256442942</v>
      </c>
      <c r="D17" s="689">
        <v>966484</v>
      </c>
      <c r="E17" s="632">
        <v>1</v>
      </c>
      <c r="F17" s="689">
        <v>1162739</v>
      </c>
      <c r="G17" s="637">
        <v>1.2030607852794253</v>
      </c>
      <c r="H17" s="689">
        <v>230667.90000000008</v>
      </c>
      <c r="I17" s="632">
        <v>1.5388998557155673</v>
      </c>
      <c r="J17" s="689">
        <v>149891.43000000002</v>
      </c>
      <c r="K17" s="632">
        <v>1</v>
      </c>
      <c r="L17" s="689">
        <v>372846.46999999991</v>
      </c>
      <c r="M17" s="637">
        <v>2.4874435449711827</v>
      </c>
      <c r="N17" s="689"/>
      <c r="O17" s="632"/>
      <c r="P17" s="689"/>
      <c r="Q17" s="632"/>
      <c r="R17" s="689"/>
      <c r="S17" s="638"/>
    </row>
    <row r="18" spans="1:19" ht="14.4" customHeight="1" x14ac:dyDescent="0.3">
      <c r="A18" s="657" t="s">
        <v>2944</v>
      </c>
      <c r="B18" s="689">
        <v>312710</v>
      </c>
      <c r="C18" s="632">
        <v>0.80201176177909095</v>
      </c>
      <c r="D18" s="689">
        <v>389907</v>
      </c>
      <c r="E18" s="632">
        <v>1</v>
      </c>
      <c r="F18" s="689">
        <v>378751</v>
      </c>
      <c r="G18" s="637">
        <v>0.97138804894500486</v>
      </c>
      <c r="H18" s="689">
        <v>228868.17</v>
      </c>
      <c r="I18" s="632">
        <v>0.52529039757481744</v>
      </c>
      <c r="J18" s="689">
        <v>435698.37000000017</v>
      </c>
      <c r="K18" s="632">
        <v>1</v>
      </c>
      <c r="L18" s="689">
        <v>102698.69999999998</v>
      </c>
      <c r="M18" s="637">
        <v>0.23571054443008346</v>
      </c>
      <c r="N18" s="689"/>
      <c r="O18" s="632"/>
      <c r="P18" s="689"/>
      <c r="Q18" s="632"/>
      <c r="R18" s="689"/>
      <c r="S18" s="638"/>
    </row>
    <row r="19" spans="1:19" ht="14.4" customHeight="1" x14ac:dyDescent="0.3">
      <c r="A19" s="657" t="s">
        <v>2945</v>
      </c>
      <c r="B19" s="689">
        <v>77909</v>
      </c>
      <c r="C19" s="632">
        <v>1.474125371326938</v>
      </c>
      <c r="D19" s="689">
        <v>52851</v>
      </c>
      <c r="E19" s="632">
        <v>1</v>
      </c>
      <c r="F19" s="689">
        <v>80859</v>
      </c>
      <c r="G19" s="637">
        <v>1.5299426690128852</v>
      </c>
      <c r="H19" s="689">
        <v>2695.96</v>
      </c>
      <c r="I19" s="632">
        <v>5.7003065863199076</v>
      </c>
      <c r="J19" s="689">
        <v>472.95</v>
      </c>
      <c r="K19" s="632">
        <v>1</v>
      </c>
      <c r="L19" s="689">
        <v>2888.26</v>
      </c>
      <c r="M19" s="637">
        <v>6.10690347816894</v>
      </c>
      <c r="N19" s="689"/>
      <c r="O19" s="632"/>
      <c r="P19" s="689"/>
      <c r="Q19" s="632"/>
      <c r="R19" s="689"/>
      <c r="S19" s="638"/>
    </row>
    <row r="20" spans="1:19" ht="14.4" customHeight="1" x14ac:dyDescent="0.3">
      <c r="A20" s="657" t="s">
        <v>2946</v>
      </c>
      <c r="B20" s="689">
        <v>2500101</v>
      </c>
      <c r="C20" s="632">
        <v>0.9272319239730209</v>
      </c>
      <c r="D20" s="689">
        <v>2696306</v>
      </c>
      <c r="E20" s="632">
        <v>1</v>
      </c>
      <c r="F20" s="689">
        <v>2637980</v>
      </c>
      <c r="G20" s="637">
        <v>0.97836818224637712</v>
      </c>
      <c r="H20" s="689">
        <v>481893.60000000009</v>
      </c>
      <c r="I20" s="632">
        <v>0.96222189590861207</v>
      </c>
      <c r="J20" s="689">
        <v>500813.37999999989</v>
      </c>
      <c r="K20" s="632">
        <v>1</v>
      </c>
      <c r="L20" s="689">
        <v>338405.8000000004</v>
      </c>
      <c r="M20" s="637">
        <v>0.67571237813175133</v>
      </c>
      <c r="N20" s="689"/>
      <c r="O20" s="632"/>
      <c r="P20" s="689"/>
      <c r="Q20" s="632"/>
      <c r="R20" s="689"/>
      <c r="S20" s="638"/>
    </row>
    <row r="21" spans="1:19" ht="14.4" customHeight="1" x14ac:dyDescent="0.3">
      <c r="A21" s="657" t="s">
        <v>2947</v>
      </c>
      <c r="B21" s="689">
        <v>16299933</v>
      </c>
      <c r="C21" s="632">
        <v>1.0108241103005882</v>
      </c>
      <c r="D21" s="689">
        <v>16125390</v>
      </c>
      <c r="E21" s="632">
        <v>1</v>
      </c>
      <c r="F21" s="689">
        <v>17084988</v>
      </c>
      <c r="G21" s="637">
        <v>1.0595085142126794</v>
      </c>
      <c r="H21" s="689">
        <v>13185413.710000003</v>
      </c>
      <c r="I21" s="632">
        <v>1.0110179688838663</v>
      </c>
      <c r="J21" s="689">
        <v>13041720.439999999</v>
      </c>
      <c r="K21" s="632">
        <v>1</v>
      </c>
      <c r="L21" s="689">
        <v>13593470.780000014</v>
      </c>
      <c r="M21" s="637">
        <v>1.0423065608972688</v>
      </c>
      <c r="N21" s="689"/>
      <c r="O21" s="632"/>
      <c r="P21" s="689"/>
      <c r="Q21" s="632"/>
      <c r="R21" s="689"/>
      <c r="S21" s="638"/>
    </row>
    <row r="22" spans="1:19" ht="14.4" customHeight="1" x14ac:dyDescent="0.3">
      <c r="A22" s="657" t="s">
        <v>2948</v>
      </c>
      <c r="B22" s="689">
        <v>305541</v>
      </c>
      <c r="C22" s="632">
        <v>1.4867668741210762</v>
      </c>
      <c r="D22" s="689">
        <v>205507</v>
      </c>
      <c r="E22" s="632">
        <v>1</v>
      </c>
      <c r="F22" s="689">
        <v>205919</v>
      </c>
      <c r="G22" s="637">
        <v>1.0020047978900961</v>
      </c>
      <c r="H22" s="689">
        <v>10346.449999999999</v>
      </c>
      <c r="I22" s="632">
        <v>2.0892928901301056</v>
      </c>
      <c r="J22" s="689">
        <v>4952.13</v>
      </c>
      <c r="K22" s="632">
        <v>1</v>
      </c>
      <c r="L22" s="689">
        <v>3174.9199999999996</v>
      </c>
      <c r="M22" s="637">
        <v>0.64112210301425843</v>
      </c>
      <c r="N22" s="689"/>
      <c r="O22" s="632"/>
      <c r="P22" s="689"/>
      <c r="Q22" s="632"/>
      <c r="R22" s="689"/>
      <c r="S22" s="638"/>
    </row>
    <row r="23" spans="1:19" ht="14.4" customHeight="1" x14ac:dyDescent="0.3">
      <c r="A23" s="657" t="s">
        <v>2949</v>
      </c>
      <c r="B23" s="689"/>
      <c r="C23" s="632"/>
      <c r="D23" s="689">
        <v>37</v>
      </c>
      <c r="E23" s="632">
        <v>1</v>
      </c>
      <c r="F23" s="689"/>
      <c r="G23" s="637"/>
      <c r="H23" s="689"/>
      <c r="I23" s="632"/>
      <c r="J23" s="689"/>
      <c r="K23" s="632"/>
      <c r="L23" s="689"/>
      <c r="M23" s="637"/>
      <c r="N23" s="689"/>
      <c r="O23" s="632"/>
      <c r="P23" s="689"/>
      <c r="Q23" s="632"/>
      <c r="R23" s="689"/>
      <c r="S23" s="638"/>
    </row>
    <row r="24" spans="1:19" ht="14.4" customHeight="1" x14ac:dyDescent="0.3">
      <c r="A24" s="657" t="s">
        <v>2950</v>
      </c>
      <c r="B24" s="689">
        <v>52602</v>
      </c>
      <c r="C24" s="632">
        <v>0.2345445060261378</v>
      </c>
      <c r="D24" s="689">
        <v>224273</v>
      </c>
      <c r="E24" s="632">
        <v>1</v>
      </c>
      <c r="F24" s="689">
        <v>94117</v>
      </c>
      <c r="G24" s="637">
        <v>0.41965372559336167</v>
      </c>
      <c r="H24" s="689">
        <v>2469.23</v>
      </c>
      <c r="I24" s="632">
        <v>4.1757641875242356E-2</v>
      </c>
      <c r="J24" s="689">
        <v>59132.41</v>
      </c>
      <c r="K24" s="632">
        <v>1</v>
      </c>
      <c r="L24" s="689">
        <v>5704.4599999999991</v>
      </c>
      <c r="M24" s="637">
        <v>9.6469262795140578E-2</v>
      </c>
      <c r="N24" s="689"/>
      <c r="O24" s="632"/>
      <c r="P24" s="689"/>
      <c r="Q24" s="632"/>
      <c r="R24" s="689"/>
      <c r="S24" s="638"/>
    </row>
    <row r="25" spans="1:19" ht="14.4" customHeight="1" x14ac:dyDescent="0.3">
      <c r="A25" s="657" t="s">
        <v>2951</v>
      </c>
      <c r="B25" s="689">
        <v>1547684</v>
      </c>
      <c r="C25" s="632">
        <v>0.9355923514821709</v>
      </c>
      <c r="D25" s="689">
        <v>1654229</v>
      </c>
      <c r="E25" s="632">
        <v>1</v>
      </c>
      <c r="F25" s="689">
        <v>1614691</v>
      </c>
      <c r="G25" s="637">
        <v>0.97609883516731966</v>
      </c>
      <c r="H25" s="689">
        <v>987594.2300000001</v>
      </c>
      <c r="I25" s="632">
        <v>1.2288499392999821</v>
      </c>
      <c r="J25" s="689">
        <v>803673.58000000066</v>
      </c>
      <c r="K25" s="632">
        <v>1</v>
      </c>
      <c r="L25" s="689">
        <v>477294.05000000034</v>
      </c>
      <c r="M25" s="637">
        <v>0.59389043248130657</v>
      </c>
      <c r="N25" s="689"/>
      <c r="O25" s="632"/>
      <c r="P25" s="689"/>
      <c r="Q25" s="632"/>
      <c r="R25" s="689"/>
      <c r="S25" s="638"/>
    </row>
    <row r="26" spans="1:19" ht="14.4" customHeight="1" x14ac:dyDescent="0.3">
      <c r="A26" s="657" t="s">
        <v>2952</v>
      </c>
      <c r="B26" s="689"/>
      <c r="C26" s="632"/>
      <c r="D26" s="689"/>
      <c r="E26" s="632"/>
      <c r="F26" s="689">
        <v>2050</v>
      </c>
      <c r="G26" s="637"/>
      <c r="H26" s="689"/>
      <c r="I26" s="632"/>
      <c r="J26" s="689"/>
      <c r="K26" s="632"/>
      <c r="L26" s="689"/>
      <c r="M26" s="637"/>
      <c r="N26" s="689"/>
      <c r="O26" s="632"/>
      <c r="P26" s="689"/>
      <c r="Q26" s="632"/>
      <c r="R26" s="689"/>
      <c r="S26" s="638"/>
    </row>
    <row r="27" spans="1:19" ht="14.4" customHeight="1" x14ac:dyDescent="0.3">
      <c r="A27" s="657" t="s">
        <v>2953</v>
      </c>
      <c r="B27" s="689">
        <v>183277</v>
      </c>
      <c r="C27" s="632">
        <v>1.5830036794555096</v>
      </c>
      <c r="D27" s="689">
        <v>115778</v>
      </c>
      <c r="E27" s="632">
        <v>1</v>
      </c>
      <c r="F27" s="689">
        <v>243896</v>
      </c>
      <c r="G27" s="637">
        <v>2.1065832887076992</v>
      </c>
      <c r="H27" s="689">
        <v>20735.57</v>
      </c>
      <c r="I27" s="632">
        <v>1.2851210806743805</v>
      </c>
      <c r="J27" s="689">
        <v>16135.109999999999</v>
      </c>
      <c r="K27" s="632">
        <v>1</v>
      </c>
      <c r="L27" s="689">
        <v>136355.56000000003</v>
      </c>
      <c r="M27" s="637">
        <v>8.450860266834253</v>
      </c>
      <c r="N27" s="689"/>
      <c r="O27" s="632"/>
      <c r="P27" s="689"/>
      <c r="Q27" s="632"/>
      <c r="R27" s="689"/>
      <c r="S27" s="638"/>
    </row>
    <row r="28" spans="1:19" ht="14.4" customHeight="1" x14ac:dyDescent="0.3">
      <c r="A28" s="657" t="s">
        <v>2954</v>
      </c>
      <c r="B28" s="689">
        <v>94444</v>
      </c>
      <c r="C28" s="632">
        <v>0.36089478551285087</v>
      </c>
      <c r="D28" s="689">
        <v>261694</v>
      </c>
      <c r="E28" s="632">
        <v>1</v>
      </c>
      <c r="F28" s="689">
        <v>210621</v>
      </c>
      <c r="G28" s="637">
        <v>0.80483694696859687</v>
      </c>
      <c r="H28" s="689"/>
      <c r="I28" s="632"/>
      <c r="J28" s="689">
        <v>9909.59</v>
      </c>
      <c r="K28" s="632">
        <v>1</v>
      </c>
      <c r="L28" s="689">
        <v>7178.0300000000007</v>
      </c>
      <c r="M28" s="637">
        <v>0.72435186521339434</v>
      </c>
      <c r="N28" s="689"/>
      <c r="O28" s="632"/>
      <c r="P28" s="689"/>
      <c r="Q28" s="632"/>
      <c r="R28" s="689"/>
      <c r="S28" s="638"/>
    </row>
    <row r="29" spans="1:19" ht="14.4" customHeight="1" x14ac:dyDescent="0.3">
      <c r="A29" s="657" t="s">
        <v>2955</v>
      </c>
      <c r="B29" s="689">
        <v>409015</v>
      </c>
      <c r="C29" s="632">
        <v>0.91784778198660755</v>
      </c>
      <c r="D29" s="689">
        <v>445624</v>
      </c>
      <c r="E29" s="632">
        <v>1</v>
      </c>
      <c r="F29" s="689">
        <v>366754</v>
      </c>
      <c r="G29" s="637">
        <v>0.82301222555338127</v>
      </c>
      <c r="H29" s="689">
        <v>98805.790000000008</v>
      </c>
      <c r="I29" s="632">
        <v>3.7967836824722223</v>
      </c>
      <c r="J29" s="689">
        <v>26023.550000000003</v>
      </c>
      <c r="K29" s="632">
        <v>1</v>
      </c>
      <c r="L29" s="689">
        <v>68395.320000000007</v>
      </c>
      <c r="M29" s="637">
        <v>2.6282086802146516</v>
      </c>
      <c r="N29" s="689"/>
      <c r="O29" s="632"/>
      <c r="P29" s="689"/>
      <c r="Q29" s="632"/>
      <c r="R29" s="689"/>
      <c r="S29" s="638"/>
    </row>
    <row r="30" spans="1:19" ht="14.4" customHeight="1" x14ac:dyDescent="0.3">
      <c r="A30" s="657" t="s">
        <v>2956</v>
      </c>
      <c r="B30" s="689">
        <v>3803342</v>
      </c>
      <c r="C30" s="632">
        <v>1.0110436551882902</v>
      </c>
      <c r="D30" s="689">
        <v>3761798</v>
      </c>
      <c r="E30" s="632">
        <v>1</v>
      </c>
      <c r="F30" s="689">
        <v>3715947</v>
      </c>
      <c r="G30" s="637">
        <v>0.98781141358467417</v>
      </c>
      <c r="H30" s="689">
        <v>222844.57999999984</v>
      </c>
      <c r="I30" s="632">
        <v>0.523376436707371</v>
      </c>
      <c r="J30" s="689">
        <v>425782.59999999992</v>
      </c>
      <c r="K30" s="632">
        <v>1</v>
      </c>
      <c r="L30" s="689">
        <v>327047.68999999994</v>
      </c>
      <c r="M30" s="637">
        <v>0.76810957047093986</v>
      </c>
      <c r="N30" s="689"/>
      <c r="O30" s="632"/>
      <c r="P30" s="689"/>
      <c r="Q30" s="632"/>
      <c r="R30" s="689"/>
      <c r="S30" s="638"/>
    </row>
    <row r="31" spans="1:19" ht="14.4" customHeight="1" x14ac:dyDescent="0.3">
      <c r="A31" s="657" t="s">
        <v>2957</v>
      </c>
      <c r="B31" s="689">
        <v>1224166</v>
      </c>
      <c r="C31" s="632">
        <v>1.0033440265686189</v>
      </c>
      <c r="D31" s="689">
        <v>1220086</v>
      </c>
      <c r="E31" s="632">
        <v>1</v>
      </c>
      <c r="F31" s="689">
        <v>1100389</v>
      </c>
      <c r="G31" s="637">
        <v>0.90189462054314207</v>
      </c>
      <c r="H31" s="689">
        <v>161994.11999999991</v>
      </c>
      <c r="I31" s="632">
        <v>1.9122464233791701</v>
      </c>
      <c r="J31" s="689">
        <v>84714.039999999979</v>
      </c>
      <c r="K31" s="632">
        <v>1</v>
      </c>
      <c r="L31" s="689">
        <v>105607.61999999997</v>
      </c>
      <c r="M31" s="637">
        <v>1.2466365669728416</v>
      </c>
      <c r="N31" s="689"/>
      <c r="O31" s="632"/>
      <c r="P31" s="689"/>
      <c r="Q31" s="632"/>
      <c r="R31" s="689"/>
      <c r="S31" s="638"/>
    </row>
    <row r="32" spans="1:19" ht="14.4" customHeight="1" x14ac:dyDescent="0.3">
      <c r="A32" s="657" t="s">
        <v>759</v>
      </c>
      <c r="B32" s="689"/>
      <c r="C32" s="632"/>
      <c r="D32" s="689"/>
      <c r="E32" s="632"/>
      <c r="F32" s="689">
        <v>875</v>
      </c>
      <c r="G32" s="637"/>
      <c r="H32" s="689">
        <v>-28674.749999999996</v>
      </c>
      <c r="I32" s="632">
        <v>98.070214439618312</v>
      </c>
      <c r="J32" s="689">
        <v>-292.39</v>
      </c>
      <c r="K32" s="632">
        <v>1</v>
      </c>
      <c r="L32" s="689">
        <v>-182710.7</v>
      </c>
      <c r="M32" s="637">
        <v>624.88696603851031</v>
      </c>
      <c r="N32" s="689"/>
      <c r="O32" s="632"/>
      <c r="P32" s="689"/>
      <c r="Q32" s="632"/>
      <c r="R32" s="689"/>
      <c r="S32" s="638"/>
    </row>
    <row r="33" spans="1:19" ht="14.4" customHeight="1" x14ac:dyDescent="0.3">
      <c r="A33" s="657" t="s">
        <v>2958</v>
      </c>
      <c r="B33" s="689">
        <v>895243</v>
      </c>
      <c r="C33" s="632">
        <v>0.92237370001215757</v>
      </c>
      <c r="D33" s="689">
        <v>970586</v>
      </c>
      <c r="E33" s="632">
        <v>1</v>
      </c>
      <c r="F33" s="689">
        <v>1060353</v>
      </c>
      <c r="G33" s="637">
        <v>1.0924874251225549</v>
      </c>
      <c r="H33" s="689">
        <v>876562.19000000041</v>
      </c>
      <c r="I33" s="632">
        <v>0.92908133698006268</v>
      </c>
      <c r="J33" s="689">
        <v>943471.9600000002</v>
      </c>
      <c r="K33" s="632">
        <v>1</v>
      </c>
      <c r="L33" s="689">
        <v>1205106.689999999</v>
      </c>
      <c r="M33" s="637">
        <v>1.2773105519744314</v>
      </c>
      <c r="N33" s="689"/>
      <c r="O33" s="632"/>
      <c r="P33" s="689"/>
      <c r="Q33" s="632"/>
      <c r="R33" s="689"/>
      <c r="S33" s="638"/>
    </row>
    <row r="34" spans="1:19" ht="14.4" customHeight="1" thickBot="1" x14ac:dyDescent="0.35">
      <c r="A34" s="693" t="s">
        <v>2959</v>
      </c>
      <c r="B34" s="691">
        <v>2190949</v>
      </c>
      <c r="C34" s="640">
        <v>1.0770128836548307</v>
      </c>
      <c r="D34" s="691">
        <v>2034283</v>
      </c>
      <c r="E34" s="640">
        <v>1</v>
      </c>
      <c r="F34" s="691">
        <v>1639552</v>
      </c>
      <c r="G34" s="645">
        <v>0.80596062593061046</v>
      </c>
      <c r="H34" s="691">
        <v>1471329.6999999995</v>
      </c>
      <c r="I34" s="640">
        <v>0.60409587375003349</v>
      </c>
      <c r="J34" s="691">
        <v>2435589.7200000002</v>
      </c>
      <c r="K34" s="640">
        <v>1</v>
      </c>
      <c r="L34" s="691">
        <v>1148100.8500000001</v>
      </c>
      <c r="M34" s="645">
        <v>0.4713851600588953</v>
      </c>
      <c r="N34" s="691"/>
      <c r="O34" s="640"/>
      <c r="P34" s="691"/>
      <c r="Q34" s="640"/>
      <c r="R34" s="691"/>
      <c r="S34" s="6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96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60" bestFit="1" customWidth="1"/>
    <col min="2" max="2" width="8.6640625" style="160" bestFit="1" customWidth="1"/>
    <col min="3" max="3" width="2.109375" style="160" bestFit="1" customWidth="1"/>
    <col min="4" max="4" width="8" style="160" bestFit="1" customWidth="1"/>
    <col min="5" max="5" width="52.88671875" style="160" bestFit="1" customWidth="1" collapsed="1"/>
    <col min="6" max="7" width="11.109375" style="240" hidden="1" customWidth="1" outlineLevel="1"/>
    <col min="8" max="9" width="9.33203125" style="240" hidden="1" customWidth="1"/>
    <col min="10" max="11" width="11.109375" style="240" customWidth="1"/>
    <col min="12" max="13" width="9.33203125" style="240" hidden="1" customWidth="1"/>
    <col min="14" max="15" width="11.109375" style="240" customWidth="1"/>
    <col min="16" max="16" width="11.109375" style="243" customWidth="1"/>
    <col min="17" max="17" width="11.109375" style="240" customWidth="1"/>
    <col min="18" max="16384" width="8.88671875" style="160"/>
  </cols>
  <sheetData>
    <row r="1" spans="1:17" ht="18.600000000000001" customHeight="1" thickBot="1" x14ac:dyDescent="0.4">
      <c r="A1" s="366" t="s">
        <v>3260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ht="14.4" customHeight="1" thickBot="1" x14ac:dyDescent="0.35">
      <c r="A2" s="269" t="s">
        <v>282</v>
      </c>
      <c r="B2" s="161"/>
      <c r="C2" s="161"/>
      <c r="D2" s="161"/>
      <c r="E2" s="1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2"/>
      <c r="Q2" s="261"/>
    </row>
    <row r="3" spans="1:17" ht="14.4" customHeight="1" thickBot="1" x14ac:dyDescent="0.35">
      <c r="E3" s="100" t="s">
        <v>139</v>
      </c>
      <c r="F3" s="131">
        <f t="shared" ref="F3:O3" si="0">SUBTOTAL(9,F6:F1048576)</f>
        <v>77170.68000000008</v>
      </c>
      <c r="G3" s="132">
        <f t="shared" si="0"/>
        <v>133362110.88000001</v>
      </c>
      <c r="H3" s="132"/>
      <c r="I3" s="132"/>
      <c r="J3" s="132">
        <f t="shared" si="0"/>
        <v>76715.049999999974</v>
      </c>
      <c r="K3" s="132">
        <f t="shared" si="0"/>
        <v>130047369.30999993</v>
      </c>
      <c r="L3" s="132"/>
      <c r="M3" s="132"/>
      <c r="N3" s="132">
        <f t="shared" si="0"/>
        <v>78483.179999999949</v>
      </c>
      <c r="O3" s="132">
        <f t="shared" si="0"/>
        <v>134713327.2700001</v>
      </c>
      <c r="P3" s="75">
        <f>IF(K3=0,0,O3/K3)</f>
        <v>1.0358789107750246</v>
      </c>
      <c r="Q3" s="133">
        <f>IF(N3=0,0,O3/N3)</f>
        <v>1716.4611228800895</v>
      </c>
    </row>
    <row r="4" spans="1:17" ht="14.4" customHeight="1" x14ac:dyDescent="0.3">
      <c r="A4" s="486" t="s">
        <v>69</v>
      </c>
      <c r="B4" s="484" t="s">
        <v>103</v>
      </c>
      <c r="C4" s="486" t="s">
        <v>104</v>
      </c>
      <c r="D4" s="495" t="s">
        <v>105</v>
      </c>
      <c r="E4" s="487" t="s">
        <v>70</v>
      </c>
      <c r="F4" s="493">
        <v>2015</v>
      </c>
      <c r="G4" s="494"/>
      <c r="H4" s="134"/>
      <c r="I4" s="134"/>
      <c r="J4" s="493">
        <v>2017</v>
      </c>
      <c r="K4" s="494"/>
      <c r="L4" s="134"/>
      <c r="M4" s="134"/>
      <c r="N4" s="493">
        <v>2018</v>
      </c>
      <c r="O4" s="494"/>
      <c r="P4" s="496" t="s">
        <v>2</v>
      </c>
      <c r="Q4" s="485" t="s">
        <v>106</v>
      </c>
    </row>
    <row r="5" spans="1:17" ht="14.4" customHeight="1" thickBot="1" x14ac:dyDescent="0.35">
      <c r="A5" s="696"/>
      <c r="B5" s="694"/>
      <c r="C5" s="696"/>
      <c r="D5" s="706"/>
      <c r="E5" s="698"/>
      <c r="F5" s="707" t="s">
        <v>77</v>
      </c>
      <c r="G5" s="708" t="s">
        <v>14</v>
      </c>
      <c r="H5" s="709"/>
      <c r="I5" s="709"/>
      <c r="J5" s="707" t="s">
        <v>77</v>
      </c>
      <c r="K5" s="708" t="s">
        <v>14</v>
      </c>
      <c r="L5" s="709"/>
      <c r="M5" s="709"/>
      <c r="N5" s="707" t="s">
        <v>77</v>
      </c>
      <c r="O5" s="708" t="s">
        <v>14</v>
      </c>
      <c r="P5" s="710"/>
      <c r="Q5" s="703"/>
    </row>
    <row r="6" spans="1:17" ht="14.4" customHeight="1" x14ac:dyDescent="0.3">
      <c r="A6" s="624" t="s">
        <v>2960</v>
      </c>
      <c r="B6" s="625" t="s">
        <v>2498</v>
      </c>
      <c r="C6" s="625" t="s">
        <v>634</v>
      </c>
      <c r="D6" s="625" t="s">
        <v>2517</v>
      </c>
      <c r="E6" s="625" t="s">
        <v>2519</v>
      </c>
      <c r="F6" s="147">
        <v>1</v>
      </c>
      <c r="G6" s="147">
        <v>131</v>
      </c>
      <c r="H6" s="147"/>
      <c r="I6" s="147">
        <v>131</v>
      </c>
      <c r="J6" s="147"/>
      <c r="K6" s="147"/>
      <c r="L6" s="147"/>
      <c r="M6" s="147"/>
      <c r="N6" s="147"/>
      <c r="O6" s="147"/>
      <c r="P6" s="630"/>
      <c r="Q6" s="648"/>
    </row>
    <row r="7" spans="1:17" ht="14.4" customHeight="1" x14ac:dyDescent="0.3">
      <c r="A7" s="631" t="s">
        <v>2960</v>
      </c>
      <c r="B7" s="632" t="s">
        <v>2498</v>
      </c>
      <c r="C7" s="632" t="s">
        <v>634</v>
      </c>
      <c r="D7" s="632" t="s">
        <v>2527</v>
      </c>
      <c r="E7" s="632" t="s">
        <v>2528</v>
      </c>
      <c r="F7" s="649">
        <v>1</v>
      </c>
      <c r="G7" s="649">
        <v>742</v>
      </c>
      <c r="H7" s="649"/>
      <c r="I7" s="649">
        <v>742</v>
      </c>
      <c r="J7" s="649"/>
      <c r="K7" s="649"/>
      <c r="L7" s="649"/>
      <c r="M7" s="649"/>
      <c r="N7" s="649"/>
      <c r="O7" s="649"/>
      <c r="P7" s="637"/>
      <c r="Q7" s="650"/>
    </row>
    <row r="8" spans="1:17" ht="14.4" customHeight="1" x14ac:dyDescent="0.3">
      <c r="A8" s="631" t="s">
        <v>2960</v>
      </c>
      <c r="B8" s="632" t="s">
        <v>2531</v>
      </c>
      <c r="C8" s="632" t="s">
        <v>2499</v>
      </c>
      <c r="D8" s="632" t="s">
        <v>2500</v>
      </c>
      <c r="E8" s="632" t="s">
        <v>629</v>
      </c>
      <c r="F8" s="649"/>
      <c r="G8" s="649"/>
      <c r="H8" s="649"/>
      <c r="I8" s="649"/>
      <c r="J8" s="649">
        <v>1</v>
      </c>
      <c r="K8" s="649">
        <v>855.64</v>
      </c>
      <c r="L8" s="649">
        <v>1</v>
      </c>
      <c r="M8" s="649">
        <v>855.64</v>
      </c>
      <c r="N8" s="649"/>
      <c r="O8" s="649"/>
      <c r="P8" s="637"/>
      <c r="Q8" s="650"/>
    </row>
    <row r="9" spans="1:17" ht="14.4" customHeight="1" x14ac:dyDescent="0.3">
      <c r="A9" s="631" t="s">
        <v>2960</v>
      </c>
      <c r="B9" s="632" t="s">
        <v>2531</v>
      </c>
      <c r="C9" s="632" t="s">
        <v>2499</v>
      </c>
      <c r="D9" s="632" t="s">
        <v>2532</v>
      </c>
      <c r="E9" s="632" t="s">
        <v>629</v>
      </c>
      <c r="F9" s="649">
        <v>1</v>
      </c>
      <c r="G9" s="649">
        <v>1711.26</v>
      </c>
      <c r="H9" s="649">
        <v>0.49999707819338851</v>
      </c>
      <c r="I9" s="649">
        <v>1711.26</v>
      </c>
      <c r="J9" s="649">
        <v>2</v>
      </c>
      <c r="K9" s="649">
        <v>3422.54</v>
      </c>
      <c r="L9" s="649">
        <v>1</v>
      </c>
      <c r="M9" s="649">
        <v>1711.27</v>
      </c>
      <c r="N9" s="649"/>
      <c r="O9" s="649"/>
      <c r="P9" s="637"/>
      <c r="Q9" s="650"/>
    </row>
    <row r="10" spans="1:17" ht="14.4" customHeight="1" x14ac:dyDescent="0.3">
      <c r="A10" s="631" t="s">
        <v>2960</v>
      </c>
      <c r="B10" s="632" t="s">
        <v>2531</v>
      </c>
      <c r="C10" s="632" t="s">
        <v>2499</v>
      </c>
      <c r="D10" s="632" t="s">
        <v>2533</v>
      </c>
      <c r="E10" s="632" t="s">
        <v>618</v>
      </c>
      <c r="F10" s="649">
        <v>28.810000000000002</v>
      </c>
      <c r="G10" s="649">
        <v>78018.34</v>
      </c>
      <c r="H10" s="649">
        <v>1.6003082535777453</v>
      </c>
      <c r="I10" s="649">
        <v>2708.0298507462685</v>
      </c>
      <c r="J10" s="649">
        <v>18.09</v>
      </c>
      <c r="K10" s="649">
        <v>48752.070000000007</v>
      </c>
      <c r="L10" s="649">
        <v>1</v>
      </c>
      <c r="M10" s="649">
        <v>2694.9734660033173</v>
      </c>
      <c r="N10" s="649">
        <v>18.419999999999998</v>
      </c>
      <c r="O10" s="649">
        <v>47717.43</v>
      </c>
      <c r="P10" s="637">
        <v>0.97877751652391365</v>
      </c>
      <c r="Q10" s="650">
        <v>2590.5228013029318</v>
      </c>
    </row>
    <row r="11" spans="1:17" ht="14.4" customHeight="1" x14ac:dyDescent="0.3">
      <c r="A11" s="631" t="s">
        <v>2960</v>
      </c>
      <c r="B11" s="632" t="s">
        <v>2531</v>
      </c>
      <c r="C11" s="632" t="s">
        <v>2499</v>
      </c>
      <c r="D11" s="632" t="s">
        <v>2534</v>
      </c>
      <c r="E11" s="632" t="s">
        <v>618</v>
      </c>
      <c r="F11" s="649"/>
      <c r="G11" s="649"/>
      <c r="H11" s="649"/>
      <c r="I11" s="649"/>
      <c r="J11" s="649">
        <v>0.4</v>
      </c>
      <c r="K11" s="649">
        <v>2708.04</v>
      </c>
      <c r="L11" s="649">
        <v>1</v>
      </c>
      <c r="M11" s="649">
        <v>6770.0999999999995</v>
      </c>
      <c r="N11" s="649">
        <v>0.2</v>
      </c>
      <c r="O11" s="649">
        <v>1295.26</v>
      </c>
      <c r="P11" s="637">
        <v>0.47830164990177398</v>
      </c>
      <c r="Q11" s="650">
        <v>6476.2999999999993</v>
      </c>
    </row>
    <row r="12" spans="1:17" ht="14.4" customHeight="1" x14ac:dyDescent="0.3">
      <c r="A12" s="631" t="s">
        <v>2960</v>
      </c>
      <c r="B12" s="632" t="s">
        <v>2531</v>
      </c>
      <c r="C12" s="632" t="s">
        <v>2499</v>
      </c>
      <c r="D12" s="632" t="s">
        <v>2535</v>
      </c>
      <c r="E12" s="632" t="s">
        <v>675</v>
      </c>
      <c r="F12" s="649">
        <v>0.3</v>
      </c>
      <c r="G12" s="649">
        <v>1483.18</v>
      </c>
      <c r="H12" s="649">
        <v>1.2500042139329479</v>
      </c>
      <c r="I12" s="649">
        <v>4943.9333333333334</v>
      </c>
      <c r="J12" s="649">
        <v>0.24000000000000002</v>
      </c>
      <c r="K12" s="649">
        <v>1186.54</v>
      </c>
      <c r="L12" s="649">
        <v>1</v>
      </c>
      <c r="M12" s="649">
        <v>4943.9166666666661</v>
      </c>
      <c r="N12" s="649">
        <v>0.14000000000000001</v>
      </c>
      <c r="O12" s="649">
        <v>692.13</v>
      </c>
      <c r="P12" s="637">
        <v>0.58331788224585768</v>
      </c>
      <c r="Q12" s="650">
        <v>4943.7857142857138</v>
      </c>
    </row>
    <row r="13" spans="1:17" ht="14.4" customHeight="1" x14ac:dyDescent="0.3">
      <c r="A13" s="631" t="s">
        <v>2960</v>
      </c>
      <c r="B13" s="632" t="s">
        <v>2531</v>
      </c>
      <c r="C13" s="632" t="s">
        <v>2499</v>
      </c>
      <c r="D13" s="632" t="s">
        <v>2535</v>
      </c>
      <c r="E13" s="632" t="s">
        <v>754</v>
      </c>
      <c r="F13" s="649">
        <v>0.19</v>
      </c>
      <c r="G13" s="649">
        <v>939.34</v>
      </c>
      <c r="H13" s="649"/>
      <c r="I13" s="649">
        <v>4943.894736842105</v>
      </c>
      <c r="J13" s="649"/>
      <c r="K13" s="649"/>
      <c r="L13" s="649"/>
      <c r="M13" s="649"/>
      <c r="N13" s="649">
        <v>0.1</v>
      </c>
      <c r="O13" s="649">
        <v>486.31</v>
      </c>
      <c r="P13" s="637"/>
      <c r="Q13" s="650">
        <v>4863.0999999999995</v>
      </c>
    </row>
    <row r="14" spans="1:17" ht="14.4" customHeight="1" x14ac:dyDescent="0.3">
      <c r="A14" s="631" t="s">
        <v>2960</v>
      </c>
      <c r="B14" s="632" t="s">
        <v>2531</v>
      </c>
      <c r="C14" s="632" t="s">
        <v>2499</v>
      </c>
      <c r="D14" s="632" t="s">
        <v>2536</v>
      </c>
      <c r="E14" s="632" t="s">
        <v>2537</v>
      </c>
      <c r="F14" s="649">
        <v>56.500000000000014</v>
      </c>
      <c r="G14" s="649">
        <v>56641.570000000014</v>
      </c>
      <c r="H14" s="649">
        <v>0.97609629860549973</v>
      </c>
      <c r="I14" s="649">
        <v>1002.5056637168142</v>
      </c>
      <c r="J14" s="649">
        <v>57.750000000000007</v>
      </c>
      <c r="K14" s="649">
        <v>58028.670000000013</v>
      </c>
      <c r="L14" s="649">
        <v>1</v>
      </c>
      <c r="M14" s="649">
        <v>1004.8254545454546</v>
      </c>
      <c r="N14" s="649"/>
      <c r="O14" s="649"/>
      <c r="P14" s="637"/>
      <c r="Q14" s="650"/>
    </row>
    <row r="15" spans="1:17" ht="14.4" customHeight="1" x14ac:dyDescent="0.3">
      <c r="A15" s="631" t="s">
        <v>2960</v>
      </c>
      <c r="B15" s="632" t="s">
        <v>2531</v>
      </c>
      <c r="C15" s="632" t="s">
        <v>2499</v>
      </c>
      <c r="D15" s="632" t="s">
        <v>2538</v>
      </c>
      <c r="E15" s="632" t="s">
        <v>675</v>
      </c>
      <c r="F15" s="649">
        <v>3.1100000000000003</v>
      </c>
      <c r="G15" s="649">
        <v>30751.260000000002</v>
      </c>
      <c r="H15" s="649">
        <v>1.0578246924350232</v>
      </c>
      <c r="I15" s="649">
        <v>9887.864951768488</v>
      </c>
      <c r="J15" s="649">
        <v>2.94</v>
      </c>
      <c r="K15" s="649">
        <v>29070.28</v>
      </c>
      <c r="L15" s="649">
        <v>1</v>
      </c>
      <c r="M15" s="649">
        <v>9887.850340136054</v>
      </c>
      <c r="N15" s="649">
        <v>3.47</v>
      </c>
      <c r="O15" s="649">
        <v>33687.68</v>
      </c>
      <c r="P15" s="637">
        <v>1.1588357594078902</v>
      </c>
      <c r="Q15" s="650">
        <v>9708.2651296829972</v>
      </c>
    </row>
    <row r="16" spans="1:17" ht="14.4" customHeight="1" x14ac:dyDescent="0.3">
      <c r="A16" s="631" t="s">
        <v>2960</v>
      </c>
      <c r="B16" s="632" t="s">
        <v>2531</v>
      </c>
      <c r="C16" s="632" t="s">
        <v>2499</v>
      </c>
      <c r="D16" s="632" t="s">
        <v>2538</v>
      </c>
      <c r="E16" s="632" t="s">
        <v>754</v>
      </c>
      <c r="F16" s="649">
        <v>0.8899999999999999</v>
      </c>
      <c r="G16" s="649">
        <v>8800.18</v>
      </c>
      <c r="H16" s="649">
        <v>0.67938951924138447</v>
      </c>
      <c r="I16" s="649">
        <v>9887.8426966292154</v>
      </c>
      <c r="J16" s="649">
        <v>1.3100000000000003</v>
      </c>
      <c r="K16" s="649">
        <v>12953.07</v>
      </c>
      <c r="L16" s="649">
        <v>1</v>
      </c>
      <c r="M16" s="649">
        <v>9887.8396946564862</v>
      </c>
      <c r="N16" s="649">
        <v>0.74000000000000021</v>
      </c>
      <c r="O16" s="649">
        <v>6474.4</v>
      </c>
      <c r="P16" s="637">
        <v>0.49983517420966611</v>
      </c>
      <c r="Q16" s="650">
        <v>8749.1891891891864</v>
      </c>
    </row>
    <row r="17" spans="1:17" ht="14.4" customHeight="1" x14ac:dyDescent="0.3">
      <c r="A17" s="631" t="s">
        <v>2960</v>
      </c>
      <c r="B17" s="632" t="s">
        <v>2531</v>
      </c>
      <c r="C17" s="632" t="s">
        <v>2499</v>
      </c>
      <c r="D17" s="632" t="s">
        <v>2542</v>
      </c>
      <c r="E17" s="632" t="s">
        <v>616</v>
      </c>
      <c r="F17" s="649">
        <v>43</v>
      </c>
      <c r="G17" s="649">
        <v>39575.1</v>
      </c>
      <c r="H17" s="649">
        <v>0.57219449734629668</v>
      </c>
      <c r="I17" s="649">
        <v>920.35116279069769</v>
      </c>
      <c r="J17" s="649">
        <v>82</v>
      </c>
      <c r="K17" s="649">
        <v>69163.719999999987</v>
      </c>
      <c r="L17" s="649">
        <v>1</v>
      </c>
      <c r="M17" s="649">
        <v>843.45999999999981</v>
      </c>
      <c r="N17" s="649">
        <v>71</v>
      </c>
      <c r="O17" s="649">
        <v>53933.36</v>
      </c>
      <c r="P17" s="637">
        <v>0.77979264273234594</v>
      </c>
      <c r="Q17" s="650">
        <v>759.62478873239434</v>
      </c>
    </row>
    <row r="18" spans="1:17" ht="14.4" customHeight="1" x14ac:dyDescent="0.3">
      <c r="A18" s="631" t="s">
        <v>2960</v>
      </c>
      <c r="B18" s="632" t="s">
        <v>2531</v>
      </c>
      <c r="C18" s="632" t="s">
        <v>2499</v>
      </c>
      <c r="D18" s="632" t="s">
        <v>2543</v>
      </c>
      <c r="E18" s="632" t="s">
        <v>616</v>
      </c>
      <c r="F18" s="649">
        <v>3</v>
      </c>
      <c r="G18" s="649">
        <v>5060.76</v>
      </c>
      <c r="H18" s="649">
        <v>1.2</v>
      </c>
      <c r="I18" s="649">
        <v>1686.92</v>
      </c>
      <c r="J18" s="649">
        <v>2.5</v>
      </c>
      <c r="K18" s="649">
        <v>4217.3</v>
      </c>
      <c r="L18" s="649">
        <v>1</v>
      </c>
      <c r="M18" s="649">
        <v>1686.92</v>
      </c>
      <c r="N18" s="649"/>
      <c r="O18" s="649"/>
      <c r="P18" s="637"/>
      <c r="Q18" s="650"/>
    </row>
    <row r="19" spans="1:17" ht="14.4" customHeight="1" x14ac:dyDescent="0.3">
      <c r="A19" s="631" t="s">
        <v>2960</v>
      </c>
      <c r="B19" s="632" t="s">
        <v>2531</v>
      </c>
      <c r="C19" s="632" t="s">
        <v>2499</v>
      </c>
      <c r="D19" s="632" t="s">
        <v>2544</v>
      </c>
      <c r="E19" s="632" t="s">
        <v>716</v>
      </c>
      <c r="F19" s="649">
        <v>0.14000000000000001</v>
      </c>
      <c r="G19" s="649">
        <v>636.66</v>
      </c>
      <c r="H19" s="649">
        <v>1</v>
      </c>
      <c r="I19" s="649">
        <v>4547.5714285714275</v>
      </c>
      <c r="J19" s="649">
        <v>0.14000000000000001</v>
      </c>
      <c r="K19" s="649">
        <v>636.66</v>
      </c>
      <c r="L19" s="649">
        <v>1</v>
      </c>
      <c r="M19" s="649">
        <v>4547.5714285714275</v>
      </c>
      <c r="N19" s="649"/>
      <c r="O19" s="649"/>
      <c r="P19" s="637"/>
      <c r="Q19" s="650"/>
    </row>
    <row r="20" spans="1:17" ht="14.4" customHeight="1" x14ac:dyDescent="0.3">
      <c r="A20" s="631" t="s">
        <v>2960</v>
      </c>
      <c r="B20" s="632" t="s">
        <v>2531</v>
      </c>
      <c r="C20" s="632" t="s">
        <v>2499</v>
      </c>
      <c r="D20" s="632" t="s">
        <v>2545</v>
      </c>
      <c r="E20" s="632" t="s">
        <v>716</v>
      </c>
      <c r="F20" s="649">
        <v>1.4000000000000004</v>
      </c>
      <c r="G20" s="649">
        <v>12576.490000000002</v>
      </c>
      <c r="H20" s="649">
        <v>1.5364051279921231</v>
      </c>
      <c r="I20" s="649">
        <v>8983.2071428571417</v>
      </c>
      <c r="J20" s="649">
        <v>0.9</v>
      </c>
      <c r="K20" s="649">
        <v>8185.66</v>
      </c>
      <c r="L20" s="649">
        <v>1</v>
      </c>
      <c r="M20" s="649">
        <v>9095.177777777777</v>
      </c>
      <c r="N20" s="649">
        <v>0.05</v>
      </c>
      <c r="O20" s="649">
        <v>454.76</v>
      </c>
      <c r="P20" s="637">
        <v>5.5555691294287814E-2</v>
      </c>
      <c r="Q20" s="650">
        <v>9095.1999999999989</v>
      </c>
    </row>
    <row r="21" spans="1:17" ht="14.4" customHeight="1" x14ac:dyDescent="0.3">
      <c r="A21" s="631" t="s">
        <v>2960</v>
      </c>
      <c r="B21" s="632" t="s">
        <v>2531</v>
      </c>
      <c r="C21" s="632" t="s">
        <v>2499</v>
      </c>
      <c r="D21" s="632" t="s">
        <v>2546</v>
      </c>
      <c r="E21" s="632" t="s">
        <v>723</v>
      </c>
      <c r="F21" s="649">
        <v>0.60000000000000009</v>
      </c>
      <c r="G21" s="649">
        <v>1169.58</v>
      </c>
      <c r="H21" s="649">
        <v>0.8571428571428571</v>
      </c>
      <c r="I21" s="649">
        <v>1949.2999999999995</v>
      </c>
      <c r="J21" s="649">
        <v>0.7</v>
      </c>
      <c r="K21" s="649">
        <v>1364.51</v>
      </c>
      <c r="L21" s="649">
        <v>1</v>
      </c>
      <c r="M21" s="649">
        <v>1949.3000000000002</v>
      </c>
      <c r="N21" s="649"/>
      <c r="O21" s="649"/>
      <c r="P21" s="637"/>
      <c r="Q21" s="650"/>
    </row>
    <row r="22" spans="1:17" ht="14.4" customHeight="1" x14ac:dyDescent="0.3">
      <c r="A22" s="631" t="s">
        <v>2960</v>
      </c>
      <c r="B22" s="632" t="s">
        <v>2531</v>
      </c>
      <c r="C22" s="632" t="s">
        <v>2499</v>
      </c>
      <c r="D22" s="632" t="s">
        <v>2547</v>
      </c>
      <c r="E22" s="632" t="s">
        <v>716</v>
      </c>
      <c r="F22" s="649">
        <v>42.83</v>
      </c>
      <c r="G22" s="649">
        <v>77113.939999999988</v>
      </c>
      <c r="H22" s="649">
        <v>1.0213894053780272</v>
      </c>
      <c r="I22" s="649">
        <v>1800.4655615222973</v>
      </c>
      <c r="J22" s="649">
        <v>41.510000000000005</v>
      </c>
      <c r="K22" s="649">
        <v>75499.059999999983</v>
      </c>
      <c r="L22" s="649">
        <v>1</v>
      </c>
      <c r="M22" s="649">
        <v>1818.8161888701511</v>
      </c>
      <c r="N22" s="649">
        <v>32.03</v>
      </c>
      <c r="O22" s="649">
        <v>44350.609999999993</v>
      </c>
      <c r="P22" s="637">
        <v>0.58743261174377537</v>
      </c>
      <c r="Q22" s="650">
        <v>1384.6584452076177</v>
      </c>
    </row>
    <row r="23" spans="1:17" ht="14.4" customHeight="1" x14ac:dyDescent="0.3">
      <c r="A23" s="631" t="s">
        <v>2960</v>
      </c>
      <c r="B23" s="632" t="s">
        <v>2531</v>
      </c>
      <c r="C23" s="632" t="s">
        <v>2499</v>
      </c>
      <c r="D23" s="632" t="s">
        <v>2548</v>
      </c>
      <c r="E23" s="632" t="s">
        <v>625</v>
      </c>
      <c r="F23" s="649">
        <v>0.3</v>
      </c>
      <c r="G23" s="649">
        <v>155.28</v>
      </c>
      <c r="H23" s="649">
        <v>12</v>
      </c>
      <c r="I23" s="649">
        <v>517.6</v>
      </c>
      <c r="J23" s="649">
        <v>0.03</v>
      </c>
      <c r="K23" s="649">
        <v>12.94</v>
      </c>
      <c r="L23" s="649">
        <v>1</v>
      </c>
      <c r="M23" s="649">
        <v>431.33333333333331</v>
      </c>
      <c r="N23" s="649"/>
      <c r="O23" s="649"/>
      <c r="P23" s="637"/>
      <c r="Q23" s="650"/>
    </row>
    <row r="24" spans="1:17" ht="14.4" customHeight="1" x14ac:dyDescent="0.3">
      <c r="A24" s="631" t="s">
        <v>2960</v>
      </c>
      <c r="B24" s="632" t="s">
        <v>2531</v>
      </c>
      <c r="C24" s="632" t="s">
        <v>2499</v>
      </c>
      <c r="D24" s="632" t="s">
        <v>2549</v>
      </c>
      <c r="E24" s="632" t="s">
        <v>627</v>
      </c>
      <c r="F24" s="649">
        <v>0.05</v>
      </c>
      <c r="G24" s="649">
        <v>45.19</v>
      </c>
      <c r="H24" s="649">
        <v>0.18181452424059544</v>
      </c>
      <c r="I24" s="649">
        <v>903.8</v>
      </c>
      <c r="J24" s="649">
        <v>0.28000000000000003</v>
      </c>
      <c r="K24" s="649">
        <v>248.55</v>
      </c>
      <c r="L24" s="649">
        <v>1</v>
      </c>
      <c r="M24" s="649">
        <v>887.67857142857133</v>
      </c>
      <c r="N24" s="649">
        <v>0.05</v>
      </c>
      <c r="O24" s="649">
        <v>35.94</v>
      </c>
      <c r="P24" s="637">
        <v>0.14459867229933612</v>
      </c>
      <c r="Q24" s="650">
        <v>718.8</v>
      </c>
    </row>
    <row r="25" spans="1:17" ht="14.4" customHeight="1" x14ac:dyDescent="0.3">
      <c r="A25" s="631" t="s">
        <v>2960</v>
      </c>
      <c r="B25" s="632" t="s">
        <v>2531</v>
      </c>
      <c r="C25" s="632" t="s">
        <v>2499</v>
      </c>
      <c r="D25" s="632" t="s">
        <v>2550</v>
      </c>
      <c r="E25" s="632" t="s">
        <v>716</v>
      </c>
      <c r="F25" s="649">
        <v>1.2400000000000004</v>
      </c>
      <c r="G25" s="649">
        <v>47133.009999999987</v>
      </c>
      <c r="H25" s="649">
        <v>0.55389150624659933</v>
      </c>
      <c r="I25" s="649">
        <v>38010.491935483849</v>
      </c>
      <c r="J25" s="649">
        <v>2.4099999999999993</v>
      </c>
      <c r="K25" s="649">
        <v>85094.299999999988</v>
      </c>
      <c r="L25" s="649">
        <v>1</v>
      </c>
      <c r="M25" s="649">
        <v>35308.838174273864</v>
      </c>
      <c r="N25" s="649">
        <v>2.48</v>
      </c>
      <c r="O25" s="649">
        <v>74158.249999999985</v>
      </c>
      <c r="P25" s="637">
        <v>0.87148316632253864</v>
      </c>
      <c r="Q25" s="650">
        <v>29902.520161290318</v>
      </c>
    </row>
    <row r="26" spans="1:17" ht="14.4" customHeight="1" x14ac:dyDescent="0.3">
      <c r="A26" s="631" t="s">
        <v>2960</v>
      </c>
      <c r="B26" s="632" t="s">
        <v>2531</v>
      </c>
      <c r="C26" s="632" t="s">
        <v>2499</v>
      </c>
      <c r="D26" s="632" t="s">
        <v>2551</v>
      </c>
      <c r="E26" s="632" t="s">
        <v>716</v>
      </c>
      <c r="F26" s="649"/>
      <c r="G26" s="649"/>
      <c r="H26" s="649"/>
      <c r="I26" s="649"/>
      <c r="J26" s="649"/>
      <c r="K26" s="649"/>
      <c r="L26" s="649"/>
      <c r="M26" s="649"/>
      <c r="N26" s="649">
        <v>6.67</v>
      </c>
      <c r="O26" s="649">
        <v>4369.0300000000007</v>
      </c>
      <c r="P26" s="637"/>
      <c r="Q26" s="650">
        <v>655.02698650674677</v>
      </c>
    </row>
    <row r="27" spans="1:17" ht="14.4" customHeight="1" x14ac:dyDescent="0.3">
      <c r="A27" s="631" t="s">
        <v>2960</v>
      </c>
      <c r="B27" s="632" t="s">
        <v>2531</v>
      </c>
      <c r="C27" s="632" t="s">
        <v>2499</v>
      </c>
      <c r="D27" s="632" t="s">
        <v>2552</v>
      </c>
      <c r="E27" s="632" t="s">
        <v>716</v>
      </c>
      <c r="F27" s="649"/>
      <c r="G27" s="649"/>
      <c r="H27" s="649"/>
      <c r="I27" s="649"/>
      <c r="J27" s="649"/>
      <c r="K27" s="649"/>
      <c r="L27" s="649"/>
      <c r="M27" s="649"/>
      <c r="N27" s="649">
        <v>0.43999999999999995</v>
      </c>
      <c r="O27" s="649">
        <v>5415.1100000000006</v>
      </c>
      <c r="P27" s="637"/>
      <c r="Q27" s="650">
        <v>12307.068181818184</v>
      </c>
    </row>
    <row r="28" spans="1:17" ht="14.4" customHeight="1" x14ac:dyDescent="0.3">
      <c r="A28" s="631" t="s">
        <v>2960</v>
      </c>
      <c r="B28" s="632" t="s">
        <v>2531</v>
      </c>
      <c r="C28" s="632" t="s">
        <v>2501</v>
      </c>
      <c r="D28" s="632" t="s">
        <v>2770</v>
      </c>
      <c r="E28" s="632" t="s">
        <v>2771</v>
      </c>
      <c r="F28" s="649">
        <v>3</v>
      </c>
      <c r="G28" s="649">
        <v>2916.96</v>
      </c>
      <c r="H28" s="649">
        <v>0.27272727272727271</v>
      </c>
      <c r="I28" s="649">
        <v>972.32</v>
      </c>
      <c r="J28" s="649">
        <v>11</v>
      </c>
      <c r="K28" s="649">
        <v>10695.52</v>
      </c>
      <c r="L28" s="649">
        <v>1</v>
      </c>
      <c r="M28" s="649">
        <v>972.32</v>
      </c>
      <c r="N28" s="649">
        <v>8</v>
      </c>
      <c r="O28" s="649">
        <v>7778.56</v>
      </c>
      <c r="P28" s="637">
        <v>0.72727272727272729</v>
      </c>
      <c r="Q28" s="650">
        <v>972.32</v>
      </c>
    </row>
    <row r="29" spans="1:17" ht="14.4" customHeight="1" x14ac:dyDescent="0.3">
      <c r="A29" s="631" t="s">
        <v>2960</v>
      </c>
      <c r="B29" s="632" t="s">
        <v>2531</v>
      </c>
      <c r="C29" s="632" t="s">
        <v>2501</v>
      </c>
      <c r="D29" s="632" t="s">
        <v>2772</v>
      </c>
      <c r="E29" s="632" t="s">
        <v>2771</v>
      </c>
      <c r="F29" s="649"/>
      <c r="G29" s="649"/>
      <c r="H29" s="649"/>
      <c r="I29" s="649"/>
      <c r="J29" s="649"/>
      <c r="K29" s="649"/>
      <c r="L29" s="649"/>
      <c r="M29" s="649"/>
      <c r="N29" s="649">
        <v>1</v>
      </c>
      <c r="O29" s="649">
        <v>1408.42</v>
      </c>
      <c r="P29" s="637"/>
      <c r="Q29" s="650">
        <v>1408.42</v>
      </c>
    </row>
    <row r="30" spans="1:17" ht="14.4" customHeight="1" x14ac:dyDescent="0.3">
      <c r="A30" s="631" t="s">
        <v>2960</v>
      </c>
      <c r="B30" s="632" t="s">
        <v>2531</v>
      </c>
      <c r="C30" s="632" t="s">
        <v>2501</v>
      </c>
      <c r="D30" s="632" t="s">
        <v>2773</v>
      </c>
      <c r="E30" s="632" t="s">
        <v>2771</v>
      </c>
      <c r="F30" s="649">
        <v>4</v>
      </c>
      <c r="G30" s="649">
        <v>6829.24</v>
      </c>
      <c r="H30" s="649">
        <v>1</v>
      </c>
      <c r="I30" s="649">
        <v>1707.31</v>
      </c>
      <c r="J30" s="649">
        <v>4</v>
      </c>
      <c r="K30" s="649">
        <v>6829.24</v>
      </c>
      <c r="L30" s="649">
        <v>1</v>
      </c>
      <c r="M30" s="649">
        <v>1707.31</v>
      </c>
      <c r="N30" s="649">
        <v>3</v>
      </c>
      <c r="O30" s="649">
        <v>4805.8500000000004</v>
      </c>
      <c r="P30" s="637">
        <v>0.70371666539761391</v>
      </c>
      <c r="Q30" s="650">
        <v>1601.95</v>
      </c>
    </row>
    <row r="31" spans="1:17" ht="14.4" customHeight="1" x14ac:dyDescent="0.3">
      <c r="A31" s="631" t="s">
        <v>2960</v>
      </c>
      <c r="B31" s="632" t="s">
        <v>2531</v>
      </c>
      <c r="C31" s="632" t="s">
        <v>2501</v>
      </c>
      <c r="D31" s="632" t="s">
        <v>2774</v>
      </c>
      <c r="E31" s="632" t="s">
        <v>2771</v>
      </c>
      <c r="F31" s="649">
        <v>4</v>
      </c>
      <c r="G31" s="649">
        <v>8265.2000000000007</v>
      </c>
      <c r="H31" s="649">
        <v>4</v>
      </c>
      <c r="I31" s="649">
        <v>2066.3000000000002</v>
      </c>
      <c r="J31" s="649">
        <v>1</v>
      </c>
      <c r="K31" s="649">
        <v>2066.3000000000002</v>
      </c>
      <c r="L31" s="649">
        <v>1</v>
      </c>
      <c r="M31" s="649">
        <v>2066.3000000000002</v>
      </c>
      <c r="N31" s="649">
        <v>5</v>
      </c>
      <c r="O31" s="649">
        <v>9235.23</v>
      </c>
      <c r="P31" s="637">
        <v>4.4694526448240808</v>
      </c>
      <c r="Q31" s="650">
        <v>1847.0459999999998</v>
      </c>
    </row>
    <row r="32" spans="1:17" ht="14.4" customHeight="1" x14ac:dyDescent="0.3">
      <c r="A32" s="631" t="s">
        <v>2960</v>
      </c>
      <c r="B32" s="632" t="s">
        <v>2531</v>
      </c>
      <c r="C32" s="632" t="s">
        <v>2501</v>
      </c>
      <c r="D32" s="632" t="s">
        <v>2775</v>
      </c>
      <c r="E32" s="632" t="s">
        <v>2776</v>
      </c>
      <c r="F32" s="649"/>
      <c r="G32" s="649"/>
      <c r="H32" s="649"/>
      <c r="I32" s="649"/>
      <c r="J32" s="649">
        <v>1</v>
      </c>
      <c r="K32" s="649">
        <v>1932.09</v>
      </c>
      <c r="L32" s="649">
        <v>1</v>
      </c>
      <c r="M32" s="649">
        <v>1932.09</v>
      </c>
      <c r="N32" s="649"/>
      <c r="O32" s="649"/>
      <c r="P32" s="637"/>
      <c r="Q32" s="650"/>
    </row>
    <row r="33" spans="1:17" ht="14.4" customHeight="1" x14ac:dyDescent="0.3">
      <c r="A33" s="631" t="s">
        <v>2960</v>
      </c>
      <c r="B33" s="632" t="s">
        <v>2531</v>
      </c>
      <c r="C33" s="632" t="s">
        <v>2501</v>
      </c>
      <c r="D33" s="632" t="s">
        <v>2777</v>
      </c>
      <c r="E33" s="632" t="s">
        <v>2778</v>
      </c>
      <c r="F33" s="649">
        <v>1</v>
      </c>
      <c r="G33" s="649">
        <v>1027.76</v>
      </c>
      <c r="H33" s="649">
        <v>9.0909090909090898E-2</v>
      </c>
      <c r="I33" s="649">
        <v>1027.76</v>
      </c>
      <c r="J33" s="649">
        <v>11</v>
      </c>
      <c r="K33" s="649">
        <v>11305.36</v>
      </c>
      <c r="L33" s="649">
        <v>1</v>
      </c>
      <c r="M33" s="649">
        <v>1027.76</v>
      </c>
      <c r="N33" s="649">
        <v>7</v>
      </c>
      <c r="O33" s="649">
        <v>6573.98</v>
      </c>
      <c r="P33" s="637">
        <v>0.58149231868777285</v>
      </c>
      <c r="Q33" s="650">
        <v>939.14</v>
      </c>
    </row>
    <row r="34" spans="1:17" ht="14.4" customHeight="1" x14ac:dyDescent="0.3">
      <c r="A34" s="631" t="s">
        <v>2960</v>
      </c>
      <c r="B34" s="632" t="s">
        <v>2531</v>
      </c>
      <c r="C34" s="632" t="s">
        <v>2501</v>
      </c>
      <c r="D34" s="632" t="s">
        <v>2779</v>
      </c>
      <c r="E34" s="632" t="s">
        <v>2778</v>
      </c>
      <c r="F34" s="649">
        <v>4</v>
      </c>
      <c r="G34" s="649">
        <v>8567.4</v>
      </c>
      <c r="H34" s="649">
        <v>4</v>
      </c>
      <c r="I34" s="649">
        <v>2141.85</v>
      </c>
      <c r="J34" s="649">
        <v>1</v>
      </c>
      <c r="K34" s="649">
        <v>2141.85</v>
      </c>
      <c r="L34" s="649">
        <v>1</v>
      </c>
      <c r="M34" s="649">
        <v>2141.85</v>
      </c>
      <c r="N34" s="649">
        <v>1</v>
      </c>
      <c r="O34" s="649">
        <v>2031.2</v>
      </c>
      <c r="P34" s="637">
        <v>0.94833905268809682</v>
      </c>
      <c r="Q34" s="650">
        <v>2031.2</v>
      </c>
    </row>
    <row r="35" spans="1:17" ht="14.4" customHeight="1" x14ac:dyDescent="0.3">
      <c r="A35" s="631" t="s">
        <v>2960</v>
      </c>
      <c r="B35" s="632" t="s">
        <v>2531</v>
      </c>
      <c r="C35" s="632" t="s">
        <v>2501</v>
      </c>
      <c r="D35" s="632" t="s">
        <v>2780</v>
      </c>
      <c r="E35" s="632" t="s">
        <v>2781</v>
      </c>
      <c r="F35" s="649">
        <v>3</v>
      </c>
      <c r="G35" s="649">
        <v>25609.649999999998</v>
      </c>
      <c r="H35" s="649">
        <v>1</v>
      </c>
      <c r="I35" s="649">
        <v>8536.5499999999993</v>
      </c>
      <c r="J35" s="649">
        <v>3</v>
      </c>
      <c r="K35" s="649">
        <v>25609.649999999998</v>
      </c>
      <c r="L35" s="649">
        <v>1</v>
      </c>
      <c r="M35" s="649">
        <v>8536.5499999999993</v>
      </c>
      <c r="N35" s="649">
        <v>2</v>
      </c>
      <c r="O35" s="649">
        <v>17073.099999999999</v>
      </c>
      <c r="P35" s="637">
        <v>0.66666666666666663</v>
      </c>
      <c r="Q35" s="650">
        <v>8536.5499999999993</v>
      </c>
    </row>
    <row r="36" spans="1:17" ht="14.4" customHeight="1" x14ac:dyDescent="0.3">
      <c r="A36" s="631" t="s">
        <v>2960</v>
      </c>
      <c r="B36" s="632" t="s">
        <v>2531</v>
      </c>
      <c r="C36" s="632" t="s">
        <v>2501</v>
      </c>
      <c r="D36" s="632" t="s">
        <v>2786</v>
      </c>
      <c r="E36" s="632" t="s">
        <v>2787</v>
      </c>
      <c r="F36" s="649">
        <v>6</v>
      </c>
      <c r="G36" s="649">
        <v>13419</v>
      </c>
      <c r="H36" s="649">
        <v>0.66666666666666663</v>
      </c>
      <c r="I36" s="649">
        <v>2236.5</v>
      </c>
      <c r="J36" s="649">
        <v>9</v>
      </c>
      <c r="K36" s="649">
        <v>20128.5</v>
      </c>
      <c r="L36" s="649">
        <v>1</v>
      </c>
      <c r="M36" s="649">
        <v>2236.5</v>
      </c>
      <c r="N36" s="649">
        <v>4</v>
      </c>
      <c r="O36" s="649">
        <v>8946</v>
      </c>
      <c r="P36" s="637">
        <v>0.44444444444444442</v>
      </c>
      <c r="Q36" s="650">
        <v>2236.5</v>
      </c>
    </row>
    <row r="37" spans="1:17" ht="14.4" customHeight="1" x14ac:dyDescent="0.3">
      <c r="A37" s="631" t="s">
        <v>2960</v>
      </c>
      <c r="B37" s="632" t="s">
        <v>2531</v>
      </c>
      <c r="C37" s="632" t="s">
        <v>2501</v>
      </c>
      <c r="D37" s="632" t="s">
        <v>2790</v>
      </c>
      <c r="E37" s="632" t="s">
        <v>2771</v>
      </c>
      <c r="F37" s="649"/>
      <c r="G37" s="649"/>
      <c r="H37" s="649"/>
      <c r="I37" s="649"/>
      <c r="J37" s="649">
        <v>1</v>
      </c>
      <c r="K37" s="649">
        <v>1446.97</v>
      </c>
      <c r="L37" s="649">
        <v>1</v>
      </c>
      <c r="M37" s="649">
        <v>1446.97</v>
      </c>
      <c r="N37" s="649"/>
      <c r="O37" s="649"/>
      <c r="P37" s="637"/>
      <c r="Q37" s="650"/>
    </row>
    <row r="38" spans="1:17" ht="14.4" customHeight="1" x14ac:dyDescent="0.3">
      <c r="A38" s="631" t="s">
        <v>2960</v>
      </c>
      <c r="B38" s="632" t="s">
        <v>2531</v>
      </c>
      <c r="C38" s="632" t="s">
        <v>2501</v>
      </c>
      <c r="D38" s="632" t="s">
        <v>2791</v>
      </c>
      <c r="E38" s="632" t="s">
        <v>2792</v>
      </c>
      <c r="F38" s="649">
        <v>8</v>
      </c>
      <c r="G38" s="649">
        <v>55126.240000000005</v>
      </c>
      <c r="H38" s="649"/>
      <c r="I38" s="649">
        <v>6890.7800000000007</v>
      </c>
      <c r="J38" s="649"/>
      <c r="K38" s="649"/>
      <c r="L38" s="649"/>
      <c r="M38" s="649"/>
      <c r="N38" s="649"/>
      <c r="O38" s="649"/>
      <c r="P38" s="637"/>
      <c r="Q38" s="650"/>
    </row>
    <row r="39" spans="1:17" ht="14.4" customHeight="1" x14ac:dyDescent="0.3">
      <c r="A39" s="631" t="s">
        <v>2960</v>
      </c>
      <c r="B39" s="632" t="s">
        <v>2531</v>
      </c>
      <c r="C39" s="632" t="s">
        <v>2501</v>
      </c>
      <c r="D39" s="632" t="s">
        <v>2961</v>
      </c>
      <c r="E39" s="632" t="s">
        <v>2962</v>
      </c>
      <c r="F39" s="649"/>
      <c r="G39" s="649"/>
      <c r="H39" s="649"/>
      <c r="I39" s="649"/>
      <c r="J39" s="649">
        <v>4</v>
      </c>
      <c r="K39" s="649">
        <v>76787.199999999997</v>
      </c>
      <c r="L39" s="649">
        <v>1</v>
      </c>
      <c r="M39" s="649">
        <v>19196.8</v>
      </c>
      <c r="N39" s="649">
        <v>1</v>
      </c>
      <c r="O39" s="649">
        <v>19196.8</v>
      </c>
      <c r="P39" s="637">
        <v>0.25</v>
      </c>
      <c r="Q39" s="650">
        <v>19196.8</v>
      </c>
    </row>
    <row r="40" spans="1:17" ht="14.4" customHeight="1" x14ac:dyDescent="0.3">
      <c r="A40" s="631" t="s">
        <v>2960</v>
      </c>
      <c r="B40" s="632" t="s">
        <v>2531</v>
      </c>
      <c r="C40" s="632" t="s">
        <v>2501</v>
      </c>
      <c r="D40" s="632" t="s">
        <v>2797</v>
      </c>
      <c r="E40" s="632" t="s">
        <v>2798</v>
      </c>
      <c r="F40" s="649">
        <v>1</v>
      </c>
      <c r="G40" s="649">
        <v>5019</v>
      </c>
      <c r="H40" s="649"/>
      <c r="I40" s="649">
        <v>5019</v>
      </c>
      <c r="J40" s="649"/>
      <c r="K40" s="649"/>
      <c r="L40" s="649"/>
      <c r="M40" s="649"/>
      <c r="N40" s="649"/>
      <c r="O40" s="649"/>
      <c r="P40" s="637"/>
      <c r="Q40" s="650"/>
    </row>
    <row r="41" spans="1:17" ht="14.4" customHeight="1" x14ac:dyDescent="0.3">
      <c r="A41" s="631" t="s">
        <v>2960</v>
      </c>
      <c r="B41" s="632" t="s">
        <v>2531</v>
      </c>
      <c r="C41" s="632" t="s">
        <v>2501</v>
      </c>
      <c r="D41" s="632" t="s">
        <v>2799</v>
      </c>
      <c r="E41" s="632" t="s">
        <v>2800</v>
      </c>
      <c r="F41" s="649"/>
      <c r="G41" s="649"/>
      <c r="H41" s="649"/>
      <c r="I41" s="649"/>
      <c r="J41" s="649">
        <v>17</v>
      </c>
      <c r="K41" s="649">
        <v>17047.599999999999</v>
      </c>
      <c r="L41" s="649">
        <v>1</v>
      </c>
      <c r="M41" s="649">
        <v>1002.8</v>
      </c>
      <c r="N41" s="649">
        <v>14</v>
      </c>
      <c r="O41" s="649">
        <v>13169.35</v>
      </c>
      <c r="P41" s="637">
        <v>0.7725046340833901</v>
      </c>
      <c r="Q41" s="650">
        <v>940.6678571428572</v>
      </c>
    </row>
    <row r="42" spans="1:17" ht="14.4" customHeight="1" x14ac:dyDescent="0.3">
      <c r="A42" s="631" t="s">
        <v>2960</v>
      </c>
      <c r="B42" s="632" t="s">
        <v>2531</v>
      </c>
      <c r="C42" s="632" t="s">
        <v>2501</v>
      </c>
      <c r="D42" s="632" t="s">
        <v>2801</v>
      </c>
      <c r="E42" s="632" t="s">
        <v>2802</v>
      </c>
      <c r="F42" s="649">
        <v>3</v>
      </c>
      <c r="G42" s="649">
        <v>22950</v>
      </c>
      <c r="H42" s="649"/>
      <c r="I42" s="649">
        <v>7650</v>
      </c>
      <c r="J42" s="649"/>
      <c r="K42" s="649"/>
      <c r="L42" s="649"/>
      <c r="M42" s="649"/>
      <c r="N42" s="649">
        <v>4</v>
      </c>
      <c r="O42" s="649">
        <v>30600</v>
      </c>
      <c r="P42" s="637"/>
      <c r="Q42" s="650">
        <v>7650</v>
      </c>
    </row>
    <row r="43" spans="1:17" ht="14.4" customHeight="1" x14ac:dyDescent="0.3">
      <c r="A43" s="631" t="s">
        <v>2960</v>
      </c>
      <c r="B43" s="632" t="s">
        <v>2531</v>
      </c>
      <c r="C43" s="632" t="s">
        <v>2501</v>
      </c>
      <c r="D43" s="632" t="s">
        <v>2803</v>
      </c>
      <c r="E43" s="632" t="s">
        <v>2804</v>
      </c>
      <c r="F43" s="649"/>
      <c r="G43" s="649"/>
      <c r="H43" s="649"/>
      <c r="I43" s="649"/>
      <c r="J43" s="649">
        <v>1</v>
      </c>
      <c r="K43" s="649">
        <v>9370.39</v>
      </c>
      <c r="L43" s="649">
        <v>1</v>
      </c>
      <c r="M43" s="649">
        <v>9370.39</v>
      </c>
      <c r="N43" s="649"/>
      <c r="O43" s="649"/>
      <c r="P43" s="637"/>
      <c r="Q43" s="650"/>
    </row>
    <row r="44" spans="1:17" ht="14.4" customHeight="1" x14ac:dyDescent="0.3">
      <c r="A44" s="631" t="s">
        <v>2960</v>
      </c>
      <c r="B44" s="632" t="s">
        <v>2531</v>
      </c>
      <c r="C44" s="632" t="s">
        <v>2501</v>
      </c>
      <c r="D44" s="632" t="s">
        <v>2805</v>
      </c>
      <c r="E44" s="632" t="s">
        <v>2806</v>
      </c>
      <c r="F44" s="649"/>
      <c r="G44" s="649"/>
      <c r="H44" s="649"/>
      <c r="I44" s="649"/>
      <c r="J44" s="649"/>
      <c r="K44" s="649"/>
      <c r="L44" s="649"/>
      <c r="M44" s="649"/>
      <c r="N44" s="649">
        <v>3</v>
      </c>
      <c r="O44" s="649">
        <v>26637.03</v>
      </c>
      <c r="P44" s="637"/>
      <c r="Q44" s="650">
        <v>8879.01</v>
      </c>
    </row>
    <row r="45" spans="1:17" ht="14.4" customHeight="1" x14ac:dyDescent="0.3">
      <c r="A45" s="631" t="s">
        <v>2960</v>
      </c>
      <c r="B45" s="632" t="s">
        <v>2531</v>
      </c>
      <c r="C45" s="632" t="s">
        <v>2501</v>
      </c>
      <c r="D45" s="632" t="s">
        <v>2809</v>
      </c>
      <c r="E45" s="632" t="s">
        <v>2810</v>
      </c>
      <c r="F45" s="649">
        <v>2</v>
      </c>
      <c r="G45" s="649">
        <v>1594</v>
      </c>
      <c r="H45" s="649"/>
      <c r="I45" s="649">
        <v>797</v>
      </c>
      <c r="J45" s="649"/>
      <c r="K45" s="649"/>
      <c r="L45" s="649"/>
      <c r="M45" s="649"/>
      <c r="N45" s="649">
        <v>1</v>
      </c>
      <c r="O45" s="649">
        <v>750.76</v>
      </c>
      <c r="P45" s="637"/>
      <c r="Q45" s="650">
        <v>750.76</v>
      </c>
    </row>
    <row r="46" spans="1:17" ht="14.4" customHeight="1" x14ac:dyDescent="0.3">
      <c r="A46" s="631" t="s">
        <v>2960</v>
      </c>
      <c r="B46" s="632" t="s">
        <v>2531</v>
      </c>
      <c r="C46" s="632" t="s">
        <v>2501</v>
      </c>
      <c r="D46" s="632" t="s">
        <v>2963</v>
      </c>
      <c r="E46" s="632" t="s">
        <v>2964</v>
      </c>
      <c r="F46" s="649"/>
      <c r="G46" s="649"/>
      <c r="H46" s="649"/>
      <c r="I46" s="649"/>
      <c r="J46" s="649"/>
      <c r="K46" s="649"/>
      <c r="L46" s="649"/>
      <c r="M46" s="649"/>
      <c r="N46" s="649">
        <v>1</v>
      </c>
      <c r="O46" s="649">
        <v>858.52</v>
      </c>
      <c r="P46" s="637"/>
      <c r="Q46" s="650">
        <v>858.52</v>
      </c>
    </row>
    <row r="47" spans="1:17" ht="14.4" customHeight="1" x14ac:dyDescent="0.3">
      <c r="A47" s="631" t="s">
        <v>2960</v>
      </c>
      <c r="B47" s="632" t="s">
        <v>2531</v>
      </c>
      <c r="C47" s="632" t="s">
        <v>2501</v>
      </c>
      <c r="D47" s="632" t="s">
        <v>2811</v>
      </c>
      <c r="E47" s="632" t="s">
        <v>2812</v>
      </c>
      <c r="F47" s="649">
        <v>4</v>
      </c>
      <c r="G47" s="649">
        <v>21036.92</v>
      </c>
      <c r="H47" s="649">
        <v>1.3333333333333333</v>
      </c>
      <c r="I47" s="649">
        <v>5259.23</v>
      </c>
      <c r="J47" s="649">
        <v>3</v>
      </c>
      <c r="K47" s="649">
        <v>15777.689999999999</v>
      </c>
      <c r="L47" s="649">
        <v>1</v>
      </c>
      <c r="M47" s="649">
        <v>5259.23</v>
      </c>
      <c r="N47" s="649">
        <v>5</v>
      </c>
      <c r="O47" s="649">
        <v>23668.28</v>
      </c>
      <c r="P47" s="637">
        <v>1.5001105992068549</v>
      </c>
      <c r="Q47" s="650">
        <v>4733.6559999999999</v>
      </c>
    </row>
    <row r="48" spans="1:17" ht="14.4" customHeight="1" x14ac:dyDescent="0.3">
      <c r="A48" s="631" t="s">
        <v>2960</v>
      </c>
      <c r="B48" s="632" t="s">
        <v>2531</v>
      </c>
      <c r="C48" s="632" t="s">
        <v>2501</v>
      </c>
      <c r="D48" s="632" t="s">
        <v>2965</v>
      </c>
      <c r="E48" s="632" t="s">
        <v>2966</v>
      </c>
      <c r="F48" s="649"/>
      <c r="G48" s="649"/>
      <c r="H48" s="649"/>
      <c r="I48" s="649"/>
      <c r="J48" s="649">
        <v>6</v>
      </c>
      <c r="K48" s="649">
        <v>121873.2</v>
      </c>
      <c r="L48" s="649">
        <v>1</v>
      </c>
      <c r="M48" s="649">
        <v>20312.2</v>
      </c>
      <c r="N48" s="649"/>
      <c r="O48" s="649"/>
      <c r="P48" s="637"/>
      <c r="Q48" s="650"/>
    </row>
    <row r="49" spans="1:17" ht="14.4" customHeight="1" x14ac:dyDescent="0.3">
      <c r="A49" s="631" t="s">
        <v>2960</v>
      </c>
      <c r="B49" s="632" t="s">
        <v>2531</v>
      </c>
      <c r="C49" s="632" t="s">
        <v>2501</v>
      </c>
      <c r="D49" s="632" t="s">
        <v>2815</v>
      </c>
      <c r="E49" s="632" t="s">
        <v>2816</v>
      </c>
      <c r="F49" s="649">
        <v>1</v>
      </c>
      <c r="G49" s="649">
        <v>605.65</v>
      </c>
      <c r="H49" s="649">
        <v>1</v>
      </c>
      <c r="I49" s="649">
        <v>605.65</v>
      </c>
      <c r="J49" s="649">
        <v>1</v>
      </c>
      <c r="K49" s="649">
        <v>605.65</v>
      </c>
      <c r="L49" s="649">
        <v>1</v>
      </c>
      <c r="M49" s="649">
        <v>605.65</v>
      </c>
      <c r="N49" s="649">
        <v>1</v>
      </c>
      <c r="O49" s="649">
        <v>550.72</v>
      </c>
      <c r="P49" s="637">
        <v>0.90930405349624377</v>
      </c>
      <c r="Q49" s="650">
        <v>550.72</v>
      </c>
    </row>
    <row r="50" spans="1:17" ht="14.4" customHeight="1" x14ac:dyDescent="0.3">
      <c r="A50" s="631" t="s">
        <v>2960</v>
      </c>
      <c r="B50" s="632" t="s">
        <v>2531</v>
      </c>
      <c r="C50" s="632" t="s">
        <v>2501</v>
      </c>
      <c r="D50" s="632" t="s">
        <v>2819</v>
      </c>
      <c r="E50" s="632" t="s">
        <v>2820</v>
      </c>
      <c r="F50" s="649">
        <v>3</v>
      </c>
      <c r="G50" s="649">
        <v>2493.48</v>
      </c>
      <c r="H50" s="649">
        <v>0.17647058823529413</v>
      </c>
      <c r="I50" s="649">
        <v>831.16</v>
      </c>
      <c r="J50" s="649">
        <v>17</v>
      </c>
      <c r="K50" s="649">
        <v>14129.72</v>
      </c>
      <c r="L50" s="649">
        <v>1</v>
      </c>
      <c r="M50" s="649">
        <v>831.16</v>
      </c>
      <c r="N50" s="649">
        <v>13</v>
      </c>
      <c r="O50" s="649">
        <v>10805.08</v>
      </c>
      <c r="P50" s="637">
        <v>0.76470588235294124</v>
      </c>
      <c r="Q50" s="650">
        <v>831.16</v>
      </c>
    </row>
    <row r="51" spans="1:17" ht="14.4" customHeight="1" x14ac:dyDescent="0.3">
      <c r="A51" s="631" t="s">
        <v>2960</v>
      </c>
      <c r="B51" s="632" t="s">
        <v>2531</v>
      </c>
      <c r="C51" s="632" t="s">
        <v>2501</v>
      </c>
      <c r="D51" s="632" t="s">
        <v>2821</v>
      </c>
      <c r="E51" s="632" t="s">
        <v>2820</v>
      </c>
      <c r="F51" s="649">
        <v>5</v>
      </c>
      <c r="G51" s="649">
        <v>4440.2999999999993</v>
      </c>
      <c r="H51" s="649">
        <v>1.2499999999999998</v>
      </c>
      <c r="I51" s="649">
        <v>888.05999999999983</v>
      </c>
      <c r="J51" s="649">
        <v>4</v>
      </c>
      <c r="K51" s="649">
        <v>3552.24</v>
      </c>
      <c r="L51" s="649">
        <v>1</v>
      </c>
      <c r="M51" s="649">
        <v>888.06</v>
      </c>
      <c r="N51" s="649">
        <v>1</v>
      </c>
      <c r="O51" s="649">
        <v>888.06</v>
      </c>
      <c r="P51" s="637">
        <v>0.25</v>
      </c>
      <c r="Q51" s="650">
        <v>888.06</v>
      </c>
    </row>
    <row r="52" spans="1:17" ht="14.4" customHeight="1" x14ac:dyDescent="0.3">
      <c r="A52" s="631" t="s">
        <v>2960</v>
      </c>
      <c r="B52" s="632" t="s">
        <v>2531</v>
      </c>
      <c r="C52" s="632" t="s">
        <v>2501</v>
      </c>
      <c r="D52" s="632" t="s">
        <v>2828</v>
      </c>
      <c r="E52" s="632" t="s">
        <v>2829</v>
      </c>
      <c r="F52" s="649"/>
      <c r="G52" s="649"/>
      <c r="H52" s="649"/>
      <c r="I52" s="649"/>
      <c r="J52" s="649">
        <v>1</v>
      </c>
      <c r="K52" s="649">
        <v>1312.14</v>
      </c>
      <c r="L52" s="649">
        <v>1</v>
      </c>
      <c r="M52" s="649">
        <v>1312.14</v>
      </c>
      <c r="N52" s="649"/>
      <c r="O52" s="649"/>
      <c r="P52" s="637"/>
      <c r="Q52" s="650"/>
    </row>
    <row r="53" spans="1:17" ht="14.4" customHeight="1" x14ac:dyDescent="0.3">
      <c r="A53" s="631" t="s">
        <v>2960</v>
      </c>
      <c r="B53" s="632" t="s">
        <v>2531</v>
      </c>
      <c r="C53" s="632" t="s">
        <v>2501</v>
      </c>
      <c r="D53" s="632" t="s">
        <v>2830</v>
      </c>
      <c r="E53" s="632" t="s">
        <v>2831</v>
      </c>
      <c r="F53" s="649"/>
      <c r="G53" s="649"/>
      <c r="H53" s="649"/>
      <c r="I53" s="649"/>
      <c r="J53" s="649"/>
      <c r="K53" s="649"/>
      <c r="L53" s="649"/>
      <c r="M53" s="649"/>
      <c r="N53" s="649">
        <v>11</v>
      </c>
      <c r="O53" s="649">
        <v>40090.380000000005</v>
      </c>
      <c r="P53" s="637"/>
      <c r="Q53" s="650">
        <v>3644.5800000000004</v>
      </c>
    </row>
    <row r="54" spans="1:17" ht="14.4" customHeight="1" x14ac:dyDescent="0.3">
      <c r="A54" s="631" t="s">
        <v>2960</v>
      </c>
      <c r="B54" s="632" t="s">
        <v>2531</v>
      </c>
      <c r="C54" s="632" t="s">
        <v>2501</v>
      </c>
      <c r="D54" s="632" t="s">
        <v>2832</v>
      </c>
      <c r="E54" s="632" t="s">
        <v>2833</v>
      </c>
      <c r="F54" s="649">
        <v>12</v>
      </c>
      <c r="G54" s="649">
        <v>13755.96</v>
      </c>
      <c r="H54" s="649">
        <v>1.5</v>
      </c>
      <c r="I54" s="649">
        <v>1146.33</v>
      </c>
      <c r="J54" s="649">
        <v>8</v>
      </c>
      <c r="K54" s="649">
        <v>9170.64</v>
      </c>
      <c r="L54" s="649">
        <v>1</v>
      </c>
      <c r="M54" s="649">
        <v>1146.33</v>
      </c>
      <c r="N54" s="649">
        <v>8</v>
      </c>
      <c r="O54" s="649">
        <v>8749.52</v>
      </c>
      <c r="P54" s="637">
        <v>0.95407954079540802</v>
      </c>
      <c r="Q54" s="650">
        <v>1093.69</v>
      </c>
    </row>
    <row r="55" spans="1:17" ht="14.4" customHeight="1" x14ac:dyDescent="0.3">
      <c r="A55" s="631" t="s">
        <v>2960</v>
      </c>
      <c r="B55" s="632" t="s">
        <v>2531</v>
      </c>
      <c r="C55" s="632" t="s">
        <v>2501</v>
      </c>
      <c r="D55" s="632" t="s">
        <v>2834</v>
      </c>
      <c r="E55" s="632" t="s">
        <v>2835</v>
      </c>
      <c r="F55" s="649">
        <v>7</v>
      </c>
      <c r="G55" s="649">
        <v>2513.6999999999998</v>
      </c>
      <c r="H55" s="649">
        <v>2.3333333333333326</v>
      </c>
      <c r="I55" s="649">
        <v>359.09999999999997</v>
      </c>
      <c r="J55" s="649">
        <v>3</v>
      </c>
      <c r="K55" s="649">
        <v>1077.3000000000002</v>
      </c>
      <c r="L55" s="649">
        <v>1</v>
      </c>
      <c r="M55" s="649">
        <v>359.10000000000008</v>
      </c>
      <c r="N55" s="649">
        <v>2</v>
      </c>
      <c r="O55" s="649">
        <v>718.2</v>
      </c>
      <c r="P55" s="637">
        <v>0.66666666666666663</v>
      </c>
      <c r="Q55" s="650">
        <v>359.1</v>
      </c>
    </row>
    <row r="56" spans="1:17" ht="14.4" customHeight="1" x14ac:dyDescent="0.3">
      <c r="A56" s="631" t="s">
        <v>2960</v>
      </c>
      <c r="B56" s="632" t="s">
        <v>2531</v>
      </c>
      <c r="C56" s="632" t="s">
        <v>2501</v>
      </c>
      <c r="D56" s="632" t="s">
        <v>2967</v>
      </c>
      <c r="E56" s="632" t="s">
        <v>2968</v>
      </c>
      <c r="F56" s="649"/>
      <c r="G56" s="649"/>
      <c r="H56" s="649"/>
      <c r="I56" s="649"/>
      <c r="J56" s="649">
        <v>1</v>
      </c>
      <c r="K56" s="649">
        <v>13078</v>
      </c>
      <c r="L56" s="649">
        <v>1</v>
      </c>
      <c r="M56" s="649">
        <v>13078</v>
      </c>
      <c r="N56" s="649"/>
      <c r="O56" s="649"/>
      <c r="P56" s="637"/>
      <c r="Q56" s="650"/>
    </row>
    <row r="57" spans="1:17" ht="14.4" customHeight="1" x14ac:dyDescent="0.3">
      <c r="A57" s="631" t="s">
        <v>2960</v>
      </c>
      <c r="B57" s="632" t="s">
        <v>2531</v>
      </c>
      <c r="C57" s="632" t="s">
        <v>2501</v>
      </c>
      <c r="D57" s="632" t="s">
        <v>2836</v>
      </c>
      <c r="E57" s="632" t="s">
        <v>2837</v>
      </c>
      <c r="F57" s="649">
        <v>1</v>
      </c>
      <c r="G57" s="649">
        <v>16831.689999999999</v>
      </c>
      <c r="H57" s="649">
        <v>0.33333333333333337</v>
      </c>
      <c r="I57" s="649">
        <v>16831.689999999999</v>
      </c>
      <c r="J57" s="649">
        <v>3</v>
      </c>
      <c r="K57" s="649">
        <v>50495.069999999992</v>
      </c>
      <c r="L57" s="649">
        <v>1</v>
      </c>
      <c r="M57" s="649">
        <v>16831.689999999999</v>
      </c>
      <c r="N57" s="649">
        <v>4</v>
      </c>
      <c r="O57" s="649">
        <v>67326.759999999995</v>
      </c>
      <c r="P57" s="637">
        <v>1.3333333333333335</v>
      </c>
      <c r="Q57" s="650">
        <v>16831.689999999999</v>
      </c>
    </row>
    <row r="58" spans="1:17" ht="14.4" customHeight="1" x14ac:dyDescent="0.3">
      <c r="A58" s="631" t="s">
        <v>2960</v>
      </c>
      <c r="B58" s="632" t="s">
        <v>2531</v>
      </c>
      <c r="C58" s="632" t="s">
        <v>2501</v>
      </c>
      <c r="D58" s="632" t="s">
        <v>2840</v>
      </c>
      <c r="E58" s="632" t="s">
        <v>2841</v>
      </c>
      <c r="F58" s="649">
        <v>5</v>
      </c>
      <c r="G58" s="649">
        <v>26003.4</v>
      </c>
      <c r="H58" s="649">
        <v>0.7142857142857143</v>
      </c>
      <c r="I58" s="649">
        <v>5200.68</v>
      </c>
      <c r="J58" s="649">
        <v>7</v>
      </c>
      <c r="K58" s="649">
        <v>36404.76</v>
      </c>
      <c r="L58" s="649">
        <v>1</v>
      </c>
      <c r="M58" s="649">
        <v>5200.68</v>
      </c>
      <c r="N58" s="649">
        <v>3</v>
      </c>
      <c r="O58" s="649">
        <v>15602.04</v>
      </c>
      <c r="P58" s="637">
        <v>0.42857142857142855</v>
      </c>
      <c r="Q58" s="650">
        <v>5200.68</v>
      </c>
    </row>
    <row r="59" spans="1:17" ht="14.4" customHeight="1" x14ac:dyDescent="0.3">
      <c r="A59" s="631" t="s">
        <v>2960</v>
      </c>
      <c r="B59" s="632" t="s">
        <v>2531</v>
      </c>
      <c r="C59" s="632" t="s">
        <v>2501</v>
      </c>
      <c r="D59" s="632" t="s">
        <v>2842</v>
      </c>
      <c r="E59" s="632" t="s">
        <v>2843</v>
      </c>
      <c r="F59" s="649">
        <v>11</v>
      </c>
      <c r="G59" s="649">
        <v>72458.430000000008</v>
      </c>
      <c r="H59" s="649">
        <v>1.3750000000000002</v>
      </c>
      <c r="I59" s="649">
        <v>6587.130000000001</v>
      </c>
      <c r="J59" s="649">
        <v>8</v>
      </c>
      <c r="K59" s="649">
        <v>52697.04</v>
      </c>
      <c r="L59" s="649">
        <v>1</v>
      </c>
      <c r="M59" s="649">
        <v>6587.13</v>
      </c>
      <c r="N59" s="649">
        <v>7</v>
      </c>
      <c r="O59" s="649">
        <v>37984.28</v>
      </c>
      <c r="P59" s="637">
        <v>0.72080481180726652</v>
      </c>
      <c r="Q59" s="650">
        <v>5426.3257142857137</v>
      </c>
    </row>
    <row r="60" spans="1:17" ht="14.4" customHeight="1" x14ac:dyDescent="0.3">
      <c r="A60" s="631" t="s">
        <v>2960</v>
      </c>
      <c r="B60" s="632" t="s">
        <v>2531</v>
      </c>
      <c r="C60" s="632" t="s">
        <v>2501</v>
      </c>
      <c r="D60" s="632" t="s">
        <v>2844</v>
      </c>
      <c r="E60" s="632" t="s">
        <v>2845</v>
      </c>
      <c r="F60" s="649">
        <v>1</v>
      </c>
      <c r="G60" s="649">
        <v>80936.399999999994</v>
      </c>
      <c r="H60" s="649"/>
      <c r="I60" s="649">
        <v>80936.399999999994</v>
      </c>
      <c r="J60" s="649"/>
      <c r="K60" s="649"/>
      <c r="L60" s="649"/>
      <c r="M60" s="649"/>
      <c r="N60" s="649"/>
      <c r="O60" s="649"/>
      <c r="P60" s="637"/>
      <c r="Q60" s="650"/>
    </row>
    <row r="61" spans="1:17" ht="14.4" customHeight="1" x14ac:dyDescent="0.3">
      <c r="A61" s="631" t="s">
        <v>2960</v>
      </c>
      <c r="B61" s="632" t="s">
        <v>2531</v>
      </c>
      <c r="C61" s="632" t="s">
        <v>2501</v>
      </c>
      <c r="D61" s="632" t="s">
        <v>2846</v>
      </c>
      <c r="E61" s="632" t="s">
        <v>2847</v>
      </c>
      <c r="F61" s="649"/>
      <c r="G61" s="649"/>
      <c r="H61" s="649"/>
      <c r="I61" s="649"/>
      <c r="J61" s="649">
        <v>1</v>
      </c>
      <c r="K61" s="649">
        <v>16719</v>
      </c>
      <c r="L61" s="649">
        <v>1</v>
      </c>
      <c r="M61" s="649">
        <v>16719</v>
      </c>
      <c r="N61" s="649"/>
      <c r="O61" s="649"/>
      <c r="P61" s="637"/>
      <c r="Q61" s="650"/>
    </row>
    <row r="62" spans="1:17" ht="14.4" customHeight="1" x14ac:dyDescent="0.3">
      <c r="A62" s="631" t="s">
        <v>2960</v>
      </c>
      <c r="B62" s="632" t="s">
        <v>2531</v>
      </c>
      <c r="C62" s="632" t="s">
        <v>2501</v>
      </c>
      <c r="D62" s="632" t="s">
        <v>2969</v>
      </c>
      <c r="E62" s="632" t="s">
        <v>2970</v>
      </c>
      <c r="F62" s="649"/>
      <c r="G62" s="649"/>
      <c r="H62" s="649"/>
      <c r="I62" s="649"/>
      <c r="J62" s="649"/>
      <c r="K62" s="649"/>
      <c r="L62" s="649"/>
      <c r="M62" s="649"/>
      <c r="N62" s="649">
        <v>2</v>
      </c>
      <c r="O62" s="649">
        <v>40601.4</v>
      </c>
      <c r="P62" s="637"/>
      <c r="Q62" s="650">
        <v>20300.7</v>
      </c>
    </row>
    <row r="63" spans="1:17" ht="14.4" customHeight="1" x14ac:dyDescent="0.3">
      <c r="A63" s="631" t="s">
        <v>2960</v>
      </c>
      <c r="B63" s="632" t="s">
        <v>2531</v>
      </c>
      <c r="C63" s="632" t="s">
        <v>2501</v>
      </c>
      <c r="D63" s="632" t="s">
        <v>2506</v>
      </c>
      <c r="E63" s="632" t="s">
        <v>2507</v>
      </c>
      <c r="F63" s="649">
        <v>1</v>
      </c>
      <c r="G63" s="649">
        <v>511</v>
      </c>
      <c r="H63" s="649"/>
      <c r="I63" s="649">
        <v>511</v>
      </c>
      <c r="J63" s="649"/>
      <c r="K63" s="649"/>
      <c r="L63" s="649"/>
      <c r="M63" s="649"/>
      <c r="N63" s="649"/>
      <c r="O63" s="649"/>
      <c r="P63" s="637"/>
      <c r="Q63" s="650"/>
    </row>
    <row r="64" spans="1:17" ht="14.4" customHeight="1" x14ac:dyDescent="0.3">
      <c r="A64" s="631" t="s">
        <v>2960</v>
      </c>
      <c r="B64" s="632" t="s">
        <v>2531</v>
      </c>
      <c r="C64" s="632" t="s">
        <v>2501</v>
      </c>
      <c r="D64" s="632" t="s">
        <v>2852</v>
      </c>
      <c r="E64" s="632" t="s">
        <v>2853</v>
      </c>
      <c r="F64" s="649">
        <v>1</v>
      </c>
      <c r="G64" s="649">
        <v>4360</v>
      </c>
      <c r="H64" s="649">
        <v>1</v>
      </c>
      <c r="I64" s="649">
        <v>4360</v>
      </c>
      <c r="J64" s="649">
        <v>1</v>
      </c>
      <c r="K64" s="649">
        <v>4360</v>
      </c>
      <c r="L64" s="649">
        <v>1</v>
      </c>
      <c r="M64" s="649">
        <v>4360</v>
      </c>
      <c r="N64" s="649"/>
      <c r="O64" s="649"/>
      <c r="P64" s="637"/>
      <c r="Q64" s="650"/>
    </row>
    <row r="65" spans="1:17" ht="14.4" customHeight="1" x14ac:dyDescent="0.3">
      <c r="A65" s="631" t="s">
        <v>2960</v>
      </c>
      <c r="B65" s="632" t="s">
        <v>2531</v>
      </c>
      <c r="C65" s="632" t="s">
        <v>2501</v>
      </c>
      <c r="D65" s="632" t="s">
        <v>2569</v>
      </c>
      <c r="E65" s="632" t="s">
        <v>2570</v>
      </c>
      <c r="F65" s="649">
        <v>6</v>
      </c>
      <c r="G65" s="649">
        <v>159001.25999999998</v>
      </c>
      <c r="H65" s="649">
        <v>2.9999999999999996</v>
      </c>
      <c r="I65" s="649">
        <v>26500.209999999995</v>
      </c>
      <c r="J65" s="649">
        <v>2</v>
      </c>
      <c r="K65" s="649">
        <v>53000.42</v>
      </c>
      <c r="L65" s="649">
        <v>1</v>
      </c>
      <c r="M65" s="649">
        <v>26500.21</v>
      </c>
      <c r="N65" s="649">
        <v>2</v>
      </c>
      <c r="O65" s="649">
        <v>39168.11</v>
      </c>
      <c r="P65" s="637">
        <v>0.73901508705025365</v>
      </c>
      <c r="Q65" s="650">
        <v>19584.055</v>
      </c>
    </row>
    <row r="66" spans="1:17" ht="14.4" customHeight="1" x14ac:dyDescent="0.3">
      <c r="A66" s="631" t="s">
        <v>2960</v>
      </c>
      <c r="B66" s="632" t="s">
        <v>2531</v>
      </c>
      <c r="C66" s="632" t="s">
        <v>2501</v>
      </c>
      <c r="D66" s="632" t="s">
        <v>2856</v>
      </c>
      <c r="E66" s="632" t="s">
        <v>2857</v>
      </c>
      <c r="F66" s="649"/>
      <c r="G66" s="649"/>
      <c r="H66" s="649"/>
      <c r="I66" s="649"/>
      <c r="J66" s="649">
        <v>3</v>
      </c>
      <c r="K66" s="649">
        <v>1142.58</v>
      </c>
      <c r="L66" s="649">
        <v>1</v>
      </c>
      <c r="M66" s="649">
        <v>380.85999999999996</v>
      </c>
      <c r="N66" s="649">
        <v>3</v>
      </c>
      <c r="O66" s="649">
        <v>1142.58</v>
      </c>
      <c r="P66" s="637">
        <v>1</v>
      </c>
      <c r="Q66" s="650">
        <v>380.85999999999996</v>
      </c>
    </row>
    <row r="67" spans="1:17" ht="14.4" customHeight="1" x14ac:dyDescent="0.3">
      <c r="A67" s="631" t="s">
        <v>2960</v>
      </c>
      <c r="B67" s="632" t="s">
        <v>2531</v>
      </c>
      <c r="C67" s="632" t="s">
        <v>2501</v>
      </c>
      <c r="D67" s="632" t="s">
        <v>2571</v>
      </c>
      <c r="E67" s="632" t="s">
        <v>2572</v>
      </c>
      <c r="F67" s="649"/>
      <c r="G67" s="649"/>
      <c r="H67" s="649"/>
      <c r="I67" s="649"/>
      <c r="J67" s="649"/>
      <c r="K67" s="649"/>
      <c r="L67" s="649"/>
      <c r="M67" s="649"/>
      <c r="N67" s="649">
        <v>1</v>
      </c>
      <c r="O67" s="649">
        <v>1085.2</v>
      </c>
      <c r="P67" s="637"/>
      <c r="Q67" s="650">
        <v>1085.2</v>
      </c>
    </row>
    <row r="68" spans="1:17" ht="14.4" customHeight="1" x14ac:dyDescent="0.3">
      <c r="A68" s="631" t="s">
        <v>2960</v>
      </c>
      <c r="B68" s="632" t="s">
        <v>2531</v>
      </c>
      <c r="C68" s="632" t="s">
        <v>2501</v>
      </c>
      <c r="D68" s="632" t="s">
        <v>2870</v>
      </c>
      <c r="E68" s="632" t="s">
        <v>2871</v>
      </c>
      <c r="F68" s="649"/>
      <c r="G68" s="649"/>
      <c r="H68" s="649"/>
      <c r="I68" s="649"/>
      <c r="J68" s="649"/>
      <c r="K68" s="649"/>
      <c r="L68" s="649"/>
      <c r="M68" s="649"/>
      <c r="N68" s="649">
        <v>1</v>
      </c>
      <c r="O68" s="649">
        <v>310</v>
      </c>
      <c r="P68" s="637"/>
      <c r="Q68" s="650">
        <v>310</v>
      </c>
    </row>
    <row r="69" spans="1:17" ht="14.4" customHeight="1" x14ac:dyDescent="0.3">
      <c r="A69" s="631" t="s">
        <v>2960</v>
      </c>
      <c r="B69" s="632" t="s">
        <v>2531</v>
      </c>
      <c r="C69" s="632" t="s">
        <v>2501</v>
      </c>
      <c r="D69" s="632" t="s">
        <v>2874</v>
      </c>
      <c r="E69" s="632" t="s">
        <v>2875</v>
      </c>
      <c r="F69" s="649">
        <v>2</v>
      </c>
      <c r="G69" s="649">
        <v>4987.18</v>
      </c>
      <c r="H69" s="649"/>
      <c r="I69" s="649">
        <v>2493.59</v>
      </c>
      <c r="J69" s="649"/>
      <c r="K69" s="649"/>
      <c r="L69" s="649"/>
      <c r="M69" s="649"/>
      <c r="N69" s="649"/>
      <c r="O69" s="649"/>
      <c r="P69" s="637"/>
      <c r="Q69" s="650"/>
    </row>
    <row r="70" spans="1:17" ht="14.4" customHeight="1" x14ac:dyDescent="0.3">
      <c r="A70" s="631" t="s">
        <v>2960</v>
      </c>
      <c r="B70" s="632" t="s">
        <v>2531</v>
      </c>
      <c r="C70" s="632" t="s">
        <v>2501</v>
      </c>
      <c r="D70" s="632" t="s">
        <v>2876</v>
      </c>
      <c r="E70" s="632" t="s">
        <v>2781</v>
      </c>
      <c r="F70" s="649">
        <v>1</v>
      </c>
      <c r="G70" s="649">
        <v>8536.5499999999993</v>
      </c>
      <c r="H70" s="649"/>
      <c r="I70" s="649">
        <v>8536.5499999999993</v>
      </c>
      <c r="J70" s="649"/>
      <c r="K70" s="649"/>
      <c r="L70" s="649"/>
      <c r="M70" s="649"/>
      <c r="N70" s="649"/>
      <c r="O70" s="649"/>
      <c r="P70" s="637"/>
      <c r="Q70" s="650"/>
    </row>
    <row r="71" spans="1:17" ht="14.4" customHeight="1" x14ac:dyDescent="0.3">
      <c r="A71" s="631" t="s">
        <v>2960</v>
      </c>
      <c r="B71" s="632" t="s">
        <v>2531</v>
      </c>
      <c r="C71" s="632" t="s">
        <v>2501</v>
      </c>
      <c r="D71" s="632" t="s">
        <v>2879</v>
      </c>
      <c r="E71" s="632" t="s">
        <v>2880</v>
      </c>
      <c r="F71" s="649">
        <v>1</v>
      </c>
      <c r="G71" s="649">
        <v>44071.360000000001</v>
      </c>
      <c r="H71" s="649"/>
      <c r="I71" s="649">
        <v>44071.360000000001</v>
      </c>
      <c r="J71" s="649"/>
      <c r="K71" s="649"/>
      <c r="L71" s="649"/>
      <c r="M71" s="649"/>
      <c r="N71" s="649"/>
      <c r="O71" s="649"/>
      <c r="P71" s="637"/>
      <c r="Q71" s="650"/>
    </row>
    <row r="72" spans="1:17" ht="14.4" customHeight="1" x14ac:dyDescent="0.3">
      <c r="A72" s="631" t="s">
        <v>2960</v>
      </c>
      <c r="B72" s="632" t="s">
        <v>2531</v>
      </c>
      <c r="C72" s="632" t="s">
        <v>2501</v>
      </c>
      <c r="D72" s="632" t="s">
        <v>2971</v>
      </c>
      <c r="E72" s="632" t="s">
        <v>2972</v>
      </c>
      <c r="F72" s="649">
        <v>1</v>
      </c>
      <c r="G72" s="649">
        <v>75000</v>
      </c>
      <c r="H72" s="649"/>
      <c r="I72" s="649">
        <v>75000</v>
      </c>
      <c r="J72" s="649"/>
      <c r="K72" s="649"/>
      <c r="L72" s="649"/>
      <c r="M72" s="649"/>
      <c r="N72" s="649"/>
      <c r="O72" s="649"/>
      <c r="P72" s="637"/>
      <c r="Q72" s="650"/>
    </row>
    <row r="73" spans="1:17" ht="14.4" customHeight="1" x14ac:dyDescent="0.3">
      <c r="A73" s="631" t="s">
        <v>2960</v>
      </c>
      <c r="B73" s="632" t="s">
        <v>2531</v>
      </c>
      <c r="C73" s="632" t="s">
        <v>2501</v>
      </c>
      <c r="D73" s="632" t="s">
        <v>2881</v>
      </c>
      <c r="E73" s="632" t="s">
        <v>2776</v>
      </c>
      <c r="F73" s="649"/>
      <c r="G73" s="649"/>
      <c r="H73" s="649"/>
      <c r="I73" s="649"/>
      <c r="J73" s="649">
        <v>4</v>
      </c>
      <c r="K73" s="649">
        <v>7728.36</v>
      </c>
      <c r="L73" s="649">
        <v>1</v>
      </c>
      <c r="M73" s="649">
        <v>1932.09</v>
      </c>
      <c r="N73" s="649"/>
      <c r="O73" s="649"/>
      <c r="P73" s="637"/>
      <c r="Q73" s="650"/>
    </row>
    <row r="74" spans="1:17" ht="14.4" customHeight="1" x14ac:dyDescent="0.3">
      <c r="A74" s="631" t="s">
        <v>2960</v>
      </c>
      <c r="B74" s="632" t="s">
        <v>2531</v>
      </c>
      <c r="C74" s="632" t="s">
        <v>2501</v>
      </c>
      <c r="D74" s="632" t="s">
        <v>2973</v>
      </c>
      <c r="E74" s="632" t="s">
        <v>2974</v>
      </c>
      <c r="F74" s="649"/>
      <c r="G74" s="649"/>
      <c r="H74" s="649"/>
      <c r="I74" s="649"/>
      <c r="J74" s="649">
        <v>5</v>
      </c>
      <c r="K74" s="649">
        <v>132500</v>
      </c>
      <c r="L74" s="649">
        <v>1</v>
      </c>
      <c r="M74" s="649">
        <v>26500</v>
      </c>
      <c r="N74" s="649">
        <v>3</v>
      </c>
      <c r="O74" s="649">
        <v>79500</v>
      </c>
      <c r="P74" s="637">
        <v>0.6</v>
      </c>
      <c r="Q74" s="650">
        <v>26500</v>
      </c>
    </row>
    <row r="75" spans="1:17" ht="14.4" customHeight="1" x14ac:dyDescent="0.3">
      <c r="A75" s="631" t="s">
        <v>2960</v>
      </c>
      <c r="B75" s="632" t="s">
        <v>2531</v>
      </c>
      <c r="C75" s="632" t="s">
        <v>2501</v>
      </c>
      <c r="D75" s="632" t="s">
        <v>2975</v>
      </c>
      <c r="E75" s="632" t="s">
        <v>2976</v>
      </c>
      <c r="F75" s="649"/>
      <c r="G75" s="649"/>
      <c r="H75" s="649"/>
      <c r="I75" s="649"/>
      <c r="J75" s="649">
        <v>0.5</v>
      </c>
      <c r="K75" s="649">
        <v>1890</v>
      </c>
      <c r="L75" s="649">
        <v>1</v>
      </c>
      <c r="M75" s="649">
        <v>3780</v>
      </c>
      <c r="N75" s="649"/>
      <c r="O75" s="649"/>
      <c r="P75" s="637"/>
      <c r="Q75" s="650"/>
    </row>
    <row r="76" spans="1:17" ht="14.4" customHeight="1" x14ac:dyDescent="0.3">
      <c r="A76" s="631" t="s">
        <v>2960</v>
      </c>
      <c r="B76" s="632" t="s">
        <v>2531</v>
      </c>
      <c r="C76" s="632" t="s">
        <v>2501</v>
      </c>
      <c r="D76" s="632" t="s">
        <v>2977</v>
      </c>
      <c r="E76" s="632" t="s">
        <v>2978</v>
      </c>
      <c r="F76" s="649"/>
      <c r="G76" s="649"/>
      <c r="H76" s="649"/>
      <c r="I76" s="649"/>
      <c r="J76" s="649"/>
      <c r="K76" s="649"/>
      <c r="L76" s="649"/>
      <c r="M76" s="649"/>
      <c r="N76" s="649">
        <v>1</v>
      </c>
      <c r="O76" s="649">
        <v>790.75</v>
      </c>
      <c r="P76" s="637"/>
      <c r="Q76" s="650">
        <v>790.75</v>
      </c>
    </row>
    <row r="77" spans="1:17" ht="14.4" customHeight="1" x14ac:dyDescent="0.3">
      <c r="A77" s="631" t="s">
        <v>2960</v>
      </c>
      <c r="B77" s="632" t="s">
        <v>2531</v>
      </c>
      <c r="C77" s="632" t="s">
        <v>2501</v>
      </c>
      <c r="D77" s="632" t="s">
        <v>2979</v>
      </c>
      <c r="E77" s="632" t="s">
        <v>2980</v>
      </c>
      <c r="F77" s="649"/>
      <c r="G77" s="649"/>
      <c r="H77" s="649"/>
      <c r="I77" s="649"/>
      <c r="J77" s="649"/>
      <c r="K77" s="649"/>
      <c r="L77" s="649"/>
      <c r="M77" s="649"/>
      <c r="N77" s="649">
        <v>1</v>
      </c>
      <c r="O77" s="649">
        <v>298783.64</v>
      </c>
      <c r="P77" s="637"/>
      <c r="Q77" s="650">
        <v>298783.64</v>
      </c>
    </row>
    <row r="78" spans="1:17" ht="14.4" customHeight="1" x14ac:dyDescent="0.3">
      <c r="A78" s="631" t="s">
        <v>2960</v>
      </c>
      <c r="B78" s="632" t="s">
        <v>2531</v>
      </c>
      <c r="C78" s="632" t="s">
        <v>634</v>
      </c>
      <c r="D78" s="632" t="s">
        <v>2510</v>
      </c>
      <c r="E78" s="632" t="s">
        <v>2511</v>
      </c>
      <c r="F78" s="649">
        <v>1</v>
      </c>
      <c r="G78" s="649">
        <v>37</v>
      </c>
      <c r="H78" s="649"/>
      <c r="I78" s="649">
        <v>37</v>
      </c>
      <c r="J78" s="649"/>
      <c r="K78" s="649"/>
      <c r="L78" s="649"/>
      <c r="M78" s="649"/>
      <c r="N78" s="649"/>
      <c r="O78" s="649"/>
      <c r="P78" s="637"/>
      <c r="Q78" s="650"/>
    </row>
    <row r="79" spans="1:17" ht="14.4" customHeight="1" x14ac:dyDescent="0.3">
      <c r="A79" s="631" t="s">
        <v>2960</v>
      </c>
      <c r="B79" s="632" t="s">
        <v>2531</v>
      </c>
      <c r="C79" s="632" t="s">
        <v>634</v>
      </c>
      <c r="D79" s="632" t="s">
        <v>2587</v>
      </c>
      <c r="E79" s="632" t="s">
        <v>2588</v>
      </c>
      <c r="F79" s="649">
        <v>7</v>
      </c>
      <c r="G79" s="649">
        <v>1491</v>
      </c>
      <c r="H79" s="649">
        <v>1.75</v>
      </c>
      <c r="I79" s="649">
        <v>213</v>
      </c>
      <c r="J79" s="649">
        <v>4</v>
      </c>
      <c r="K79" s="649">
        <v>852</v>
      </c>
      <c r="L79" s="649">
        <v>1</v>
      </c>
      <c r="M79" s="649">
        <v>213</v>
      </c>
      <c r="N79" s="649">
        <v>11</v>
      </c>
      <c r="O79" s="649">
        <v>2354</v>
      </c>
      <c r="P79" s="637">
        <v>2.7629107981220655</v>
      </c>
      <c r="Q79" s="650">
        <v>214</v>
      </c>
    </row>
    <row r="80" spans="1:17" ht="14.4" customHeight="1" x14ac:dyDescent="0.3">
      <c r="A80" s="631" t="s">
        <v>2960</v>
      </c>
      <c r="B80" s="632" t="s">
        <v>2531</v>
      </c>
      <c r="C80" s="632" t="s">
        <v>634</v>
      </c>
      <c r="D80" s="632" t="s">
        <v>2587</v>
      </c>
      <c r="E80" s="632" t="s">
        <v>2589</v>
      </c>
      <c r="F80" s="649">
        <v>167</v>
      </c>
      <c r="G80" s="649">
        <v>35571</v>
      </c>
      <c r="H80" s="649">
        <v>0.95428571428571429</v>
      </c>
      <c r="I80" s="649">
        <v>213</v>
      </c>
      <c r="J80" s="649">
        <v>175</v>
      </c>
      <c r="K80" s="649">
        <v>37275</v>
      </c>
      <c r="L80" s="649">
        <v>1</v>
      </c>
      <c r="M80" s="649">
        <v>213</v>
      </c>
      <c r="N80" s="649">
        <v>104</v>
      </c>
      <c r="O80" s="649">
        <v>22256</v>
      </c>
      <c r="P80" s="637">
        <v>0.59707578806170358</v>
      </c>
      <c r="Q80" s="650">
        <v>214</v>
      </c>
    </row>
    <row r="81" spans="1:17" ht="14.4" customHeight="1" x14ac:dyDescent="0.3">
      <c r="A81" s="631" t="s">
        <v>2960</v>
      </c>
      <c r="B81" s="632" t="s">
        <v>2531</v>
      </c>
      <c r="C81" s="632" t="s">
        <v>634</v>
      </c>
      <c r="D81" s="632" t="s">
        <v>2590</v>
      </c>
      <c r="E81" s="632" t="s">
        <v>2591</v>
      </c>
      <c r="F81" s="649">
        <v>4</v>
      </c>
      <c r="G81" s="649">
        <v>620</v>
      </c>
      <c r="H81" s="649">
        <v>2</v>
      </c>
      <c r="I81" s="649">
        <v>155</v>
      </c>
      <c r="J81" s="649">
        <v>2</v>
      </c>
      <c r="K81" s="649">
        <v>310</v>
      </c>
      <c r="L81" s="649">
        <v>1</v>
      </c>
      <c r="M81" s="649">
        <v>155</v>
      </c>
      <c r="N81" s="649">
        <v>2</v>
      </c>
      <c r="O81" s="649">
        <v>310</v>
      </c>
      <c r="P81" s="637">
        <v>1</v>
      </c>
      <c r="Q81" s="650">
        <v>155</v>
      </c>
    </row>
    <row r="82" spans="1:17" ht="14.4" customHeight="1" x14ac:dyDescent="0.3">
      <c r="A82" s="631" t="s">
        <v>2960</v>
      </c>
      <c r="B82" s="632" t="s">
        <v>2531</v>
      </c>
      <c r="C82" s="632" t="s">
        <v>634</v>
      </c>
      <c r="D82" s="632" t="s">
        <v>2590</v>
      </c>
      <c r="E82" s="632" t="s">
        <v>2592</v>
      </c>
      <c r="F82" s="649">
        <v>23</v>
      </c>
      <c r="G82" s="649">
        <v>3565</v>
      </c>
      <c r="H82" s="649">
        <v>1.1499999999999999</v>
      </c>
      <c r="I82" s="649">
        <v>155</v>
      </c>
      <c r="J82" s="649">
        <v>20</v>
      </c>
      <c r="K82" s="649">
        <v>3100</v>
      </c>
      <c r="L82" s="649">
        <v>1</v>
      </c>
      <c r="M82" s="649">
        <v>155</v>
      </c>
      <c r="N82" s="649">
        <v>8</v>
      </c>
      <c r="O82" s="649">
        <v>1240</v>
      </c>
      <c r="P82" s="637">
        <v>0.4</v>
      </c>
      <c r="Q82" s="650">
        <v>155</v>
      </c>
    </row>
    <row r="83" spans="1:17" ht="14.4" customHeight="1" x14ac:dyDescent="0.3">
      <c r="A83" s="631" t="s">
        <v>2960</v>
      </c>
      <c r="B83" s="632" t="s">
        <v>2531</v>
      </c>
      <c r="C83" s="632" t="s">
        <v>634</v>
      </c>
      <c r="D83" s="632" t="s">
        <v>2593</v>
      </c>
      <c r="E83" s="632" t="s">
        <v>2594</v>
      </c>
      <c r="F83" s="649">
        <v>3</v>
      </c>
      <c r="G83" s="649">
        <v>561</v>
      </c>
      <c r="H83" s="649">
        <v>0.375</v>
      </c>
      <c r="I83" s="649">
        <v>187</v>
      </c>
      <c r="J83" s="649">
        <v>8</v>
      </c>
      <c r="K83" s="649">
        <v>1496</v>
      </c>
      <c r="L83" s="649">
        <v>1</v>
      </c>
      <c r="M83" s="649">
        <v>187</v>
      </c>
      <c r="N83" s="649">
        <v>1</v>
      </c>
      <c r="O83" s="649">
        <v>187</v>
      </c>
      <c r="P83" s="637">
        <v>0.125</v>
      </c>
      <c r="Q83" s="650">
        <v>187</v>
      </c>
    </row>
    <row r="84" spans="1:17" ht="14.4" customHeight="1" x14ac:dyDescent="0.3">
      <c r="A84" s="631" t="s">
        <v>2960</v>
      </c>
      <c r="B84" s="632" t="s">
        <v>2531</v>
      </c>
      <c r="C84" s="632" t="s">
        <v>634</v>
      </c>
      <c r="D84" s="632" t="s">
        <v>2593</v>
      </c>
      <c r="E84" s="632" t="s">
        <v>2595</v>
      </c>
      <c r="F84" s="649">
        <v>23</v>
      </c>
      <c r="G84" s="649">
        <v>4301</v>
      </c>
      <c r="H84" s="649">
        <v>0.69696969696969702</v>
      </c>
      <c r="I84" s="649">
        <v>187</v>
      </c>
      <c r="J84" s="649">
        <v>33</v>
      </c>
      <c r="K84" s="649">
        <v>6171</v>
      </c>
      <c r="L84" s="649">
        <v>1</v>
      </c>
      <c r="M84" s="649">
        <v>187</v>
      </c>
      <c r="N84" s="649">
        <v>13</v>
      </c>
      <c r="O84" s="649">
        <v>2431</v>
      </c>
      <c r="P84" s="637">
        <v>0.39393939393939392</v>
      </c>
      <c r="Q84" s="650">
        <v>187</v>
      </c>
    </row>
    <row r="85" spans="1:17" ht="14.4" customHeight="1" x14ac:dyDescent="0.3">
      <c r="A85" s="631" t="s">
        <v>2960</v>
      </c>
      <c r="B85" s="632" t="s">
        <v>2531</v>
      </c>
      <c r="C85" s="632" t="s">
        <v>634</v>
      </c>
      <c r="D85" s="632" t="s">
        <v>2596</v>
      </c>
      <c r="E85" s="632" t="s">
        <v>2597</v>
      </c>
      <c r="F85" s="649">
        <v>13</v>
      </c>
      <c r="G85" s="649">
        <v>1664</v>
      </c>
      <c r="H85" s="649">
        <v>1.0833333333333333</v>
      </c>
      <c r="I85" s="649">
        <v>128</v>
      </c>
      <c r="J85" s="649">
        <v>12</v>
      </c>
      <c r="K85" s="649">
        <v>1536</v>
      </c>
      <c r="L85" s="649">
        <v>1</v>
      </c>
      <c r="M85" s="649">
        <v>128</v>
      </c>
      <c r="N85" s="649">
        <v>5</v>
      </c>
      <c r="O85" s="649">
        <v>640</v>
      </c>
      <c r="P85" s="637">
        <v>0.41666666666666669</v>
      </c>
      <c r="Q85" s="650">
        <v>128</v>
      </c>
    </row>
    <row r="86" spans="1:17" ht="14.4" customHeight="1" x14ac:dyDescent="0.3">
      <c r="A86" s="631" t="s">
        <v>2960</v>
      </c>
      <c r="B86" s="632" t="s">
        <v>2531</v>
      </c>
      <c r="C86" s="632" t="s">
        <v>634</v>
      </c>
      <c r="D86" s="632" t="s">
        <v>2596</v>
      </c>
      <c r="E86" s="632" t="s">
        <v>2598</v>
      </c>
      <c r="F86" s="649">
        <v>8</v>
      </c>
      <c r="G86" s="649">
        <v>1024</v>
      </c>
      <c r="H86" s="649">
        <v>4</v>
      </c>
      <c r="I86" s="649">
        <v>128</v>
      </c>
      <c r="J86" s="649">
        <v>2</v>
      </c>
      <c r="K86" s="649">
        <v>256</v>
      </c>
      <c r="L86" s="649">
        <v>1</v>
      </c>
      <c r="M86" s="649">
        <v>128</v>
      </c>
      <c r="N86" s="649">
        <v>1</v>
      </c>
      <c r="O86" s="649">
        <v>128</v>
      </c>
      <c r="P86" s="637">
        <v>0.5</v>
      </c>
      <c r="Q86" s="650">
        <v>128</v>
      </c>
    </row>
    <row r="87" spans="1:17" ht="14.4" customHeight="1" x14ac:dyDescent="0.3">
      <c r="A87" s="631" t="s">
        <v>2960</v>
      </c>
      <c r="B87" s="632" t="s">
        <v>2531</v>
      </c>
      <c r="C87" s="632" t="s">
        <v>634</v>
      </c>
      <c r="D87" s="632" t="s">
        <v>2599</v>
      </c>
      <c r="E87" s="632" t="s">
        <v>2600</v>
      </c>
      <c r="F87" s="649">
        <v>13</v>
      </c>
      <c r="G87" s="649">
        <v>2899</v>
      </c>
      <c r="H87" s="649">
        <v>0.8125</v>
      </c>
      <c r="I87" s="649">
        <v>223</v>
      </c>
      <c r="J87" s="649">
        <v>16</v>
      </c>
      <c r="K87" s="649">
        <v>3568</v>
      </c>
      <c r="L87" s="649">
        <v>1</v>
      </c>
      <c r="M87" s="649">
        <v>223</v>
      </c>
      <c r="N87" s="649">
        <v>16</v>
      </c>
      <c r="O87" s="649">
        <v>3584</v>
      </c>
      <c r="P87" s="637">
        <v>1.0044843049327354</v>
      </c>
      <c r="Q87" s="650">
        <v>224</v>
      </c>
    </row>
    <row r="88" spans="1:17" ht="14.4" customHeight="1" x14ac:dyDescent="0.3">
      <c r="A88" s="631" t="s">
        <v>2960</v>
      </c>
      <c r="B88" s="632" t="s">
        <v>2531</v>
      </c>
      <c r="C88" s="632" t="s">
        <v>634</v>
      </c>
      <c r="D88" s="632" t="s">
        <v>2599</v>
      </c>
      <c r="E88" s="632" t="s">
        <v>2601</v>
      </c>
      <c r="F88" s="649">
        <v>13</v>
      </c>
      <c r="G88" s="649">
        <v>2899</v>
      </c>
      <c r="H88" s="649">
        <v>1.8571428571428572</v>
      </c>
      <c r="I88" s="649">
        <v>223</v>
      </c>
      <c r="J88" s="649">
        <v>7</v>
      </c>
      <c r="K88" s="649">
        <v>1561</v>
      </c>
      <c r="L88" s="649">
        <v>1</v>
      </c>
      <c r="M88" s="649">
        <v>223</v>
      </c>
      <c r="N88" s="649">
        <v>5</v>
      </c>
      <c r="O88" s="649">
        <v>1120</v>
      </c>
      <c r="P88" s="637">
        <v>0.71748878923766812</v>
      </c>
      <c r="Q88" s="650">
        <v>224</v>
      </c>
    </row>
    <row r="89" spans="1:17" ht="14.4" customHeight="1" x14ac:dyDescent="0.3">
      <c r="A89" s="631" t="s">
        <v>2960</v>
      </c>
      <c r="B89" s="632" t="s">
        <v>2531</v>
      </c>
      <c r="C89" s="632" t="s">
        <v>634</v>
      </c>
      <c r="D89" s="632" t="s">
        <v>2602</v>
      </c>
      <c r="E89" s="632" t="s">
        <v>2603</v>
      </c>
      <c r="F89" s="649">
        <v>3</v>
      </c>
      <c r="G89" s="649">
        <v>669</v>
      </c>
      <c r="H89" s="649">
        <v>1.5</v>
      </c>
      <c r="I89" s="649">
        <v>223</v>
      </c>
      <c r="J89" s="649">
        <v>2</v>
      </c>
      <c r="K89" s="649">
        <v>446</v>
      </c>
      <c r="L89" s="649">
        <v>1</v>
      </c>
      <c r="M89" s="649">
        <v>223</v>
      </c>
      <c r="N89" s="649"/>
      <c r="O89" s="649"/>
      <c r="P89" s="637"/>
      <c r="Q89" s="650"/>
    </row>
    <row r="90" spans="1:17" ht="14.4" customHeight="1" x14ac:dyDescent="0.3">
      <c r="A90" s="631" t="s">
        <v>2960</v>
      </c>
      <c r="B90" s="632" t="s">
        <v>2531</v>
      </c>
      <c r="C90" s="632" t="s">
        <v>634</v>
      </c>
      <c r="D90" s="632" t="s">
        <v>2602</v>
      </c>
      <c r="E90" s="632" t="s">
        <v>2604</v>
      </c>
      <c r="F90" s="649">
        <v>3</v>
      </c>
      <c r="G90" s="649">
        <v>669</v>
      </c>
      <c r="H90" s="649">
        <v>0.6</v>
      </c>
      <c r="I90" s="649">
        <v>223</v>
      </c>
      <c r="J90" s="649">
        <v>5</v>
      </c>
      <c r="K90" s="649">
        <v>1115</v>
      </c>
      <c r="L90" s="649">
        <v>1</v>
      </c>
      <c r="M90" s="649">
        <v>223</v>
      </c>
      <c r="N90" s="649">
        <v>2</v>
      </c>
      <c r="O90" s="649">
        <v>448</v>
      </c>
      <c r="P90" s="637">
        <v>0.40179372197309415</v>
      </c>
      <c r="Q90" s="650">
        <v>224</v>
      </c>
    </row>
    <row r="91" spans="1:17" ht="14.4" customHeight="1" x14ac:dyDescent="0.3">
      <c r="A91" s="631" t="s">
        <v>2960</v>
      </c>
      <c r="B91" s="632" t="s">
        <v>2531</v>
      </c>
      <c r="C91" s="632" t="s">
        <v>634</v>
      </c>
      <c r="D91" s="632" t="s">
        <v>2608</v>
      </c>
      <c r="E91" s="632" t="s">
        <v>2609</v>
      </c>
      <c r="F91" s="649">
        <v>13</v>
      </c>
      <c r="G91" s="649">
        <v>2925</v>
      </c>
      <c r="H91" s="649">
        <v>0.9285714285714286</v>
      </c>
      <c r="I91" s="649">
        <v>225</v>
      </c>
      <c r="J91" s="649">
        <v>14</v>
      </c>
      <c r="K91" s="649">
        <v>3150</v>
      </c>
      <c r="L91" s="649">
        <v>1</v>
      </c>
      <c r="M91" s="649">
        <v>225</v>
      </c>
      <c r="N91" s="649">
        <v>14</v>
      </c>
      <c r="O91" s="649">
        <v>3164</v>
      </c>
      <c r="P91" s="637">
        <v>1.0044444444444445</v>
      </c>
      <c r="Q91" s="650">
        <v>226</v>
      </c>
    </row>
    <row r="92" spans="1:17" ht="14.4" customHeight="1" x14ac:dyDescent="0.3">
      <c r="A92" s="631" t="s">
        <v>2960</v>
      </c>
      <c r="B92" s="632" t="s">
        <v>2531</v>
      </c>
      <c r="C92" s="632" t="s">
        <v>634</v>
      </c>
      <c r="D92" s="632" t="s">
        <v>2608</v>
      </c>
      <c r="E92" s="632" t="s">
        <v>2610</v>
      </c>
      <c r="F92" s="649">
        <v>38</v>
      </c>
      <c r="G92" s="649">
        <v>8550</v>
      </c>
      <c r="H92" s="649">
        <v>1.9</v>
      </c>
      <c r="I92" s="649">
        <v>225</v>
      </c>
      <c r="J92" s="649">
        <v>20</v>
      </c>
      <c r="K92" s="649">
        <v>4500</v>
      </c>
      <c r="L92" s="649">
        <v>1</v>
      </c>
      <c r="M92" s="649">
        <v>225</v>
      </c>
      <c r="N92" s="649">
        <v>24</v>
      </c>
      <c r="O92" s="649">
        <v>5424</v>
      </c>
      <c r="P92" s="637">
        <v>1.2053333333333334</v>
      </c>
      <c r="Q92" s="650">
        <v>226</v>
      </c>
    </row>
    <row r="93" spans="1:17" ht="14.4" customHeight="1" x14ac:dyDescent="0.3">
      <c r="A93" s="631" t="s">
        <v>2960</v>
      </c>
      <c r="B93" s="632" t="s">
        <v>2531</v>
      </c>
      <c r="C93" s="632" t="s">
        <v>634</v>
      </c>
      <c r="D93" s="632" t="s">
        <v>2611</v>
      </c>
      <c r="E93" s="632" t="s">
        <v>2612</v>
      </c>
      <c r="F93" s="649">
        <v>1</v>
      </c>
      <c r="G93" s="649">
        <v>625</v>
      </c>
      <c r="H93" s="649">
        <v>0.99840255591054317</v>
      </c>
      <c r="I93" s="649">
        <v>625</v>
      </c>
      <c r="J93" s="649">
        <v>1</v>
      </c>
      <c r="K93" s="649">
        <v>626</v>
      </c>
      <c r="L93" s="649">
        <v>1</v>
      </c>
      <c r="M93" s="649">
        <v>626</v>
      </c>
      <c r="N93" s="649"/>
      <c r="O93" s="649"/>
      <c r="P93" s="637"/>
      <c r="Q93" s="650"/>
    </row>
    <row r="94" spans="1:17" ht="14.4" customHeight="1" x14ac:dyDescent="0.3">
      <c r="A94" s="631" t="s">
        <v>2960</v>
      </c>
      <c r="B94" s="632" t="s">
        <v>2531</v>
      </c>
      <c r="C94" s="632" t="s">
        <v>634</v>
      </c>
      <c r="D94" s="632" t="s">
        <v>2611</v>
      </c>
      <c r="E94" s="632" t="s">
        <v>2613</v>
      </c>
      <c r="F94" s="649"/>
      <c r="G94" s="649"/>
      <c r="H94" s="649"/>
      <c r="I94" s="649"/>
      <c r="J94" s="649">
        <v>1</v>
      </c>
      <c r="K94" s="649">
        <v>626</v>
      </c>
      <c r="L94" s="649">
        <v>1</v>
      </c>
      <c r="M94" s="649">
        <v>626</v>
      </c>
      <c r="N94" s="649"/>
      <c r="O94" s="649"/>
      <c r="P94" s="637"/>
      <c r="Q94" s="650"/>
    </row>
    <row r="95" spans="1:17" ht="14.4" customHeight="1" x14ac:dyDescent="0.3">
      <c r="A95" s="631" t="s">
        <v>2960</v>
      </c>
      <c r="B95" s="632" t="s">
        <v>2531</v>
      </c>
      <c r="C95" s="632" t="s">
        <v>634</v>
      </c>
      <c r="D95" s="632" t="s">
        <v>2627</v>
      </c>
      <c r="E95" s="632" t="s">
        <v>2629</v>
      </c>
      <c r="F95" s="649"/>
      <c r="G95" s="649"/>
      <c r="H95" s="649"/>
      <c r="I95" s="649"/>
      <c r="J95" s="649"/>
      <c r="K95" s="649"/>
      <c r="L95" s="649"/>
      <c r="M95" s="649"/>
      <c r="N95" s="649">
        <v>1</v>
      </c>
      <c r="O95" s="649">
        <v>266</v>
      </c>
      <c r="P95" s="637"/>
      <c r="Q95" s="650">
        <v>266</v>
      </c>
    </row>
    <row r="96" spans="1:17" ht="14.4" customHeight="1" x14ac:dyDescent="0.3">
      <c r="A96" s="631" t="s">
        <v>2960</v>
      </c>
      <c r="B96" s="632" t="s">
        <v>2531</v>
      </c>
      <c r="C96" s="632" t="s">
        <v>634</v>
      </c>
      <c r="D96" s="632" t="s">
        <v>2630</v>
      </c>
      <c r="E96" s="632" t="s">
        <v>2631</v>
      </c>
      <c r="F96" s="649">
        <v>3</v>
      </c>
      <c r="G96" s="649">
        <v>1047</v>
      </c>
      <c r="H96" s="649"/>
      <c r="I96" s="649">
        <v>349</v>
      </c>
      <c r="J96" s="649"/>
      <c r="K96" s="649"/>
      <c r="L96" s="649"/>
      <c r="M96" s="649"/>
      <c r="N96" s="649">
        <v>2</v>
      </c>
      <c r="O96" s="649">
        <v>700</v>
      </c>
      <c r="P96" s="637"/>
      <c r="Q96" s="650">
        <v>350</v>
      </c>
    </row>
    <row r="97" spans="1:17" ht="14.4" customHeight="1" x14ac:dyDescent="0.3">
      <c r="A97" s="631" t="s">
        <v>2960</v>
      </c>
      <c r="B97" s="632" t="s">
        <v>2531</v>
      </c>
      <c r="C97" s="632" t="s">
        <v>634</v>
      </c>
      <c r="D97" s="632" t="s">
        <v>2890</v>
      </c>
      <c r="E97" s="632" t="s">
        <v>2891</v>
      </c>
      <c r="F97" s="649">
        <v>2</v>
      </c>
      <c r="G97" s="649">
        <v>8328</v>
      </c>
      <c r="H97" s="649"/>
      <c r="I97" s="649">
        <v>4164</v>
      </c>
      <c r="J97" s="649"/>
      <c r="K97" s="649"/>
      <c r="L97" s="649"/>
      <c r="M97" s="649"/>
      <c r="N97" s="649"/>
      <c r="O97" s="649"/>
      <c r="P97" s="637"/>
      <c r="Q97" s="650"/>
    </row>
    <row r="98" spans="1:17" ht="14.4" customHeight="1" x14ac:dyDescent="0.3">
      <c r="A98" s="631" t="s">
        <v>2960</v>
      </c>
      <c r="B98" s="632" t="s">
        <v>2531</v>
      </c>
      <c r="C98" s="632" t="s">
        <v>634</v>
      </c>
      <c r="D98" s="632" t="s">
        <v>2890</v>
      </c>
      <c r="E98" s="632" t="s">
        <v>2892</v>
      </c>
      <c r="F98" s="649">
        <v>8</v>
      </c>
      <c r="G98" s="649">
        <v>33312</v>
      </c>
      <c r="H98" s="649">
        <v>1.1428571428571428</v>
      </c>
      <c r="I98" s="649">
        <v>4164</v>
      </c>
      <c r="J98" s="649">
        <v>7</v>
      </c>
      <c r="K98" s="649">
        <v>29148</v>
      </c>
      <c r="L98" s="649">
        <v>1</v>
      </c>
      <c r="M98" s="649">
        <v>4164</v>
      </c>
      <c r="N98" s="649">
        <v>7</v>
      </c>
      <c r="O98" s="649">
        <v>29162</v>
      </c>
      <c r="P98" s="637">
        <v>1.0004803073967339</v>
      </c>
      <c r="Q98" s="650">
        <v>4166</v>
      </c>
    </row>
    <row r="99" spans="1:17" ht="14.4" customHeight="1" x14ac:dyDescent="0.3">
      <c r="A99" s="631" t="s">
        <v>2960</v>
      </c>
      <c r="B99" s="632" t="s">
        <v>2531</v>
      </c>
      <c r="C99" s="632" t="s">
        <v>634</v>
      </c>
      <c r="D99" s="632" t="s">
        <v>2898</v>
      </c>
      <c r="E99" s="632" t="s">
        <v>2899</v>
      </c>
      <c r="F99" s="649"/>
      <c r="G99" s="649"/>
      <c r="H99" s="649"/>
      <c r="I99" s="649"/>
      <c r="J99" s="649">
        <v>1</v>
      </c>
      <c r="K99" s="649">
        <v>1575</v>
      </c>
      <c r="L99" s="649">
        <v>1</v>
      </c>
      <c r="M99" s="649">
        <v>1575</v>
      </c>
      <c r="N99" s="649"/>
      <c r="O99" s="649"/>
      <c r="P99" s="637"/>
      <c r="Q99" s="650"/>
    </row>
    <row r="100" spans="1:17" ht="14.4" customHeight="1" x14ac:dyDescent="0.3">
      <c r="A100" s="631" t="s">
        <v>2960</v>
      </c>
      <c r="B100" s="632" t="s">
        <v>2531</v>
      </c>
      <c r="C100" s="632" t="s">
        <v>634</v>
      </c>
      <c r="D100" s="632" t="s">
        <v>2900</v>
      </c>
      <c r="E100" s="632" t="s">
        <v>2901</v>
      </c>
      <c r="F100" s="649">
        <v>1</v>
      </c>
      <c r="G100" s="649">
        <v>15260</v>
      </c>
      <c r="H100" s="649"/>
      <c r="I100" s="649">
        <v>15260</v>
      </c>
      <c r="J100" s="649"/>
      <c r="K100" s="649"/>
      <c r="L100" s="649"/>
      <c r="M100" s="649"/>
      <c r="N100" s="649"/>
      <c r="O100" s="649"/>
      <c r="P100" s="637"/>
      <c r="Q100" s="650"/>
    </row>
    <row r="101" spans="1:17" ht="14.4" customHeight="1" x14ac:dyDescent="0.3">
      <c r="A101" s="631" t="s">
        <v>2960</v>
      </c>
      <c r="B101" s="632" t="s">
        <v>2531</v>
      </c>
      <c r="C101" s="632" t="s">
        <v>634</v>
      </c>
      <c r="D101" s="632" t="s">
        <v>2902</v>
      </c>
      <c r="E101" s="632" t="s">
        <v>2903</v>
      </c>
      <c r="F101" s="649">
        <v>93</v>
      </c>
      <c r="G101" s="649">
        <v>358980</v>
      </c>
      <c r="H101" s="649">
        <v>1.6909090909090909</v>
      </c>
      <c r="I101" s="649">
        <v>3860</v>
      </c>
      <c r="J101" s="649">
        <v>55</v>
      </c>
      <c r="K101" s="649">
        <v>212300</v>
      </c>
      <c r="L101" s="649">
        <v>1</v>
      </c>
      <c r="M101" s="649">
        <v>3860</v>
      </c>
      <c r="N101" s="649">
        <v>63</v>
      </c>
      <c r="O101" s="649">
        <v>243306</v>
      </c>
      <c r="P101" s="637">
        <v>1.1460480452190296</v>
      </c>
      <c r="Q101" s="650">
        <v>3862</v>
      </c>
    </row>
    <row r="102" spans="1:17" ht="14.4" customHeight="1" x14ac:dyDescent="0.3">
      <c r="A102" s="631" t="s">
        <v>2960</v>
      </c>
      <c r="B102" s="632" t="s">
        <v>2531</v>
      </c>
      <c r="C102" s="632" t="s">
        <v>634</v>
      </c>
      <c r="D102" s="632" t="s">
        <v>2904</v>
      </c>
      <c r="E102" s="632" t="s">
        <v>2906</v>
      </c>
      <c r="F102" s="649"/>
      <c r="G102" s="649"/>
      <c r="H102" s="649"/>
      <c r="I102" s="649"/>
      <c r="J102" s="649"/>
      <c r="K102" s="649"/>
      <c r="L102" s="649"/>
      <c r="M102" s="649"/>
      <c r="N102" s="649">
        <v>1</v>
      </c>
      <c r="O102" s="649">
        <v>5212</v>
      </c>
      <c r="P102" s="637"/>
      <c r="Q102" s="650">
        <v>5212</v>
      </c>
    </row>
    <row r="103" spans="1:17" ht="14.4" customHeight="1" x14ac:dyDescent="0.3">
      <c r="A103" s="631" t="s">
        <v>2960</v>
      </c>
      <c r="B103" s="632" t="s">
        <v>2531</v>
      </c>
      <c r="C103" s="632" t="s">
        <v>634</v>
      </c>
      <c r="D103" s="632" t="s">
        <v>2907</v>
      </c>
      <c r="E103" s="632" t="s">
        <v>2908</v>
      </c>
      <c r="F103" s="649">
        <v>13</v>
      </c>
      <c r="G103" s="649">
        <v>103025</v>
      </c>
      <c r="H103" s="649">
        <v>1.8569085469161168</v>
      </c>
      <c r="I103" s="649">
        <v>7925</v>
      </c>
      <c r="J103" s="649">
        <v>7</v>
      </c>
      <c r="K103" s="649">
        <v>55482</v>
      </c>
      <c r="L103" s="649">
        <v>1</v>
      </c>
      <c r="M103" s="649">
        <v>7926</v>
      </c>
      <c r="N103" s="649">
        <v>6</v>
      </c>
      <c r="O103" s="649">
        <v>47568</v>
      </c>
      <c r="P103" s="637">
        <v>0.85735914350600195</v>
      </c>
      <c r="Q103" s="650">
        <v>7928</v>
      </c>
    </row>
    <row r="104" spans="1:17" ht="14.4" customHeight="1" x14ac:dyDescent="0.3">
      <c r="A104" s="631" t="s">
        <v>2960</v>
      </c>
      <c r="B104" s="632" t="s">
        <v>2531</v>
      </c>
      <c r="C104" s="632" t="s">
        <v>634</v>
      </c>
      <c r="D104" s="632" t="s">
        <v>2907</v>
      </c>
      <c r="E104" s="632" t="s">
        <v>2909</v>
      </c>
      <c r="F104" s="649">
        <v>1</v>
      </c>
      <c r="G104" s="649">
        <v>7925</v>
      </c>
      <c r="H104" s="649"/>
      <c r="I104" s="649">
        <v>7925</v>
      </c>
      <c r="J104" s="649"/>
      <c r="K104" s="649"/>
      <c r="L104" s="649"/>
      <c r="M104" s="649"/>
      <c r="N104" s="649">
        <v>4</v>
      </c>
      <c r="O104" s="649">
        <v>31712</v>
      </c>
      <c r="P104" s="637"/>
      <c r="Q104" s="650">
        <v>7928</v>
      </c>
    </row>
    <row r="105" spans="1:17" ht="14.4" customHeight="1" x14ac:dyDescent="0.3">
      <c r="A105" s="631" t="s">
        <v>2960</v>
      </c>
      <c r="B105" s="632" t="s">
        <v>2531</v>
      </c>
      <c r="C105" s="632" t="s">
        <v>634</v>
      </c>
      <c r="D105" s="632" t="s">
        <v>2642</v>
      </c>
      <c r="E105" s="632" t="s">
        <v>2643</v>
      </c>
      <c r="F105" s="649">
        <v>15</v>
      </c>
      <c r="G105" s="649">
        <v>19395</v>
      </c>
      <c r="H105" s="649">
        <v>0.78886358089969899</v>
      </c>
      <c r="I105" s="649">
        <v>1293</v>
      </c>
      <c r="J105" s="649">
        <v>19</v>
      </c>
      <c r="K105" s="649">
        <v>24586</v>
      </c>
      <c r="L105" s="649">
        <v>1</v>
      </c>
      <c r="M105" s="649">
        <v>1294</v>
      </c>
      <c r="N105" s="649">
        <v>4</v>
      </c>
      <c r="O105" s="649">
        <v>5176</v>
      </c>
      <c r="P105" s="637">
        <v>0.21052631578947367</v>
      </c>
      <c r="Q105" s="650">
        <v>1294</v>
      </c>
    </row>
    <row r="106" spans="1:17" ht="14.4" customHeight="1" x14ac:dyDescent="0.3">
      <c r="A106" s="631" t="s">
        <v>2960</v>
      </c>
      <c r="B106" s="632" t="s">
        <v>2531</v>
      </c>
      <c r="C106" s="632" t="s">
        <v>634</v>
      </c>
      <c r="D106" s="632" t="s">
        <v>2644</v>
      </c>
      <c r="E106" s="632" t="s">
        <v>2645</v>
      </c>
      <c r="F106" s="649">
        <v>9</v>
      </c>
      <c r="G106" s="649">
        <v>10593</v>
      </c>
      <c r="H106" s="649">
        <v>0.7493633276740238</v>
      </c>
      <c r="I106" s="649">
        <v>1177</v>
      </c>
      <c r="J106" s="649">
        <v>12</v>
      </c>
      <c r="K106" s="649">
        <v>14136</v>
      </c>
      <c r="L106" s="649">
        <v>1</v>
      </c>
      <c r="M106" s="649">
        <v>1178</v>
      </c>
      <c r="N106" s="649">
        <v>3</v>
      </c>
      <c r="O106" s="649">
        <v>3534</v>
      </c>
      <c r="P106" s="637">
        <v>0.25</v>
      </c>
      <c r="Q106" s="650">
        <v>1178</v>
      </c>
    </row>
    <row r="107" spans="1:17" ht="14.4" customHeight="1" x14ac:dyDescent="0.3">
      <c r="A107" s="631" t="s">
        <v>2960</v>
      </c>
      <c r="B107" s="632" t="s">
        <v>2531</v>
      </c>
      <c r="C107" s="632" t="s">
        <v>634</v>
      </c>
      <c r="D107" s="632" t="s">
        <v>2646</v>
      </c>
      <c r="E107" s="632" t="s">
        <v>2647</v>
      </c>
      <c r="F107" s="649">
        <v>24</v>
      </c>
      <c r="G107" s="649">
        <v>123768</v>
      </c>
      <c r="H107" s="649">
        <v>1.8461538461538463</v>
      </c>
      <c r="I107" s="649">
        <v>5157</v>
      </c>
      <c r="J107" s="649">
        <v>13</v>
      </c>
      <c r="K107" s="649">
        <v>67041</v>
      </c>
      <c r="L107" s="649">
        <v>1</v>
      </c>
      <c r="M107" s="649">
        <v>5157</v>
      </c>
      <c r="N107" s="649">
        <v>29</v>
      </c>
      <c r="O107" s="649">
        <v>149571</v>
      </c>
      <c r="P107" s="637">
        <v>2.2310377231843201</v>
      </c>
      <c r="Q107" s="650">
        <v>5157.6206896551721</v>
      </c>
    </row>
    <row r="108" spans="1:17" ht="14.4" customHeight="1" x14ac:dyDescent="0.3">
      <c r="A108" s="631" t="s">
        <v>2960</v>
      </c>
      <c r="B108" s="632" t="s">
        <v>2531</v>
      </c>
      <c r="C108" s="632" t="s">
        <v>634</v>
      </c>
      <c r="D108" s="632" t="s">
        <v>2648</v>
      </c>
      <c r="E108" s="632" t="s">
        <v>2649</v>
      </c>
      <c r="F108" s="649">
        <v>59</v>
      </c>
      <c r="G108" s="649">
        <v>460554</v>
      </c>
      <c r="H108" s="649">
        <v>0.76613561921618789</v>
      </c>
      <c r="I108" s="649">
        <v>7806</v>
      </c>
      <c r="J108" s="649">
        <v>77</v>
      </c>
      <c r="K108" s="649">
        <v>601139</v>
      </c>
      <c r="L108" s="649">
        <v>1</v>
      </c>
      <c r="M108" s="649">
        <v>7807</v>
      </c>
      <c r="N108" s="649">
        <v>63</v>
      </c>
      <c r="O108" s="649">
        <v>491967</v>
      </c>
      <c r="P108" s="637">
        <v>0.81839142028715484</v>
      </c>
      <c r="Q108" s="650">
        <v>7809</v>
      </c>
    </row>
    <row r="109" spans="1:17" ht="14.4" customHeight="1" x14ac:dyDescent="0.3">
      <c r="A109" s="631" t="s">
        <v>2960</v>
      </c>
      <c r="B109" s="632" t="s">
        <v>2531</v>
      </c>
      <c r="C109" s="632" t="s">
        <v>634</v>
      </c>
      <c r="D109" s="632" t="s">
        <v>2648</v>
      </c>
      <c r="E109" s="632" t="s">
        <v>2650</v>
      </c>
      <c r="F109" s="649">
        <v>8</v>
      </c>
      <c r="G109" s="649">
        <v>62448</v>
      </c>
      <c r="H109" s="649">
        <v>3.9994876392980658</v>
      </c>
      <c r="I109" s="649">
        <v>7806</v>
      </c>
      <c r="J109" s="649">
        <v>2</v>
      </c>
      <c r="K109" s="649">
        <v>15614</v>
      </c>
      <c r="L109" s="649">
        <v>1</v>
      </c>
      <c r="M109" s="649">
        <v>7807</v>
      </c>
      <c r="N109" s="649">
        <v>1</v>
      </c>
      <c r="O109" s="649">
        <v>7809</v>
      </c>
      <c r="P109" s="637">
        <v>0.50012809017548354</v>
      </c>
      <c r="Q109" s="650">
        <v>7809</v>
      </c>
    </row>
    <row r="110" spans="1:17" ht="14.4" customHeight="1" x14ac:dyDescent="0.3">
      <c r="A110" s="631" t="s">
        <v>2960</v>
      </c>
      <c r="B110" s="632" t="s">
        <v>2531</v>
      </c>
      <c r="C110" s="632" t="s">
        <v>634</v>
      </c>
      <c r="D110" s="632" t="s">
        <v>2651</v>
      </c>
      <c r="E110" s="632" t="s">
        <v>2652</v>
      </c>
      <c r="F110" s="649"/>
      <c r="G110" s="649"/>
      <c r="H110" s="649"/>
      <c r="I110" s="649"/>
      <c r="J110" s="649">
        <v>2</v>
      </c>
      <c r="K110" s="649">
        <v>11240</v>
      </c>
      <c r="L110" s="649">
        <v>1</v>
      </c>
      <c r="M110" s="649">
        <v>5620</v>
      </c>
      <c r="N110" s="649">
        <v>3</v>
      </c>
      <c r="O110" s="649">
        <v>16863</v>
      </c>
      <c r="P110" s="637">
        <v>1.5002669039145908</v>
      </c>
      <c r="Q110" s="650">
        <v>5621</v>
      </c>
    </row>
    <row r="111" spans="1:17" ht="14.4" customHeight="1" x14ac:dyDescent="0.3">
      <c r="A111" s="631" t="s">
        <v>2960</v>
      </c>
      <c r="B111" s="632" t="s">
        <v>2531</v>
      </c>
      <c r="C111" s="632" t="s">
        <v>634</v>
      </c>
      <c r="D111" s="632" t="s">
        <v>2651</v>
      </c>
      <c r="E111" s="632" t="s">
        <v>2653</v>
      </c>
      <c r="F111" s="649">
        <v>3</v>
      </c>
      <c r="G111" s="649">
        <v>16860</v>
      </c>
      <c r="H111" s="649">
        <v>3</v>
      </c>
      <c r="I111" s="649">
        <v>5620</v>
      </c>
      <c r="J111" s="649">
        <v>1</v>
      </c>
      <c r="K111" s="649">
        <v>5620</v>
      </c>
      <c r="L111" s="649">
        <v>1</v>
      </c>
      <c r="M111" s="649">
        <v>5620</v>
      </c>
      <c r="N111" s="649">
        <v>1</v>
      </c>
      <c r="O111" s="649">
        <v>5621</v>
      </c>
      <c r="P111" s="637">
        <v>1.0001779359430605</v>
      </c>
      <c r="Q111" s="650">
        <v>5621</v>
      </c>
    </row>
    <row r="112" spans="1:17" ht="14.4" customHeight="1" x14ac:dyDescent="0.3">
      <c r="A112" s="631" t="s">
        <v>2960</v>
      </c>
      <c r="B112" s="632" t="s">
        <v>2531</v>
      </c>
      <c r="C112" s="632" t="s">
        <v>634</v>
      </c>
      <c r="D112" s="632" t="s">
        <v>2913</v>
      </c>
      <c r="E112" s="632" t="s">
        <v>2914</v>
      </c>
      <c r="F112" s="649">
        <v>1</v>
      </c>
      <c r="G112" s="649">
        <v>0</v>
      </c>
      <c r="H112" s="649"/>
      <c r="I112" s="649">
        <v>0</v>
      </c>
      <c r="J112" s="649"/>
      <c r="K112" s="649"/>
      <c r="L112" s="649"/>
      <c r="M112" s="649"/>
      <c r="N112" s="649"/>
      <c r="O112" s="649"/>
      <c r="P112" s="637"/>
      <c r="Q112" s="650"/>
    </row>
    <row r="113" spans="1:17" ht="14.4" customHeight="1" x14ac:dyDescent="0.3">
      <c r="A113" s="631" t="s">
        <v>2960</v>
      </c>
      <c r="B113" s="632" t="s">
        <v>2531</v>
      </c>
      <c r="C113" s="632" t="s">
        <v>634</v>
      </c>
      <c r="D113" s="632" t="s">
        <v>2657</v>
      </c>
      <c r="E113" s="632" t="s">
        <v>2658</v>
      </c>
      <c r="F113" s="649"/>
      <c r="G113" s="649"/>
      <c r="H113" s="649"/>
      <c r="I113" s="649"/>
      <c r="J113" s="649">
        <v>14</v>
      </c>
      <c r="K113" s="649">
        <v>11214</v>
      </c>
      <c r="L113" s="649">
        <v>1</v>
      </c>
      <c r="M113" s="649">
        <v>801</v>
      </c>
      <c r="N113" s="649">
        <v>7</v>
      </c>
      <c r="O113" s="649">
        <v>5613</v>
      </c>
      <c r="P113" s="637">
        <v>0.50053504547886574</v>
      </c>
      <c r="Q113" s="650">
        <v>801.85714285714289</v>
      </c>
    </row>
    <row r="114" spans="1:17" ht="14.4" customHeight="1" x14ac:dyDescent="0.3">
      <c r="A114" s="631" t="s">
        <v>2960</v>
      </c>
      <c r="B114" s="632" t="s">
        <v>2531</v>
      </c>
      <c r="C114" s="632" t="s">
        <v>634</v>
      </c>
      <c r="D114" s="632" t="s">
        <v>2659</v>
      </c>
      <c r="E114" s="632" t="s">
        <v>2660</v>
      </c>
      <c r="F114" s="649">
        <v>1947</v>
      </c>
      <c r="G114" s="649">
        <v>344619</v>
      </c>
      <c r="H114" s="649">
        <v>0.86341463414634145</v>
      </c>
      <c r="I114" s="649">
        <v>177</v>
      </c>
      <c r="J114" s="649">
        <v>2255</v>
      </c>
      <c r="K114" s="649">
        <v>399135</v>
      </c>
      <c r="L114" s="649">
        <v>1</v>
      </c>
      <c r="M114" s="649">
        <v>177</v>
      </c>
      <c r="N114" s="649">
        <v>1979</v>
      </c>
      <c r="O114" s="649">
        <v>352262</v>
      </c>
      <c r="P114" s="637">
        <v>0.88256354366317158</v>
      </c>
      <c r="Q114" s="650">
        <v>178</v>
      </c>
    </row>
    <row r="115" spans="1:17" ht="14.4" customHeight="1" x14ac:dyDescent="0.3">
      <c r="A115" s="631" t="s">
        <v>2960</v>
      </c>
      <c r="B115" s="632" t="s">
        <v>2531</v>
      </c>
      <c r="C115" s="632" t="s">
        <v>634</v>
      </c>
      <c r="D115" s="632" t="s">
        <v>2659</v>
      </c>
      <c r="E115" s="632" t="s">
        <v>2661</v>
      </c>
      <c r="F115" s="649">
        <v>79</v>
      </c>
      <c r="G115" s="649">
        <v>13983</v>
      </c>
      <c r="H115" s="649">
        <v>0.94047619047619047</v>
      </c>
      <c r="I115" s="649">
        <v>177</v>
      </c>
      <c r="J115" s="649">
        <v>84</v>
      </c>
      <c r="K115" s="649">
        <v>14868</v>
      </c>
      <c r="L115" s="649">
        <v>1</v>
      </c>
      <c r="M115" s="649">
        <v>177</v>
      </c>
      <c r="N115" s="649">
        <v>65</v>
      </c>
      <c r="O115" s="649">
        <v>11570</v>
      </c>
      <c r="P115" s="637">
        <v>0.77818132902878667</v>
      </c>
      <c r="Q115" s="650">
        <v>178</v>
      </c>
    </row>
    <row r="116" spans="1:17" ht="14.4" customHeight="1" x14ac:dyDescent="0.3">
      <c r="A116" s="631" t="s">
        <v>2960</v>
      </c>
      <c r="B116" s="632" t="s">
        <v>2531</v>
      </c>
      <c r="C116" s="632" t="s">
        <v>634</v>
      </c>
      <c r="D116" s="632" t="s">
        <v>2662</v>
      </c>
      <c r="E116" s="632" t="s">
        <v>2663</v>
      </c>
      <c r="F116" s="649">
        <v>167</v>
      </c>
      <c r="G116" s="649">
        <v>342016</v>
      </c>
      <c r="H116" s="649">
        <v>1.0909705675014434</v>
      </c>
      <c r="I116" s="649">
        <v>2048</v>
      </c>
      <c r="J116" s="649">
        <v>153</v>
      </c>
      <c r="K116" s="649">
        <v>313497</v>
      </c>
      <c r="L116" s="649">
        <v>1</v>
      </c>
      <c r="M116" s="649">
        <v>2049</v>
      </c>
      <c r="N116" s="649">
        <v>157</v>
      </c>
      <c r="O116" s="649">
        <v>321850</v>
      </c>
      <c r="P116" s="637">
        <v>1.0266445930902051</v>
      </c>
      <c r="Q116" s="650">
        <v>2050</v>
      </c>
    </row>
    <row r="117" spans="1:17" ht="14.4" customHeight="1" x14ac:dyDescent="0.3">
      <c r="A117" s="631" t="s">
        <v>2960</v>
      </c>
      <c r="B117" s="632" t="s">
        <v>2531</v>
      </c>
      <c r="C117" s="632" t="s">
        <v>634</v>
      </c>
      <c r="D117" s="632" t="s">
        <v>2669</v>
      </c>
      <c r="E117" s="632" t="s">
        <v>2670</v>
      </c>
      <c r="F117" s="649">
        <v>8</v>
      </c>
      <c r="G117" s="649">
        <v>21888</v>
      </c>
      <c r="H117" s="649">
        <v>3.998538545853124</v>
      </c>
      <c r="I117" s="649">
        <v>2736</v>
      </c>
      <c r="J117" s="649">
        <v>2</v>
      </c>
      <c r="K117" s="649">
        <v>5474</v>
      </c>
      <c r="L117" s="649">
        <v>1</v>
      </c>
      <c r="M117" s="649">
        <v>2737</v>
      </c>
      <c r="N117" s="649">
        <v>3</v>
      </c>
      <c r="O117" s="649">
        <v>8211</v>
      </c>
      <c r="P117" s="637">
        <v>1.5</v>
      </c>
      <c r="Q117" s="650">
        <v>2737</v>
      </c>
    </row>
    <row r="118" spans="1:17" ht="14.4" customHeight="1" x14ac:dyDescent="0.3">
      <c r="A118" s="631" t="s">
        <v>2960</v>
      </c>
      <c r="B118" s="632" t="s">
        <v>2531</v>
      </c>
      <c r="C118" s="632" t="s">
        <v>634</v>
      </c>
      <c r="D118" s="632" t="s">
        <v>2669</v>
      </c>
      <c r="E118" s="632" t="s">
        <v>2671</v>
      </c>
      <c r="F118" s="649">
        <v>63</v>
      </c>
      <c r="G118" s="649">
        <v>172368</v>
      </c>
      <c r="H118" s="649">
        <v>0.85104029861063113</v>
      </c>
      <c r="I118" s="649">
        <v>2736</v>
      </c>
      <c r="J118" s="649">
        <v>74</v>
      </c>
      <c r="K118" s="649">
        <v>202538</v>
      </c>
      <c r="L118" s="649">
        <v>1</v>
      </c>
      <c r="M118" s="649">
        <v>2737</v>
      </c>
      <c r="N118" s="649">
        <v>68</v>
      </c>
      <c r="O118" s="649">
        <v>186116</v>
      </c>
      <c r="P118" s="637">
        <v>0.91891891891891897</v>
      </c>
      <c r="Q118" s="650">
        <v>2737</v>
      </c>
    </row>
    <row r="119" spans="1:17" ht="14.4" customHeight="1" x14ac:dyDescent="0.3">
      <c r="A119" s="631" t="s">
        <v>2960</v>
      </c>
      <c r="B119" s="632" t="s">
        <v>2531</v>
      </c>
      <c r="C119" s="632" t="s">
        <v>634</v>
      </c>
      <c r="D119" s="632" t="s">
        <v>2672</v>
      </c>
      <c r="E119" s="632" t="s">
        <v>2673</v>
      </c>
      <c r="F119" s="649"/>
      <c r="G119" s="649"/>
      <c r="H119" s="649"/>
      <c r="I119" s="649"/>
      <c r="J119" s="649"/>
      <c r="K119" s="649"/>
      <c r="L119" s="649"/>
      <c r="M119" s="649"/>
      <c r="N119" s="649">
        <v>1</v>
      </c>
      <c r="O119" s="649">
        <v>5270</v>
      </c>
      <c r="P119" s="637"/>
      <c r="Q119" s="650">
        <v>5270</v>
      </c>
    </row>
    <row r="120" spans="1:17" ht="14.4" customHeight="1" x14ac:dyDescent="0.3">
      <c r="A120" s="631" t="s">
        <v>2960</v>
      </c>
      <c r="B120" s="632" t="s">
        <v>2531</v>
      </c>
      <c r="C120" s="632" t="s">
        <v>634</v>
      </c>
      <c r="D120" s="632" t="s">
        <v>2915</v>
      </c>
      <c r="E120" s="632" t="s">
        <v>2916</v>
      </c>
      <c r="F120" s="649">
        <v>5</v>
      </c>
      <c r="G120" s="649">
        <v>10565</v>
      </c>
      <c r="H120" s="649">
        <v>0.7142857142857143</v>
      </c>
      <c r="I120" s="649">
        <v>2113</v>
      </c>
      <c r="J120" s="649">
        <v>7</v>
      </c>
      <c r="K120" s="649">
        <v>14791</v>
      </c>
      <c r="L120" s="649">
        <v>1</v>
      </c>
      <c r="M120" s="649">
        <v>2113</v>
      </c>
      <c r="N120" s="649">
        <v>7</v>
      </c>
      <c r="O120" s="649">
        <v>14798</v>
      </c>
      <c r="P120" s="637">
        <v>1.0004732607666824</v>
      </c>
      <c r="Q120" s="650">
        <v>2114</v>
      </c>
    </row>
    <row r="121" spans="1:17" ht="14.4" customHeight="1" x14ac:dyDescent="0.3">
      <c r="A121" s="631" t="s">
        <v>2960</v>
      </c>
      <c r="B121" s="632" t="s">
        <v>2531</v>
      </c>
      <c r="C121" s="632" t="s">
        <v>634</v>
      </c>
      <c r="D121" s="632" t="s">
        <v>2915</v>
      </c>
      <c r="E121" s="632" t="s">
        <v>2917</v>
      </c>
      <c r="F121" s="649">
        <v>2</v>
      </c>
      <c r="G121" s="649">
        <v>4226</v>
      </c>
      <c r="H121" s="649"/>
      <c r="I121" s="649">
        <v>2113</v>
      </c>
      <c r="J121" s="649"/>
      <c r="K121" s="649"/>
      <c r="L121" s="649"/>
      <c r="M121" s="649"/>
      <c r="N121" s="649"/>
      <c r="O121" s="649"/>
      <c r="P121" s="637"/>
      <c r="Q121" s="650"/>
    </row>
    <row r="122" spans="1:17" ht="14.4" customHeight="1" x14ac:dyDescent="0.3">
      <c r="A122" s="631" t="s">
        <v>2960</v>
      </c>
      <c r="B122" s="632" t="s">
        <v>2531</v>
      </c>
      <c r="C122" s="632" t="s">
        <v>634</v>
      </c>
      <c r="D122" s="632" t="s">
        <v>2685</v>
      </c>
      <c r="E122" s="632" t="s">
        <v>2686</v>
      </c>
      <c r="F122" s="649">
        <v>3</v>
      </c>
      <c r="G122" s="649">
        <v>465</v>
      </c>
      <c r="H122" s="649">
        <v>1.5</v>
      </c>
      <c r="I122" s="649">
        <v>155</v>
      </c>
      <c r="J122" s="649">
        <v>2</v>
      </c>
      <c r="K122" s="649">
        <v>310</v>
      </c>
      <c r="L122" s="649">
        <v>1</v>
      </c>
      <c r="M122" s="649">
        <v>155</v>
      </c>
      <c r="N122" s="649">
        <v>1</v>
      </c>
      <c r="O122" s="649">
        <v>155</v>
      </c>
      <c r="P122" s="637">
        <v>0.5</v>
      </c>
      <c r="Q122" s="650">
        <v>155</v>
      </c>
    </row>
    <row r="123" spans="1:17" ht="14.4" customHeight="1" x14ac:dyDescent="0.3">
      <c r="A123" s="631" t="s">
        <v>2960</v>
      </c>
      <c r="B123" s="632" t="s">
        <v>2531</v>
      </c>
      <c r="C123" s="632" t="s">
        <v>634</v>
      </c>
      <c r="D123" s="632" t="s">
        <v>2685</v>
      </c>
      <c r="E123" s="632" t="s">
        <v>2687</v>
      </c>
      <c r="F123" s="649"/>
      <c r="G123" s="649"/>
      <c r="H123" s="649"/>
      <c r="I123" s="649"/>
      <c r="J123" s="649">
        <v>2</v>
      </c>
      <c r="K123" s="649">
        <v>310</v>
      </c>
      <c r="L123" s="649">
        <v>1</v>
      </c>
      <c r="M123" s="649">
        <v>155</v>
      </c>
      <c r="N123" s="649">
        <v>6</v>
      </c>
      <c r="O123" s="649">
        <v>930</v>
      </c>
      <c r="P123" s="637">
        <v>3</v>
      </c>
      <c r="Q123" s="650">
        <v>155</v>
      </c>
    </row>
    <row r="124" spans="1:17" ht="14.4" customHeight="1" x14ac:dyDescent="0.3">
      <c r="A124" s="631" t="s">
        <v>2960</v>
      </c>
      <c r="B124" s="632" t="s">
        <v>2531</v>
      </c>
      <c r="C124" s="632" t="s">
        <v>634</v>
      </c>
      <c r="D124" s="632" t="s">
        <v>2688</v>
      </c>
      <c r="E124" s="632" t="s">
        <v>2689</v>
      </c>
      <c r="F124" s="649">
        <v>5</v>
      </c>
      <c r="G124" s="649">
        <v>995</v>
      </c>
      <c r="H124" s="649">
        <v>0.5</v>
      </c>
      <c r="I124" s="649">
        <v>199</v>
      </c>
      <c r="J124" s="649">
        <v>10</v>
      </c>
      <c r="K124" s="649">
        <v>1990</v>
      </c>
      <c r="L124" s="649">
        <v>1</v>
      </c>
      <c r="M124" s="649">
        <v>199</v>
      </c>
      <c r="N124" s="649">
        <v>7</v>
      </c>
      <c r="O124" s="649">
        <v>1400</v>
      </c>
      <c r="P124" s="637">
        <v>0.70351758793969854</v>
      </c>
      <c r="Q124" s="650">
        <v>200</v>
      </c>
    </row>
    <row r="125" spans="1:17" ht="14.4" customHeight="1" x14ac:dyDescent="0.3">
      <c r="A125" s="631" t="s">
        <v>2960</v>
      </c>
      <c r="B125" s="632" t="s">
        <v>2531</v>
      </c>
      <c r="C125" s="632" t="s">
        <v>634</v>
      </c>
      <c r="D125" s="632" t="s">
        <v>2688</v>
      </c>
      <c r="E125" s="632" t="s">
        <v>2690</v>
      </c>
      <c r="F125" s="649">
        <v>2</v>
      </c>
      <c r="G125" s="649">
        <v>398</v>
      </c>
      <c r="H125" s="649">
        <v>0.66666666666666663</v>
      </c>
      <c r="I125" s="649">
        <v>199</v>
      </c>
      <c r="J125" s="649">
        <v>3</v>
      </c>
      <c r="K125" s="649">
        <v>597</v>
      </c>
      <c r="L125" s="649">
        <v>1</v>
      </c>
      <c r="M125" s="649">
        <v>199</v>
      </c>
      <c r="N125" s="649"/>
      <c r="O125" s="649"/>
      <c r="P125" s="637"/>
      <c r="Q125" s="650"/>
    </row>
    <row r="126" spans="1:17" ht="14.4" customHeight="1" x14ac:dyDescent="0.3">
      <c r="A126" s="631" t="s">
        <v>2960</v>
      </c>
      <c r="B126" s="632" t="s">
        <v>2531</v>
      </c>
      <c r="C126" s="632" t="s">
        <v>634</v>
      </c>
      <c r="D126" s="632" t="s">
        <v>2691</v>
      </c>
      <c r="E126" s="632" t="s">
        <v>2692</v>
      </c>
      <c r="F126" s="649">
        <v>17</v>
      </c>
      <c r="G126" s="649">
        <v>3468</v>
      </c>
      <c r="H126" s="649">
        <v>0.77272727272727271</v>
      </c>
      <c r="I126" s="649">
        <v>204</v>
      </c>
      <c r="J126" s="649">
        <v>22</v>
      </c>
      <c r="K126" s="649">
        <v>4488</v>
      </c>
      <c r="L126" s="649">
        <v>1</v>
      </c>
      <c r="M126" s="649">
        <v>204</v>
      </c>
      <c r="N126" s="649">
        <v>1</v>
      </c>
      <c r="O126" s="649">
        <v>206</v>
      </c>
      <c r="P126" s="637">
        <v>4.5900178253119428E-2</v>
      </c>
      <c r="Q126" s="650">
        <v>206</v>
      </c>
    </row>
    <row r="127" spans="1:17" ht="14.4" customHeight="1" x14ac:dyDescent="0.3">
      <c r="A127" s="631" t="s">
        <v>2960</v>
      </c>
      <c r="B127" s="632" t="s">
        <v>2531</v>
      </c>
      <c r="C127" s="632" t="s">
        <v>634</v>
      </c>
      <c r="D127" s="632" t="s">
        <v>2693</v>
      </c>
      <c r="E127" s="632" t="s">
        <v>2694</v>
      </c>
      <c r="F127" s="649">
        <v>1</v>
      </c>
      <c r="G127" s="649">
        <v>426</v>
      </c>
      <c r="H127" s="649">
        <v>0.25</v>
      </c>
      <c r="I127" s="649">
        <v>426</v>
      </c>
      <c r="J127" s="649">
        <v>4</v>
      </c>
      <c r="K127" s="649">
        <v>1704</v>
      </c>
      <c r="L127" s="649">
        <v>1</v>
      </c>
      <c r="M127" s="649">
        <v>426</v>
      </c>
      <c r="N127" s="649"/>
      <c r="O127" s="649"/>
      <c r="P127" s="637"/>
      <c r="Q127" s="650"/>
    </row>
    <row r="128" spans="1:17" ht="14.4" customHeight="1" x14ac:dyDescent="0.3">
      <c r="A128" s="631" t="s">
        <v>2960</v>
      </c>
      <c r="B128" s="632" t="s">
        <v>2531</v>
      </c>
      <c r="C128" s="632" t="s">
        <v>634</v>
      </c>
      <c r="D128" s="632" t="s">
        <v>2693</v>
      </c>
      <c r="E128" s="632" t="s">
        <v>2695</v>
      </c>
      <c r="F128" s="649"/>
      <c r="G128" s="649"/>
      <c r="H128" s="649"/>
      <c r="I128" s="649"/>
      <c r="J128" s="649">
        <v>1</v>
      </c>
      <c r="K128" s="649">
        <v>426</v>
      </c>
      <c r="L128" s="649">
        <v>1</v>
      </c>
      <c r="M128" s="649">
        <v>426</v>
      </c>
      <c r="N128" s="649"/>
      <c r="O128" s="649"/>
      <c r="P128" s="637"/>
      <c r="Q128" s="650"/>
    </row>
    <row r="129" spans="1:17" ht="14.4" customHeight="1" x14ac:dyDescent="0.3">
      <c r="A129" s="631" t="s">
        <v>2960</v>
      </c>
      <c r="B129" s="632" t="s">
        <v>2531</v>
      </c>
      <c r="C129" s="632" t="s">
        <v>634</v>
      </c>
      <c r="D129" s="632" t="s">
        <v>2698</v>
      </c>
      <c r="E129" s="632" t="s">
        <v>2699</v>
      </c>
      <c r="F129" s="649">
        <v>3</v>
      </c>
      <c r="G129" s="649">
        <v>489</v>
      </c>
      <c r="H129" s="649">
        <v>0.6</v>
      </c>
      <c r="I129" s="649">
        <v>163</v>
      </c>
      <c r="J129" s="649">
        <v>5</v>
      </c>
      <c r="K129" s="649">
        <v>815</v>
      </c>
      <c r="L129" s="649">
        <v>1</v>
      </c>
      <c r="M129" s="649">
        <v>163</v>
      </c>
      <c r="N129" s="649">
        <v>1</v>
      </c>
      <c r="O129" s="649">
        <v>163</v>
      </c>
      <c r="P129" s="637">
        <v>0.2</v>
      </c>
      <c r="Q129" s="650">
        <v>163</v>
      </c>
    </row>
    <row r="130" spans="1:17" ht="14.4" customHeight="1" x14ac:dyDescent="0.3">
      <c r="A130" s="631" t="s">
        <v>2960</v>
      </c>
      <c r="B130" s="632" t="s">
        <v>2531</v>
      </c>
      <c r="C130" s="632" t="s">
        <v>634</v>
      </c>
      <c r="D130" s="632" t="s">
        <v>2698</v>
      </c>
      <c r="E130" s="632" t="s">
        <v>2700</v>
      </c>
      <c r="F130" s="649">
        <v>3</v>
      </c>
      <c r="G130" s="649">
        <v>489</v>
      </c>
      <c r="H130" s="649">
        <v>1.5</v>
      </c>
      <c r="I130" s="649">
        <v>163</v>
      </c>
      <c r="J130" s="649">
        <v>2</v>
      </c>
      <c r="K130" s="649">
        <v>326</v>
      </c>
      <c r="L130" s="649">
        <v>1</v>
      </c>
      <c r="M130" s="649">
        <v>163</v>
      </c>
      <c r="N130" s="649"/>
      <c r="O130" s="649"/>
      <c r="P130" s="637"/>
      <c r="Q130" s="650"/>
    </row>
    <row r="131" spans="1:17" ht="14.4" customHeight="1" x14ac:dyDescent="0.3">
      <c r="A131" s="631" t="s">
        <v>2960</v>
      </c>
      <c r="B131" s="632" t="s">
        <v>2531</v>
      </c>
      <c r="C131" s="632" t="s">
        <v>634</v>
      </c>
      <c r="D131" s="632" t="s">
        <v>2704</v>
      </c>
      <c r="E131" s="632" t="s">
        <v>2705</v>
      </c>
      <c r="F131" s="649">
        <v>42</v>
      </c>
      <c r="G131" s="649">
        <v>90468</v>
      </c>
      <c r="H131" s="649">
        <v>1.1661252900232018</v>
      </c>
      <c r="I131" s="649">
        <v>2154</v>
      </c>
      <c r="J131" s="649">
        <v>36</v>
      </c>
      <c r="K131" s="649">
        <v>77580</v>
      </c>
      <c r="L131" s="649">
        <v>1</v>
      </c>
      <c r="M131" s="649">
        <v>2155</v>
      </c>
      <c r="N131" s="649">
        <v>26</v>
      </c>
      <c r="O131" s="649">
        <v>56056</v>
      </c>
      <c r="P131" s="637">
        <v>0.72255736014436711</v>
      </c>
      <c r="Q131" s="650">
        <v>2156</v>
      </c>
    </row>
    <row r="132" spans="1:17" ht="14.4" customHeight="1" x14ac:dyDescent="0.3">
      <c r="A132" s="631" t="s">
        <v>2960</v>
      </c>
      <c r="B132" s="632" t="s">
        <v>2531</v>
      </c>
      <c r="C132" s="632" t="s">
        <v>634</v>
      </c>
      <c r="D132" s="632" t="s">
        <v>2704</v>
      </c>
      <c r="E132" s="632" t="s">
        <v>2706</v>
      </c>
      <c r="F132" s="649">
        <v>557</v>
      </c>
      <c r="G132" s="649">
        <v>1199778</v>
      </c>
      <c r="H132" s="649">
        <v>0.82971912268629777</v>
      </c>
      <c r="I132" s="649">
        <v>2154</v>
      </c>
      <c r="J132" s="649">
        <v>671</v>
      </c>
      <c r="K132" s="649">
        <v>1446005</v>
      </c>
      <c r="L132" s="649">
        <v>1</v>
      </c>
      <c r="M132" s="649">
        <v>2155</v>
      </c>
      <c r="N132" s="649">
        <v>531</v>
      </c>
      <c r="O132" s="649">
        <v>1144836</v>
      </c>
      <c r="P132" s="637">
        <v>0.79172340344604619</v>
      </c>
      <c r="Q132" s="650">
        <v>2156</v>
      </c>
    </row>
    <row r="133" spans="1:17" ht="14.4" customHeight="1" x14ac:dyDescent="0.3">
      <c r="A133" s="631" t="s">
        <v>2960</v>
      </c>
      <c r="B133" s="632" t="s">
        <v>2531</v>
      </c>
      <c r="C133" s="632" t="s">
        <v>634</v>
      </c>
      <c r="D133" s="632" t="s">
        <v>2918</v>
      </c>
      <c r="E133" s="632" t="s">
        <v>2903</v>
      </c>
      <c r="F133" s="649">
        <v>100</v>
      </c>
      <c r="G133" s="649">
        <v>188800</v>
      </c>
      <c r="H133" s="649">
        <v>1.3691378347607273</v>
      </c>
      <c r="I133" s="649">
        <v>1888</v>
      </c>
      <c r="J133" s="649">
        <v>73</v>
      </c>
      <c r="K133" s="649">
        <v>137897</v>
      </c>
      <c r="L133" s="649">
        <v>1</v>
      </c>
      <c r="M133" s="649">
        <v>1889</v>
      </c>
      <c r="N133" s="649">
        <v>78</v>
      </c>
      <c r="O133" s="649">
        <v>147342</v>
      </c>
      <c r="P133" s="637">
        <v>1.0684931506849316</v>
      </c>
      <c r="Q133" s="650">
        <v>1889</v>
      </c>
    </row>
    <row r="134" spans="1:17" ht="14.4" customHeight="1" x14ac:dyDescent="0.3">
      <c r="A134" s="631" t="s">
        <v>2960</v>
      </c>
      <c r="B134" s="632" t="s">
        <v>2531</v>
      </c>
      <c r="C134" s="632" t="s">
        <v>634</v>
      </c>
      <c r="D134" s="632" t="s">
        <v>2707</v>
      </c>
      <c r="E134" s="632" t="s">
        <v>2708</v>
      </c>
      <c r="F134" s="649"/>
      <c r="G134" s="649"/>
      <c r="H134" s="649"/>
      <c r="I134" s="649"/>
      <c r="J134" s="649"/>
      <c r="K134" s="649"/>
      <c r="L134" s="649"/>
      <c r="M134" s="649"/>
      <c r="N134" s="649">
        <v>2</v>
      </c>
      <c r="O134" s="649">
        <v>326</v>
      </c>
      <c r="P134" s="637"/>
      <c r="Q134" s="650">
        <v>163</v>
      </c>
    </row>
    <row r="135" spans="1:17" ht="14.4" customHeight="1" x14ac:dyDescent="0.3">
      <c r="A135" s="631" t="s">
        <v>2960</v>
      </c>
      <c r="B135" s="632" t="s">
        <v>2531</v>
      </c>
      <c r="C135" s="632" t="s">
        <v>634</v>
      </c>
      <c r="D135" s="632" t="s">
        <v>2707</v>
      </c>
      <c r="E135" s="632" t="s">
        <v>2709</v>
      </c>
      <c r="F135" s="649"/>
      <c r="G135" s="649"/>
      <c r="H135" s="649"/>
      <c r="I135" s="649"/>
      <c r="J135" s="649">
        <v>1</v>
      </c>
      <c r="K135" s="649">
        <v>163</v>
      </c>
      <c r="L135" s="649">
        <v>1</v>
      </c>
      <c r="M135" s="649">
        <v>163</v>
      </c>
      <c r="N135" s="649">
        <v>1</v>
      </c>
      <c r="O135" s="649">
        <v>163</v>
      </c>
      <c r="P135" s="637">
        <v>1</v>
      </c>
      <c r="Q135" s="650">
        <v>163</v>
      </c>
    </row>
    <row r="136" spans="1:17" ht="14.4" customHeight="1" x14ac:dyDescent="0.3">
      <c r="A136" s="631" t="s">
        <v>2960</v>
      </c>
      <c r="B136" s="632" t="s">
        <v>2531</v>
      </c>
      <c r="C136" s="632" t="s">
        <v>634</v>
      </c>
      <c r="D136" s="632" t="s">
        <v>2919</v>
      </c>
      <c r="E136" s="632" t="s">
        <v>2920</v>
      </c>
      <c r="F136" s="649"/>
      <c r="G136" s="649"/>
      <c r="H136" s="649"/>
      <c r="I136" s="649"/>
      <c r="J136" s="649">
        <v>2</v>
      </c>
      <c r="K136" s="649">
        <v>19676</v>
      </c>
      <c r="L136" s="649">
        <v>1</v>
      </c>
      <c r="M136" s="649">
        <v>9838</v>
      </c>
      <c r="N136" s="649"/>
      <c r="O136" s="649"/>
      <c r="P136" s="637"/>
      <c r="Q136" s="650"/>
    </row>
    <row r="137" spans="1:17" ht="14.4" customHeight="1" x14ac:dyDescent="0.3">
      <c r="A137" s="631" t="s">
        <v>2960</v>
      </c>
      <c r="B137" s="632" t="s">
        <v>2531</v>
      </c>
      <c r="C137" s="632" t="s">
        <v>634</v>
      </c>
      <c r="D137" s="632" t="s">
        <v>2919</v>
      </c>
      <c r="E137" s="632" t="s">
        <v>2921</v>
      </c>
      <c r="F137" s="649">
        <v>1</v>
      </c>
      <c r="G137" s="649">
        <v>9837</v>
      </c>
      <c r="H137" s="649"/>
      <c r="I137" s="649">
        <v>9837</v>
      </c>
      <c r="J137" s="649"/>
      <c r="K137" s="649"/>
      <c r="L137" s="649"/>
      <c r="M137" s="649"/>
      <c r="N137" s="649">
        <v>1</v>
      </c>
      <c r="O137" s="649">
        <v>9840</v>
      </c>
      <c r="P137" s="637"/>
      <c r="Q137" s="650">
        <v>9840</v>
      </c>
    </row>
    <row r="138" spans="1:17" ht="14.4" customHeight="1" x14ac:dyDescent="0.3">
      <c r="A138" s="631" t="s">
        <v>2960</v>
      </c>
      <c r="B138" s="632" t="s">
        <v>2531</v>
      </c>
      <c r="C138" s="632" t="s">
        <v>634</v>
      </c>
      <c r="D138" s="632" t="s">
        <v>2710</v>
      </c>
      <c r="E138" s="632" t="s">
        <v>2711</v>
      </c>
      <c r="F138" s="649">
        <v>1</v>
      </c>
      <c r="G138" s="649">
        <v>933</v>
      </c>
      <c r="H138" s="649"/>
      <c r="I138" s="649">
        <v>933</v>
      </c>
      <c r="J138" s="649"/>
      <c r="K138" s="649"/>
      <c r="L138" s="649"/>
      <c r="M138" s="649"/>
      <c r="N138" s="649"/>
      <c r="O138" s="649"/>
      <c r="P138" s="637"/>
      <c r="Q138" s="650"/>
    </row>
    <row r="139" spans="1:17" ht="14.4" customHeight="1" x14ac:dyDescent="0.3">
      <c r="A139" s="631" t="s">
        <v>2960</v>
      </c>
      <c r="B139" s="632" t="s">
        <v>2531</v>
      </c>
      <c r="C139" s="632" t="s">
        <v>634</v>
      </c>
      <c r="D139" s="632" t="s">
        <v>2715</v>
      </c>
      <c r="E139" s="632" t="s">
        <v>2716</v>
      </c>
      <c r="F139" s="649">
        <v>1</v>
      </c>
      <c r="G139" s="649">
        <v>8459</v>
      </c>
      <c r="H139" s="649"/>
      <c r="I139" s="649">
        <v>8459</v>
      </c>
      <c r="J139" s="649"/>
      <c r="K139" s="649"/>
      <c r="L139" s="649"/>
      <c r="M139" s="649"/>
      <c r="N139" s="649">
        <v>7</v>
      </c>
      <c r="O139" s="649">
        <v>59234</v>
      </c>
      <c r="P139" s="637"/>
      <c r="Q139" s="650">
        <v>8462</v>
      </c>
    </row>
    <row r="140" spans="1:17" ht="14.4" customHeight="1" x14ac:dyDescent="0.3">
      <c r="A140" s="631" t="s">
        <v>2960</v>
      </c>
      <c r="B140" s="632" t="s">
        <v>2531</v>
      </c>
      <c r="C140" s="632" t="s">
        <v>634</v>
      </c>
      <c r="D140" s="632" t="s">
        <v>2715</v>
      </c>
      <c r="E140" s="632" t="s">
        <v>2717</v>
      </c>
      <c r="F140" s="649">
        <v>50</v>
      </c>
      <c r="G140" s="649">
        <v>422950</v>
      </c>
      <c r="H140" s="649">
        <v>1.3156339430135622</v>
      </c>
      <c r="I140" s="649">
        <v>8459</v>
      </c>
      <c r="J140" s="649">
        <v>38</v>
      </c>
      <c r="K140" s="649">
        <v>321480</v>
      </c>
      <c r="L140" s="649">
        <v>1</v>
      </c>
      <c r="M140" s="649">
        <v>8460</v>
      </c>
      <c r="N140" s="649">
        <v>38</v>
      </c>
      <c r="O140" s="649">
        <v>321556</v>
      </c>
      <c r="P140" s="637">
        <v>1.0002364066193854</v>
      </c>
      <c r="Q140" s="650">
        <v>8462</v>
      </c>
    </row>
    <row r="141" spans="1:17" ht="14.4" customHeight="1" x14ac:dyDescent="0.3">
      <c r="A141" s="631" t="s">
        <v>2960</v>
      </c>
      <c r="B141" s="632" t="s">
        <v>2531</v>
      </c>
      <c r="C141" s="632" t="s">
        <v>634</v>
      </c>
      <c r="D141" s="632" t="s">
        <v>2981</v>
      </c>
      <c r="E141" s="632" t="s">
        <v>2982</v>
      </c>
      <c r="F141" s="649">
        <v>5</v>
      </c>
      <c r="G141" s="649">
        <v>0</v>
      </c>
      <c r="H141" s="649"/>
      <c r="I141" s="649">
        <v>0</v>
      </c>
      <c r="J141" s="649">
        <v>7</v>
      </c>
      <c r="K141" s="649">
        <v>0</v>
      </c>
      <c r="L141" s="649"/>
      <c r="M141" s="649">
        <v>0</v>
      </c>
      <c r="N141" s="649">
        <v>6</v>
      </c>
      <c r="O141" s="649">
        <v>0</v>
      </c>
      <c r="P141" s="637"/>
      <c r="Q141" s="650">
        <v>0</v>
      </c>
    </row>
    <row r="142" spans="1:17" ht="14.4" customHeight="1" x14ac:dyDescent="0.3">
      <c r="A142" s="631" t="s">
        <v>2960</v>
      </c>
      <c r="B142" s="632" t="s">
        <v>2531</v>
      </c>
      <c r="C142" s="632" t="s">
        <v>634</v>
      </c>
      <c r="D142" s="632" t="s">
        <v>2925</v>
      </c>
      <c r="E142" s="632" t="s">
        <v>2926</v>
      </c>
      <c r="F142" s="649"/>
      <c r="G142" s="649"/>
      <c r="H142" s="649"/>
      <c r="I142" s="649"/>
      <c r="J142" s="649">
        <v>1</v>
      </c>
      <c r="K142" s="649">
        <v>580</v>
      </c>
      <c r="L142" s="649">
        <v>1</v>
      </c>
      <c r="M142" s="649">
        <v>580</v>
      </c>
      <c r="N142" s="649"/>
      <c r="O142" s="649"/>
      <c r="P142" s="637"/>
      <c r="Q142" s="650"/>
    </row>
    <row r="143" spans="1:17" ht="14.4" customHeight="1" x14ac:dyDescent="0.3">
      <c r="A143" s="631" t="s">
        <v>2960</v>
      </c>
      <c r="B143" s="632" t="s">
        <v>2531</v>
      </c>
      <c r="C143" s="632" t="s">
        <v>634</v>
      </c>
      <c r="D143" s="632" t="s">
        <v>2734</v>
      </c>
      <c r="E143" s="632" t="s">
        <v>2735</v>
      </c>
      <c r="F143" s="649">
        <v>2</v>
      </c>
      <c r="G143" s="649">
        <v>704</v>
      </c>
      <c r="H143" s="649"/>
      <c r="I143" s="649">
        <v>352</v>
      </c>
      <c r="J143" s="649"/>
      <c r="K143" s="649"/>
      <c r="L143" s="649"/>
      <c r="M143" s="649"/>
      <c r="N143" s="649"/>
      <c r="O143" s="649"/>
      <c r="P143" s="637"/>
      <c r="Q143" s="650"/>
    </row>
    <row r="144" spans="1:17" ht="14.4" customHeight="1" x14ac:dyDescent="0.3">
      <c r="A144" s="631" t="s">
        <v>2960</v>
      </c>
      <c r="B144" s="632" t="s">
        <v>2531</v>
      </c>
      <c r="C144" s="632" t="s">
        <v>634</v>
      </c>
      <c r="D144" s="632" t="s">
        <v>2928</v>
      </c>
      <c r="E144" s="632" t="s">
        <v>2929</v>
      </c>
      <c r="F144" s="649">
        <v>2</v>
      </c>
      <c r="G144" s="649">
        <v>0</v>
      </c>
      <c r="H144" s="649"/>
      <c r="I144" s="649">
        <v>0</v>
      </c>
      <c r="J144" s="649"/>
      <c r="K144" s="649"/>
      <c r="L144" s="649"/>
      <c r="M144" s="649"/>
      <c r="N144" s="649"/>
      <c r="O144" s="649"/>
      <c r="P144" s="637"/>
      <c r="Q144" s="650"/>
    </row>
    <row r="145" spans="1:17" ht="14.4" customHeight="1" x14ac:dyDescent="0.3">
      <c r="A145" s="631" t="s">
        <v>2983</v>
      </c>
      <c r="B145" s="632" t="s">
        <v>2531</v>
      </c>
      <c r="C145" s="632" t="s">
        <v>2499</v>
      </c>
      <c r="D145" s="632" t="s">
        <v>2532</v>
      </c>
      <c r="E145" s="632" t="s">
        <v>629</v>
      </c>
      <c r="F145" s="649">
        <v>1.25</v>
      </c>
      <c r="G145" s="649">
        <v>2139.08</v>
      </c>
      <c r="H145" s="649">
        <v>0.74850322449707996</v>
      </c>
      <c r="I145" s="649">
        <v>1711.2639999999999</v>
      </c>
      <c r="J145" s="649">
        <v>1.67</v>
      </c>
      <c r="K145" s="649">
        <v>2857.81</v>
      </c>
      <c r="L145" s="649">
        <v>1</v>
      </c>
      <c r="M145" s="649">
        <v>1711.2634730538923</v>
      </c>
      <c r="N145" s="649"/>
      <c r="O145" s="649"/>
      <c r="P145" s="637"/>
      <c r="Q145" s="650"/>
    </row>
    <row r="146" spans="1:17" ht="14.4" customHeight="1" x14ac:dyDescent="0.3">
      <c r="A146" s="631" t="s">
        <v>2983</v>
      </c>
      <c r="B146" s="632" t="s">
        <v>2531</v>
      </c>
      <c r="C146" s="632" t="s">
        <v>2499</v>
      </c>
      <c r="D146" s="632" t="s">
        <v>2533</v>
      </c>
      <c r="E146" s="632" t="s">
        <v>618</v>
      </c>
      <c r="F146" s="649">
        <v>7</v>
      </c>
      <c r="G146" s="649">
        <v>18964.39</v>
      </c>
      <c r="H146" s="649">
        <v>1.0499252322892427</v>
      </c>
      <c r="I146" s="649">
        <v>2709.1985714285715</v>
      </c>
      <c r="J146" s="649">
        <v>6.67</v>
      </c>
      <c r="K146" s="649">
        <v>18062.61</v>
      </c>
      <c r="L146" s="649">
        <v>1</v>
      </c>
      <c r="M146" s="649">
        <v>2708.0374812593705</v>
      </c>
      <c r="N146" s="649">
        <v>2</v>
      </c>
      <c r="O146" s="649">
        <v>5181.0600000000004</v>
      </c>
      <c r="P146" s="637">
        <v>0.28683894520227143</v>
      </c>
      <c r="Q146" s="650">
        <v>2590.5300000000002</v>
      </c>
    </row>
    <row r="147" spans="1:17" ht="14.4" customHeight="1" x14ac:dyDescent="0.3">
      <c r="A147" s="631" t="s">
        <v>2983</v>
      </c>
      <c r="B147" s="632" t="s">
        <v>2531</v>
      </c>
      <c r="C147" s="632" t="s">
        <v>2499</v>
      </c>
      <c r="D147" s="632" t="s">
        <v>2534</v>
      </c>
      <c r="E147" s="632" t="s">
        <v>618</v>
      </c>
      <c r="F147" s="649">
        <v>0.60000000000000009</v>
      </c>
      <c r="G147" s="649">
        <v>4062.06</v>
      </c>
      <c r="H147" s="649">
        <v>1.5332694165962073</v>
      </c>
      <c r="I147" s="649">
        <v>6770.0999999999985</v>
      </c>
      <c r="J147" s="649">
        <v>0.4</v>
      </c>
      <c r="K147" s="649">
        <v>2649.2799999999997</v>
      </c>
      <c r="L147" s="649">
        <v>1</v>
      </c>
      <c r="M147" s="649">
        <v>6623.1999999999989</v>
      </c>
      <c r="N147" s="649"/>
      <c r="O147" s="649"/>
      <c r="P147" s="637"/>
      <c r="Q147" s="650"/>
    </row>
    <row r="148" spans="1:17" ht="14.4" customHeight="1" x14ac:dyDescent="0.3">
      <c r="A148" s="631" t="s">
        <v>2983</v>
      </c>
      <c r="B148" s="632" t="s">
        <v>2531</v>
      </c>
      <c r="C148" s="632" t="s">
        <v>2499</v>
      </c>
      <c r="D148" s="632" t="s">
        <v>2535</v>
      </c>
      <c r="E148" s="632" t="s">
        <v>675</v>
      </c>
      <c r="F148" s="649">
        <v>1.5700000000000003</v>
      </c>
      <c r="G148" s="649">
        <v>7761.97</v>
      </c>
      <c r="H148" s="649">
        <v>1.440373288599073</v>
      </c>
      <c r="I148" s="649">
        <v>4943.9299363057316</v>
      </c>
      <c r="J148" s="649">
        <v>1.0899999999999999</v>
      </c>
      <c r="K148" s="649">
        <v>5388.86</v>
      </c>
      <c r="L148" s="649">
        <v>1</v>
      </c>
      <c r="M148" s="649">
        <v>4943.9082568807344</v>
      </c>
      <c r="N148" s="649">
        <v>0.58000000000000007</v>
      </c>
      <c r="O148" s="649">
        <v>2849.71</v>
      </c>
      <c r="P148" s="637">
        <v>0.52881499983298885</v>
      </c>
      <c r="Q148" s="650">
        <v>4913.2931034482754</v>
      </c>
    </row>
    <row r="149" spans="1:17" ht="14.4" customHeight="1" x14ac:dyDescent="0.3">
      <c r="A149" s="631" t="s">
        <v>2983</v>
      </c>
      <c r="B149" s="632" t="s">
        <v>2531</v>
      </c>
      <c r="C149" s="632" t="s">
        <v>2499</v>
      </c>
      <c r="D149" s="632" t="s">
        <v>2535</v>
      </c>
      <c r="E149" s="632" t="s">
        <v>754</v>
      </c>
      <c r="F149" s="649">
        <v>0.2</v>
      </c>
      <c r="G149" s="649">
        <v>988.79</v>
      </c>
      <c r="H149" s="649">
        <v>3.3334119947409229</v>
      </c>
      <c r="I149" s="649">
        <v>4943.95</v>
      </c>
      <c r="J149" s="649">
        <v>0.06</v>
      </c>
      <c r="K149" s="649">
        <v>296.63</v>
      </c>
      <c r="L149" s="649">
        <v>1</v>
      </c>
      <c r="M149" s="649">
        <v>4943.833333333333</v>
      </c>
      <c r="N149" s="649">
        <v>0.16</v>
      </c>
      <c r="O149" s="649">
        <v>778.1</v>
      </c>
      <c r="P149" s="637">
        <v>2.6231331962377373</v>
      </c>
      <c r="Q149" s="650">
        <v>4863.125</v>
      </c>
    </row>
    <row r="150" spans="1:17" ht="14.4" customHeight="1" x14ac:dyDescent="0.3">
      <c r="A150" s="631" t="s">
        <v>2983</v>
      </c>
      <c r="B150" s="632" t="s">
        <v>2531</v>
      </c>
      <c r="C150" s="632" t="s">
        <v>2499</v>
      </c>
      <c r="D150" s="632" t="s">
        <v>2536</v>
      </c>
      <c r="E150" s="632" t="s">
        <v>2537</v>
      </c>
      <c r="F150" s="649">
        <v>27.299999999999997</v>
      </c>
      <c r="G150" s="649">
        <v>27348.81</v>
      </c>
      <c r="H150" s="649">
        <v>1.3309278260209416</v>
      </c>
      <c r="I150" s="649">
        <v>1001.7879120879122</v>
      </c>
      <c r="J150" s="649">
        <v>20.449999999999996</v>
      </c>
      <c r="K150" s="649">
        <v>20548.68</v>
      </c>
      <c r="L150" s="649">
        <v>1</v>
      </c>
      <c r="M150" s="649">
        <v>1004.8254278728608</v>
      </c>
      <c r="N150" s="649"/>
      <c r="O150" s="649"/>
      <c r="P150" s="637"/>
      <c r="Q150" s="650"/>
    </row>
    <row r="151" spans="1:17" ht="14.4" customHeight="1" x14ac:dyDescent="0.3">
      <c r="A151" s="631" t="s">
        <v>2983</v>
      </c>
      <c r="B151" s="632" t="s">
        <v>2531</v>
      </c>
      <c r="C151" s="632" t="s">
        <v>2499</v>
      </c>
      <c r="D151" s="632" t="s">
        <v>2538</v>
      </c>
      <c r="E151" s="632" t="s">
        <v>675</v>
      </c>
      <c r="F151" s="649">
        <v>8.9499999999999975</v>
      </c>
      <c r="G151" s="649">
        <v>88298.719999999987</v>
      </c>
      <c r="H151" s="649">
        <v>1.7985940616203588</v>
      </c>
      <c r="I151" s="649">
        <v>9865.7787709497225</v>
      </c>
      <c r="J151" s="649">
        <v>4.9799999999999995</v>
      </c>
      <c r="K151" s="649">
        <v>49093.19</v>
      </c>
      <c r="L151" s="649">
        <v>1</v>
      </c>
      <c r="M151" s="649">
        <v>9858.0702811244992</v>
      </c>
      <c r="N151" s="649">
        <v>5.0699999999999994</v>
      </c>
      <c r="O151" s="649">
        <v>48617.130000000005</v>
      </c>
      <c r="P151" s="637">
        <v>0.99030293203599118</v>
      </c>
      <c r="Q151" s="650">
        <v>9589.177514792902</v>
      </c>
    </row>
    <row r="152" spans="1:17" ht="14.4" customHeight="1" x14ac:dyDescent="0.3">
      <c r="A152" s="631" t="s">
        <v>2983</v>
      </c>
      <c r="B152" s="632" t="s">
        <v>2531</v>
      </c>
      <c r="C152" s="632" t="s">
        <v>2499</v>
      </c>
      <c r="D152" s="632" t="s">
        <v>2538</v>
      </c>
      <c r="E152" s="632" t="s">
        <v>754</v>
      </c>
      <c r="F152" s="649">
        <v>2.44</v>
      </c>
      <c r="G152" s="649">
        <v>24126.44</v>
      </c>
      <c r="H152" s="649">
        <v>1.5345948593345502</v>
      </c>
      <c r="I152" s="649">
        <v>9887.8852459016398</v>
      </c>
      <c r="J152" s="649">
        <v>1.5899999999999999</v>
      </c>
      <c r="K152" s="649">
        <v>15721.7</v>
      </c>
      <c r="L152" s="649">
        <v>1</v>
      </c>
      <c r="M152" s="649">
        <v>9887.8616352201279</v>
      </c>
      <c r="N152" s="649">
        <v>2.0300000000000002</v>
      </c>
      <c r="O152" s="649">
        <v>17760.870000000003</v>
      </c>
      <c r="P152" s="637">
        <v>1.1297041668521852</v>
      </c>
      <c r="Q152" s="650">
        <v>8749.1970443349765</v>
      </c>
    </row>
    <row r="153" spans="1:17" ht="14.4" customHeight="1" x14ac:dyDescent="0.3">
      <c r="A153" s="631" t="s">
        <v>2983</v>
      </c>
      <c r="B153" s="632" t="s">
        <v>2531</v>
      </c>
      <c r="C153" s="632" t="s">
        <v>2499</v>
      </c>
      <c r="D153" s="632" t="s">
        <v>2984</v>
      </c>
      <c r="E153" s="632" t="s">
        <v>2985</v>
      </c>
      <c r="F153" s="649">
        <v>16</v>
      </c>
      <c r="G153" s="649">
        <v>6371.2</v>
      </c>
      <c r="H153" s="649">
        <v>0.24552776600254345</v>
      </c>
      <c r="I153" s="649">
        <v>398.2</v>
      </c>
      <c r="J153" s="649">
        <v>5</v>
      </c>
      <c r="K153" s="649">
        <v>25949</v>
      </c>
      <c r="L153" s="649">
        <v>1</v>
      </c>
      <c r="M153" s="649">
        <v>5189.8</v>
      </c>
      <c r="N153" s="649">
        <v>6</v>
      </c>
      <c r="O153" s="649">
        <v>31099.200000000001</v>
      </c>
      <c r="P153" s="637">
        <v>1.1984739296311997</v>
      </c>
      <c r="Q153" s="650">
        <v>5183.2</v>
      </c>
    </row>
    <row r="154" spans="1:17" ht="14.4" customHeight="1" x14ac:dyDescent="0.3">
      <c r="A154" s="631" t="s">
        <v>2983</v>
      </c>
      <c r="B154" s="632" t="s">
        <v>2531</v>
      </c>
      <c r="C154" s="632" t="s">
        <v>2499</v>
      </c>
      <c r="D154" s="632" t="s">
        <v>2542</v>
      </c>
      <c r="E154" s="632" t="s">
        <v>616</v>
      </c>
      <c r="F154" s="649">
        <v>1</v>
      </c>
      <c r="G154" s="649">
        <v>932.82</v>
      </c>
      <c r="H154" s="649">
        <v>0.27648614042159675</v>
      </c>
      <c r="I154" s="649">
        <v>932.82</v>
      </c>
      <c r="J154" s="649">
        <v>4</v>
      </c>
      <c r="K154" s="649">
        <v>3373.84</v>
      </c>
      <c r="L154" s="649">
        <v>1</v>
      </c>
      <c r="M154" s="649">
        <v>843.46</v>
      </c>
      <c r="N154" s="649">
        <v>3.5</v>
      </c>
      <c r="O154" s="649">
        <v>2952.11</v>
      </c>
      <c r="P154" s="637">
        <v>0.875</v>
      </c>
      <c r="Q154" s="650">
        <v>843.46</v>
      </c>
    </row>
    <row r="155" spans="1:17" ht="14.4" customHeight="1" x14ac:dyDescent="0.3">
      <c r="A155" s="631" t="s">
        <v>2983</v>
      </c>
      <c r="B155" s="632" t="s">
        <v>2531</v>
      </c>
      <c r="C155" s="632" t="s">
        <v>2499</v>
      </c>
      <c r="D155" s="632" t="s">
        <v>2544</v>
      </c>
      <c r="E155" s="632" t="s">
        <v>716</v>
      </c>
      <c r="F155" s="649">
        <v>0.78</v>
      </c>
      <c r="G155" s="649">
        <v>3535.0599999999995</v>
      </c>
      <c r="H155" s="649">
        <v>1.9433764149024477</v>
      </c>
      <c r="I155" s="649">
        <v>4532.1282051282042</v>
      </c>
      <c r="J155" s="649">
        <v>0.4</v>
      </c>
      <c r="K155" s="649">
        <v>1819.03</v>
      </c>
      <c r="L155" s="649">
        <v>1</v>
      </c>
      <c r="M155" s="649">
        <v>4547.5749999999998</v>
      </c>
      <c r="N155" s="649">
        <v>0.35000000000000003</v>
      </c>
      <c r="O155" s="649">
        <v>573.80999999999995</v>
      </c>
      <c r="P155" s="637">
        <v>0.31544834334782823</v>
      </c>
      <c r="Q155" s="650">
        <v>1639.4571428571426</v>
      </c>
    </row>
    <row r="156" spans="1:17" ht="14.4" customHeight="1" x14ac:dyDescent="0.3">
      <c r="A156" s="631" t="s">
        <v>2983</v>
      </c>
      <c r="B156" s="632" t="s">
        <v>2531</v>
      </c>
      <c r="C156" s="632" t="s">
        <v>2499</v>
      </c>
      <c r="D156" s="632" t="s">
        <v>2545</v>
      </c>
      <c r="E156" s="632" t="s">
        <v>716</v>
      </c>
      <c r="F156" s="649">
        <v>1.3800000000000001</v>
      </c>
      <c r="G156" s="649">
        <v>12228.92</v>
      </c>
      <c r="H156" s="649">
        <v>0.92727912429215742</v>
      </c>
      <c r="I156" s="649">
        <v>8861.536231884058</v>
      </c>
      <c r="J156" s="649">
        <v>1.4500000000000002</v>
      </c>
      <c r="K156" s="649">
        <v>13187.96</v>
      </c>
      <c r="L156" s="649">
        <v>1</v>
      </c>
      <c r="M156" s="649">
        <v>9095.1448275862058</v>
      </c>
      <c r="N156" s="649">
        <v>7.0000000000000007E-2</v>
      </c>
      <c r="O156" s="649">
        <v>636.66</v>
      </c>
      <c r="P156" s="637">
        <v>4.8275851610104975E-2</v>
      </c>
      <c r="Q156" s="650">
        <v>9095.1428571428551</v>
      </c>
    </row>
    <row r="157" spans="1:17" ht="14.4" customHeight="1" x14ac:dyDescent="0.3">
      <c r="A157" s="631" t="s">
        <v>2983</v>
      </c>
      <c r="B157" s="632" t="s">
        <v>2531</v>
      </c>
      <c r="C157" s="632" t="s">
        <v>2499</v>
      </c>
      <c r="D157" s="632" t="s">
        <v>2546</v>
      </c>
      <c r="E157" s="632" t="s">
        <v>723</v>
      </c>
      <c r="F157" s="649">
        <v>7.95</v>
      </c>
      <c r="G157" s="649">
        <v>15496.930000000004</v>
      </c>
      <c r="H157" s="649">
        <v>1.0127381958317894</v>
      </c>
      <c r="I157" s="649">
        <v>1949.2993710691828</v>
      </c>
      <c r="J157" s="649">
        <v>7.85</v>
      </c>
      <c r="K157" s="649">
        <v>15302.010000000006</v>
      </c>
      <c r="L157" s="649">
        <v>1</v>
      </c>
      <c r="M157" s="649">
        <v>1949.300636942676</v>
      </c>
      <c r="N157" s="649">
        <v>1.7</v>
      </c>
      <c r="O157" s="649">
        <v>2888.7099999999996</v>
      </c>
      <c r="P157" s="637">
        <v>0.18877977468319512</v>
      </c>
      <c r="Q157" s="650">
        <v>1699.241176470588</v>
      </c>
    </row>
    <row r="158" spans="1:17" ht="14.4" customHeight="1" x14ac:dyDescent="0.3">
      <c r="A158" s="631" t="s">
        <v>2983</v>
      </c>
      <c r="B158" s="632" t="s">
        <v>2531</v>
      </c>
      <c r="C158" s="632" t="s">
        <v>2499</v>
      </c>
      <c r="D158" s="632" t="s">
        <v>2547</v>
      </c>
      <c r="E158" s="632" t="s">
        <v>716</v>
      </c>
      <c r="F158" s="649">
        <v>56.190000000000005</v>
      </c>
      <c r="G158" s="649">
        <v>100895.25000000003</v>
      </c>
      <c r="H158" s="649">
        <v>1.0897125108017849</v>
      </c>
      <c r="I158" s="649">
        <v>1795.6086492258412</v>
      </c>
      <c r="J158" s="649">
        <v>50.899999999999991</v>
      </c>
      <c r="K158" s="649">
        <v>92588.869999999966</v>
      </c>
      <c r="L158" s="649">
        <v>1</v>
      </c>
      <c r="M158" s="649">
        <v>1819.0347740667974</v>
      </c>
      <c r="N158" s="649">
        <v>64.08</v>
      </c>
      <c r="O158" s="649">
        <v>85248.82</v>
      </c>
      <c r="P158" s="637">
        <v>0.92072427279866398</v>
      </c>
      <c r="Q158" s="650">
        <v>1330.3498751560551</v>
      </c>
    </row>
    <row r="159" spans="1:17" ht="14.4" customHeight="1" x14ac:dyDescent="0.3">
      <c r="A159" s="631" t="s">
        <v>2983</v>
      </c>
      <c r="B159" s="632" t="s">
        <v>2531</v>
      </c>
      <c r="C159" s="632" t="s">
        <v>2499</v>
      </c>
      <c r="D159" s="632" t="s">
        <v>2548</v>
      </c>
      <c r="E159" s="632" t="s">
        <v>625</v>
      </c>
      <c r="F159" s="649">
        <v>1.68</v>
      </c>
      <c r="G159" s="649">
        <v>869.54999999999984</v>
      </c>
      <c r="H159" s="649">
        <v>2.9734304472712347</v>
      </c>
      <c r="I159" s="649">
        <v>517.58928571428567</v>
      </c>
      <c r="J159" s="649">
        <v>0.57000000000000006</v>
      </c>
      <c r="K159" s="649">
        <v>292.44</v>
      </c>
      <c r="L159" s="649">
        <v>1</v>
      </c>
      <c r="M159" s="649">
        <v>513.05263157894728</v>
      </c>
      <c r="N159" s="649">
        <v>0.66</v>
      </c>
      <c r="O159" s="649">
        <v>323.36</v>
      </c>
      <c r="P159" s="637">
        <v>1.1057310901381481</v>
      </c>
      <c r="Q159" s="650">
        <v>489.93939393939394</v>
      </c>
    </row>
    <row r="160" spans="1:17" ht="14.4" customHeight="1" x14ac:dyDescent="0.3">
      <c r="A160" s="631" t="s">
        <v>2983</v>
      </c>
      <c r="B160" s="632" t="s">
        <v>2531</v>
      </c>
      <c r="C160" s="632" t="s">
        <v>2499</v>
      </c>
      <c r="D160" s="632" t="s">
        <v>2549</v>
      </c>
      <c r="E160" s="632" t="s">
        <v>627</v>
      </c>
      <c r="F160" s="649">
        <v>2.1500000000000004</v>
      </c>
      <c r="G160" s="649">
        <v>1938.6000000000001</v>
      </c>
      <c r="H160" s="649">
        <v>0.96622739687792836</v>
      </c>
      <c r="I160" s="649">
        <v>901.67441860465112</v>
      </c>
      <c r="J160" s="649">
        <v>2.2199999999999998</v>
      </c>
      <c r="K160" s="649">
        <v>2006.36</v>
      </c>
      <c r="L160" s="649">
        <v>1</v>
      </c>
      <c r="M160" s="649">
        <v>903.76576576576588</v>
      </c>
      <c r="N160" s="649">
        <v>2.0500000000000003</v>
      </c>
      <c r="O160" s="649">
        <v>1704.8499999999997</v>
      </c>
      <c r="P160" s="637">
        <v>0.84972288123766415</v>
      </c>
      <c r="Q160" s="650">
        <v>831.63414634146318</v>
      </c>
    </row>
    <row r="161" spans="1:17" ht="14.4" customHeight="1" x14ac:dyDescent="0.3">
      <c r="A161" s="631" t="s">
        <v>2983</v>
      </c>
      <c r="B161" s="632" t="s">
        <v>2531</v>
      </c>
      <c r="C161" s="632" t="s">
        <v>2499</v>
      </c>
      <c r="D161" s="632" t="s">
        <v>2550</v>
      </c>
      <c r="E161" s="632" t="s">
        <v>716</v>
      </c>
      <c r="F161" s="649">
        <v>2.7099999999999995</v>
      </c>
      <c r="G161" s="649">
        <v>92408.07</v>
      </c>
      <c r="H161" s="649">
        <v>0.89375038687114106</v>
      </c>
      <c r="I161" s="649">
        <v>34098.918819188199</v>
      </c>
      <c r="J161" s="649">
        <v>3.0300000000000002</v>
      </c>
      <c r="K161" s="649">
        <v>103393.59999999999</v>
      </c>
      <c r="L161" s="649">
        <v>1</v>
      </c>
      <c r="M161" s="649">
        <v>34123.300330032995</v>
      </c>
      <c r="N161" s="649">
        <v>2.1300000000000003</v>
      </c>
      <c r="O161" s="649">
        <v>64351.99</v>
      </c>
      <c r="P161" s="637">
        <v>0.62239819485925629</v>
      </c>
      <c r="Q161" s="650">
        <v>30212.201877934265</v>
      </c>
    </row>
    <row r="162" spans="1:17" ht="14.4" customHeight="1" x14ac:dyDescent="0.3">
      <c r="A162" s="631" t="s">
        <v>2983</v>
      </c>
      <c r="B162" s="632" t="s">
        <v>2531</v>
      </c>
      <c r="C162" s="632" t="s">
        <v>2499</v>
      </c>
      <c r="D162" s="632" t="s">
        <v>2551</v>
      </c>
      <c r="E162" s="632" t="s">
        <v>716</v>
      </c>
      <c r="F162" s="649"/>
      <c r="G162" s="649"/>
      <c r="H162" s="649"/>
      <c r="I162" s="649"/>
      <c r="J162" s="649"/>
      <c r="K162" s="649"/>
      <c r="L162" s="649"/>
      <c r="M162" s="649"/>
      <c r="N162" s="649">
        <v>11.3</v>
      </c>
      <c r="O162" s="649">
        <v>7407.33</v>
      </c>
      <c r="P162" s="637"/>
      <c r="Q162" s="650">
        <v>655.51592920353983</v>
      </c>
    </row>
    <row r="163" spans="1:17" ht="14.4" customHeight="1" x14ac:dyDescent="0.3">
      <c r="A163" s="631" t="s">
        <v>2983</v>
      </c>
      <c r="B163" s="632" t="s">
        <v>2531</v>
      </c>
      <c r="C163" s="632" t="s">
        <v>2499</v>
      </c>
      <c r="D163" s="632" t="s">
        <v>2552</v>
      </c>
      <c r="E163" s="632" t="s">
        <v>716</v>
      </c>
      <c r="F163" s="649"/>
      <c r="G163" s="649"/>
      <c r="H163" s="649"/>
      <c r="I163" s="649"/>
      <c r="J163" s="649"/>
      <c r="K163" s="649"/>
      <c r="L163" s="649"/>
      <c r="M163" s="649"/>
      <c r="N163" s="649">
        <v>0.45999999999999991</v>
      </c>
      <c r="O163" s="649">
        <v>5441.32</v>
      </c>
      <c r="P163" s="637"/>
      <c r="Q163" s="650">
        <v>11828.956521739132</v>
      </c>
    </row>
    <row r="164" spans="1:17" ht="14.4" customHeight="1" x14ac:dyDescent="0.3">
      <c r="A164" s="631" t="s">
        <v>2983</v>
      </c>
      <c r="B164" s="632" t="s">
        <v>2531</v>
      </c>
      <c r="C164" s="632" t="s">
        <v>2501</v>
      </c>
      <c r="D164" s="632" t="s">
        <v>2766</v>
      </c>
      <c r="E164" s="632" t="s">
        <v>2767</v>
      </c>
      <c r="F164" s="649">
        <v>5</v>
      </c>
      <c r="G164" s="649">
        <v>2947.9500000000003</v>
      </c>
      <c r="H164" s="649">
        <v>1.6666666666666667</v>
      </c>
      <c r="I164" s="649">
        <v>589.59</v>
      </c>
      <c r="J164" s="649">
        <v>3</v>
      </c>
      <c r="K164" s="649">
        <v>1768.77</v>
      </c>
      <c r="L164" s="649">
        <v>1</v>
      </c>
      <c r="M164" s="649">
        <v>589.59</v>
      </c>
      <c r="N164" s="649">
        <v>6</v>
      </c>
      <c r="O164" s="649">
        <v>3537.54</v>
      </c>
      <c r="P164" s="637">
        <v>2</v>
      </c>
      <c r="Q164" s="650">
        <v>589.59</v>
      </c>
    </row>
    <row r="165" spans="1:17" ht="14.4" customHeight="1" x14ac:dyDescent="0.3">
      <c r="A165" s="631" t="s">
        <v>2983</v>
      </c>
      <c r="B165" s="632" t="s">
        <v>2531</v>
      </c>
      <c r="C165" s="632" t="s">
        <v>2501</v>
      </c>
      <c r="D165" s="632" t="s">
        <v>2768</v>
      </c>
      <c r="E165" s="632" t="s">
        <v>2769</v>
      </c>
      <c r="F165" s="649">
        <v>4</v>
      </c>
      <c r="G165" s="649">
        <v>5789.12</v>
      </c>
      <c r="H165" s="649">
        <v>2</v>
      </c>
      <c r="I165" s="649">
        <v>1447.28</v>
      </c>
      <c r="J165" s="649">
        <v>2</v>
      </c>
      <c r="K165" s="649">
        <v>2894.56</v>
      </c>
      <c r="L165" s="649">
        <v>1</v>
      </c>
      <c r="M165" s="649">
        <v>1447.28</v>
      </c>
      <c r="N165" s="649">
        <v>4</v>
      </c>
      <c r="O165" s="649">
        <v>4701.12</v>
      </c>
      <c r="P165" s="637">
        <v>1.6241224918467747</v>
      </c>
      <c r="Q165" s="650">
        <v>1175.28</v>
      </c>
    </row>
    <row r="166" spans="1:17" ht="14.4" customHeight="1" x14ac:dyDescent="0.3">
      <c r="A166" s="631" t="s">
        <v>2983</v>
      </c>
      <c r="B166" s="632" t="s">
        <v>2531</v>
      </c>
      <c r="C166" s="632" t="s">
        <v>2501</v>
      </c>
      <c r="D166" s="632" t="s">
        <v>2770</v>
      </c>
      <c r="E166" s="632" t="s">
        <v>2771</v>
      </c>
      <c r="F166" s="649">
        <v>12</v>
      </c>
      <c r="G166" s="649">
        <v>11667.84</v>
      </c>
      <c r="H166" s="649">
        <v>1.5</v>
      </c>
      <c r="I166" s="649">
        <v>972.32</v>
      </c>
      <c r="J166" s="649">
        <v>8</v>
      </c>
      <c r="K166" s="649">
        <v>7778.56</v>
      </c>
      <c r="L166" s="649">
        <v>1</v>
      </c>
      <c r="M166" s="649">
        <v>972.32</v>
      </c>
      <c r="N166" s="649">
        <v>9</v>
      </c>
      <c r="O166" s="649">
        <v>8750.880000000001</v>
      </c>
      <c r="P166" s="637">
        <v>1.125</v>
      </c>
      <c r="Q166" s="650">
        <v>972.32000000000016</v>
      </c>
    </row>
    <row r="167" spans="1:17" ht="14.4" customHeight="1" x14ac:dyDescent="0.3">
      <c r="A167" s="631" t="s">
        <v>2983</v>
      </c>
      <c r="B167" s="632" t="s">
        <v>2531</v>
      </c>
      <c r="C167" s="632" t="s">
        <v>2501</v>
      </c>
      <c r="D167" s="632" t="s">
        <v>2773</v>
      </c>
      <c r="E167" s="632" t="s">
        <v>2771</v>
      </c>
      <c r="F167" s="649">
        <v>61</v>
      </c>
      <c r="G167" s="649">
        <v>104145.91</v>
      </c>
      <c r="H167" s="649">
        <v>1.7428571428571429</v>
      </c>
      <c r="I167" s="649">
        <v>1707.31</v>
      </c>
      <c r="J167" s="649">
        <v>35</v>
      </c>
      <c r="K167" s="649">
        <v>59755.85</v>
      </c>
      <c r="L167" s="649">
        <v>1</v>
      </c>
      <c r="M167" s="649">
        <v>1707.31</v>
      </c>
      <c r="N167" s="649">
        <v>49</v>
      </c>
      <c r="O167" s="649">
        <v>68121.87</v>
      </c>
      <c r="P167" s="637">
        <v>1.1400033636874045</v>
      </c>
      <c r="Q167" s="650">
        <v>1390.2422448979592</v>
      </c>
    </row>
    <row r="168" spans="1:17" ht="14.4" customHeight="1" x14ac:dyDescent="0.3">
      <c r="A168" s="631" t="s">
        <v>2983</v>
      </c>
      <c r="B168" s="632" t="s">
        <v>2531</v>
      </c>
      <c r="C168" s="632" t="s">
        <v>2501</v>
      </c>
      <c r="D168" s="632" t="s">
        <v>2774</v>
      </c>
      <c r="E168" s="632" t="s">
        <v>2771</v>
      </c>
      <c r="F168" s="649">
        <v>2</v>
      </c>
      <c r="G168" s="649">
        <v>4132.6000000000004</v>
      </c>
      <c r="H168" s="649">
        <v>1</v>
      </c>
      <c r="I168" s="649">
        <v>2066.3000000000002</v>
      </c>
      <c r="J168" s="649">
        <v>2</v>
      </c>
      <c r="K168" s="649">
        <v>4132.6000000000004</v>
      </c>
      <c r="L168" s="649">
        <v>1</v>
      </c>
      <c r="M168" s="649">
        <v>2066.3000000000002</v>
      </c>
      <c r="N168" s="649">
        <v>1</v>
      </c>
      <c r="O168" s="649">
        <v>1310.83</v>
      </c>
      <c r="P168" s="637">
        <v>0.31719256642307503</v>
      </c>
      <c r="Q168" s="650">
        <v>1310.83</v>
      </c>
    </row>
    <row r="169" spans="1:17" ht="14.4" customHeight="1" x14ac:dyDescent="0.3">
      <c r="A169" s="631" t="s">
        <v>2983</v>
      </c>
      <c r="B169" s="632" t="s">
        <v>2531</v>
      </c>
      <c r="C169" s="632" t="s">
        <v>2501</v>
      </c>
      <c r="D169" s="632" t="s">
        <v>2775</v>
      </c>
      <c r="E169" s="632" t="s">
        <v>2776</v>
      </c>
      <c r="F169" s="649"/>
      <c r="G169" s="649"/>
      <c r="H169" s="649"/>
      <c r="I169" s="649"/>
      <c r="J169" s="649">
        <v>1</v>
      </c>
      <c r="K169" s="649">
        <v>1932.09</v>
      </c>
      <c r="L169" s="649">
        <v>1</v>
      </c>
      <c r="M169" s="649">
        <v>1932.09</v>
      </c>
      <c r="N169" s="649"/>
      <c r="O169" s="649"/>
      <c r="P169" s="637"/>
      <c r="Q169" s="650"/>
    </row>
    <row r="170" spans="1:17" ht="14.4" customHeight="1" x14ac:dyDescent="0.3">
      <c r="A170" s="631" t="s">
        <v>2983</v>
      </c>
      <c r="B170" s="632" t="s">
        <v>2531</v>
      </c>
      <c r="C170" s="632" t="s">
        <v>2501</v>
      </c>
      <c r="D170" s="632" t="s">
        <v>2777</v>
      </c>
      <c r="E170" s="632" t="s">
        <v>2778</v>
      </c>
      <c r="F170" s="649">
        <v>6</v>
      </c>
      <c r="G170" s="649">
        <v>6166.56</v>
      </c>
      <c r="H170" s="649">
        <v>6</v>
      </c>
      <c r="I170" s="649">
        <v>1027.76</v>
      </c>
      <c r="J170" s="649">
        <v>1</v>
      </c>
      <c r="K170" s="649">
        <v>1027.76</v>
      </c>
      <c r="L170" s="649">
        <v>1</v>
      </c>
      <c r="M170" s="649">
        <v>1027.76</v>
      </c>
      <c r="N170" s="649">
        <v>1</v>
      </c>
      <c r="O170" s="649">
        <v>939.14</v>
      </c>
      <c r="P170" s="637">
        <v>0.91377364365221447</v>
      </c>
      <c r="Q170" s="650">
        <v>939.14</v>
      </c>
    </row>
    <row r="171" spans="1:17" ht="14.4" customHeight="1" x14ac:dyDescent="0.3">
      <c r="A171" s="631" t="s">
        <v>2983</v>
      </c>
      <c r="B171" s="632" t="s">
        <v>2531</v>
      </c>
      <c r="C171" s="632" t="s">
        <v>2501</v>
      </c>
      <c r="D171" s="632" t="s">
        <v>2779</v>
      </c>
      <c r="E171" s="632" t="s">
        <v>2778</v>
      </c>
      <c r="F171" s="649">
        <v>12</v>
      </c>
      <c r="G171" s="649">
        <v>25702.2</v>
      </c>
      <c r="H171" s="649">
        <v>3</v>
      </c>
      <c r="I171" s="649">
        <v>2141.85</v>
      </c>
      <c r="J171" s="649">
        <v>4</v>
      </c>
      <c r="K171" s="649">
        <v>8567.4</v>
      </c>
      <c r="L171" s="649">
        <v>1</v>
      </c>
      <c r="M171" s="649">
        <v>2141.85</v>
      </c>
      <c r="N171" s="649">
        <v>8</v>
      </c>
      <c r="O171" s="649">
        <v>10051.9</v>
      </c>
      <c r="P171" s="637">
        <v>1.173273105026029</v>
      </c>
      <c r="Q171" s="650">
        <v>1256.4875</v>
      </c>
    </row>
    <row r="172" spans="1:17" ht="14.4" customHeight="1" x14ac:dyDescent="0.3">
      <c r="A172" s="631" t="s">
        <v>2983</v>
      </c>
      <c r="B172" s="632" t="s">
        <v>2531</v>
      </c>
      <c r="C172" s="632" t="s">
        <v>2501</v>
      </c>
      <c r="D172" s="632" t="s">
        <v>2986</v>
      </c>
      <c r="E172" s="632" t="s">
        <v>2987</v>
      </c>
      <c r="F172" s="649"/>
      <c r="G172" s="649"/>
      <c r="H172" s="649"/>
      <c r="I172" s="649"/>
      <c r="J172" s="649"/>
      <c r="K172" s="649"/>
      <c r="L172" s="649"/>
      <c r="M172" s="649"/>
      <c r="N172" s="649">
        <v>1</v>
      </c>
      <c r="O172" s="649">
        <v>55397.2</v>
      </c>
      <c r="P172" s="637"/>
      <c r="Q172" s="650">
        <v>55397.2</v>
      </c>
    </row>
    <row r="173" spans="1:17" ht="14.4" customHeight="1" x14ac:dyDescent="0.3">
      <c r="A173" s="631" t="s">
        <v>2983</v>
      </c>
      <c r="B173" s="632" t="s">
        <v>2531</v>
      </c>
      <c r="C173" s="632" t="s">
        <v>2501</v>
      </c>
      <c r="D173" s="632" t="s">
        <v>2784</v>
      </c>
      <c r="E173" s="632" t="s">
        <v>2785</v>
      </c>
      <c r="F173" s="649">
        <v>20</v>
      </c>
      <c r="G173" s="649">
        <v>60067.599999999991</v>
      </c>
      <c r="H173" s="649">
        <v>1.3333333333333333</v>
      </c>
      <c r="I173" s="649">
        <v>3003.3799999999997</v>
      </c>
      <c r="J173" s="649">
        <v>15</v>
      </c>
      <c r="K173" s="649">
        <v>45050.7</v>
      </c>
      <c r="L173" s="649">
        <v>1</v>
      </c>
      <c r="M173" s="649">
        <v>3003.3799999999997</v>
      </c>
      <c r="N173" s="649">
        <v>7</v>
      </c>
      <c r="O173" s="649">
        <v>18450.11</v>
      </c>
      <c r="P173" s="637">
        <v>0.40954102821931737</v>
      </c>
      <c r="Q173" s="650">
        <v>2635.73</v>
      </c>
    </row>
    <row r="174" spans="1:17" ht="14.4" customHeight="1" x14ac:dyDescent="0.3">
      <c r="A174" s="631" t="s">
        <v>2983</v>
      </c>
      <c r="B174" s="632" t="s">
        <v>2531</v>
      </c>
      <c r="C174" s="632" t="s">
        <v>2501</v>
      </c>
      <c r="D174" s="632" t="s">
        <v>2786</v>
      </c>
      <c r="E174" s="632" t="s">
        <v>2787</v>
      </c>
      <c r="F174" s="649"/>
      <c r="G174" s="649"/>
      <c r="H174" s="649"/>
      <c r="I174" s="649"/>
      <c r="J174" s="649"/>
      <c r="K174" s="649"/>
      <c r="L174" s="649"/>
      <c r="M174" s="649"/>
      <c r="N174" s="649">
        <v>3</v>
      </c>
      <c r="O174" s="649">
        <v>6709.5</v>
      </c>
      <c r="P174" s="637"/>
      <c r="Q174" s="650">
        <v>2236.5</v>
      </c>
    </row>
    <row r="175" spans="1:17" ht="14.4" customHeight="1" x14ac:dyDescent="0.3">
      <c r="A175" s="631" t="s">
        <v>2983</v>
      </c>
      <c r="B175" s="632" t="s">
        <v>2531</v>
      </c>
      <c r="C175" s="632" t="s">
        <v>2501</v>
      </c>
      <c r="D175" s="632" t="s">
        <v>2791</v>
      </c>
      <c r="E175" s="632" t="s">
        <v>2792</v>
      </c>
      <c r="F175" s="649">
        <v>5</v>
      </c>
      <c r="G175" s="649">
        <v>34453.9</v>
      </c>
      <c r="H175" s="649">
        <v>2.5</v>
      </c>
      <c r="I175" s="649">
        <v>6890.7800000000007</v>
      </c>
      <c r="J175" s="649">
        <v>2</v>
      </c>
      <c r="K175" s="649">
        <v>13781.56</v>
      </c>
      <c r="L175" s="649">
        <v>1</v>
      </c>
      <c r="M175" s="649">
        <v>6890.78</v>
      </c>
      <c r="N175" s="649"/>
      <c r="O175" s="649"/>
      <c r="P175" s="637"/>
      <c r="Q175" s="650"/>
    </row>
    <row r="176" spans="1:17" ht="14.4" customHeight="1" x14ac:dyDescent="0.3">
      <c r="A176" s="631" t="s">
        <v>2983</v>
      </c>
      <c r="B176" s="632" t="s">
        <v>2531</v>
      </c>
      <c r="C176" s="632" t="s">
        <v>2501</v>
      </c>
      <c r="D176" s="632" t="s">
        <v>2961</v>
      </c>
      <c r="E176" s="632" t="s">
        <v>2962</v>
      </c>
      <c r="F176" s="649"/>
      <c r="G176" s="649"/>
      <c r="H176" s="649"/>
      <c r="I176" s="649"/>
      <c r="J176" s="649"/>
      <c r="K176" s="649"/>
      <c r="L176" s="649"/>
      <c r="M176" s="649"/>
      <c r="N176" s="649">
        <v>1</v>
      </c>
      <c r="O176" s="649">
        <v>19196.8</v>
      </c>
      <c r="P176" s="637"/>
      <c r="Q176" s="650">
        <v>19196.8</v>
      </c>
    </row>
    <row r="177" spans="1:17" ht="14.4" customHeight="1" x14ac:dyDescent="0.3">
      <c r="A177" s="631" t="s">
        <v>2983</v>
      </c>
      <c r="B177" s="632" t="s">
        <v>2531</v>
      </c>
      <c r="C177" s="632" t="s">
        <v>2501</v>
      </c>
      <c r="D177" s="632" t="s">
        <v>2988</v>
      </c>
      <c r="E177" s="632" t="s">
        <v>2989</v>
      </c>
      <c r="F177" s="649">
        <v>4</v>
      </c>
      <c r="G177" s="649">
        <v>9195.8799999999992</v>
      </c>
      <c r="H177" s="649"/>
      <c r="I177" s="649">
        <v>2298.9699999999998</v>
      </c>
      <c r="J177" s="649"/>
      <c r="K177" s="649"/>
      <c r="L177" s="649"/>
      <c r="M177" s="649"/>
      <c r="N177" s="649"/>
      <c r="O177" s="649"/>
      <c r="P177" s="637"/>
      <c r="Q177" s="650"/>
    </row>
    <row r="178" spans="1:17" ht="14.4" customHeight="1" x14ac:dyDescent="0.3">
      <c r="A178" s="631" t="s">
        <v>2983</v>
      </c>
      <c r="B178" s="632" t="s">
        <v>2531</v>
      </c>
      <c r="C178" s="632" t="s">
        <v>2501</v>
      </c>
      <c r="D178" s="632" t="s">
        <v>2793</v>
      </c>
      <c r="E178" s="632" t="s">
        <v>2794</v>
      </c>
      <c r="F178" s="649">
        <v>32</v>
      </c>
      <c r="G178" s="649">
        <v>132412.48000000001</v>
      </c>
      <c r="H178" s="649">
        <v>1.8823529411764706</v>
      </c>
      <c r="I178" s="649">
        <v>4137.8900000000003</v>
      </c>
      <c r="J178" s="649">
        <v>17</v>
      </c>
      <c r="K178" s="649">
        <v>70344.13</v>
      </c>
      <c r="L178" s="649">
        <v>1</v>
      </c>
      <c r="M178" s="649">
        <v>4137.8900000000003</v>
      </c>
      <c r="N178" s="649">
        <v>27</v>
      </c>
      <c r="O178" s="649">
        <v>111723.03</v>
      </c>
      <c r="P178" s="637">
        <v>1.588235294117647</v>
      </c>
      <c r="Q178" s="650">
        <v>4137.8900000000003</v>
      </c>
    </row>
    <row r="179" spans="1:17" ht="14.4" customHeight="1" x14ac:dyDescent="0.3">
      <c r="A179" s="631" t="s">
        <v>2983</v>
      </c>
      <c r="B179" s="632" t="s">
        <v>2531</v>
      </c>
      <c r="C179" s="632" t="s">
        <v>2501</v>
      </c>
      <c r="D179" s="632" t="s">
        <v>2799</v>
      </c>
      <c r="E179" s="632" t="s">
        <v>2800</v>
      </c>
      <c r="F179" s="649">
        <v>22</v>
      </c>
      <c r="G179" s="649">
        <v>22061.600000000002</v>
      </c>
      <c r="H179" s="649">
        <v>0.84615384615384615</v>
      </c>
      <c r="I179" s="649">
        <v>1002.8000000000001</v>
      </c>
      <c r="J179" s="649">
        <v>26</v>
      </c>
      <c r="K179" s="649">
        <v>26072.800000000003</v>
      </c>
      <c r="L179" s="649">
        <v>1</v>
      </c>
      <c r="M179" s="649">
        <v>1002.8000000000001</v>
      </c>
      <c r="N179" s="649">
        <v>30</v>
      </c>
      <c r="O179" s="649">
        <v>27913.65</v>
      </c>
      <c r="P179" s="637">
        <v>1.0706042312294806</v>
      </c>
      <c r="Q179" s="650">
        <v>930.45500000000004</v>
      </c>
    </row>
    <row r="180" spans="1:17" ht="14.4" customHeight="1" x14ac:dyDescent="0.3">
      <c r="A180" s="631" t="s">
        <v>2983</v>
      </c>
      <c r="B180" s="632" t="s">
        <v>2531</v>
      </c>
      <c r="C180" s="632" t="s">
        <v>2501</v>
      </c>
      <c r="D180" s="632" t="s">
        <v>2801</v>
      </c>
      <c r="E180" s="632" t="s">
        <v>2802</v>
      </c>
      <c r="F180" s="649">
        <v>31</v>
      </c>
      <c r="G180" s="649">
        <v>237150</v>
      </c>
      <c r="H180" s="649">
        <v>2.8181818181818183</v>
      </c>
      <c r="I180" s="649">
        <v>7650</v>
      </c>
      <c r="J180" s="649">
        <v>11</v>
      </c>
      <c r="K180" s="649">
        <v>84150</v>
      </c>
      <c r="L180" s="649">
        <v>1</v>
      </c>
      <c r="M180" s="649">
        <v>7650</v>
      </c>
      <c r="N180" s="649">
        <v>20</v>
      </c>
      <c r="O180" s="649">
        <v>134075.35999999999</v>
      </c>
      <c r="P180" s="637">
        <v>1.5932900772430183</v>
      </c>
      <c r="Q180" s="650">
        <v>6703.7679999999991</v>
      </c>
    </row>
    <row r="181" spans="1:17" ht="14.4" customHeight="1" x14ac:dyDescent="0.3">
      <c r="A181" s="631" t="s">
        <v>2983</v>
      </c>
      <c r="B181" s="632" t="s">
        <v>2531</v>
      </c>
      <c r="C181" s="632" t="s">
        <v>2501</v>
      </c>
      <c r="D181" s="632" t="s">
        <v>2803</v>
      </c>
      <c r="E181" s="632" t="s">
        <v>2804</v>
      </c>
      <c r="F181" s="649"/>
      <c r="G181" s="649"/>
      <c r="H181" s="649"/>
      <c r="I181" s="649"/>
      <c r="J181" s="649"/>
      <c r="K181" s="649"/>
      <c r="L181" s="649"/>
      <c r="M181" s="649"/>
      <c r="N181" s="649">
        <v>1</v>
      </c>
      <c r="O181" s="649">
        <v>9370.39</v>
      </c>
      <c r="P181" s="637"/>
      <c r="Q181" s="650">
        <v>9370.39</v>
      </c>
    </row>
    <row r="182" spans="1:17" ht="14.4" customHeight="1" x14ac:dyDescent="0.3">
      <c r="A182" s="631" t="s">
        <v>2983</v>
      </c>
      <c r="B182" s="632" t="s">
        <v>2531</v>
      </c>
      <c r="C182" s="632" t="s">
        <v>2501</v>
      </c>
      <c r="D182" s="632" t="s">
        <v>2805</v>
      </c>
      <c r="E182" s="632" t="s">
        <v>2806</v>
      </c>
      <c r="F182" s="649">
        <v>23</v>
      </c>
      <c r="G182" s="649">
        <v>305543.96000000002</v>
      </c>
      <c r="H182" s="649">
        <v>2.8749999999999996</v>
      </c>
      <c r="I182" s="649">
        <v>13284.52</v>
      </c>
      <c r="J182" s="649">
        <v>8</v>
      </c>
      <c r="K182" s="649">
        <v>106276.16000000002</v>
      </c>
      <c r="L182" s="649">
        <v>1</v>
      </c>
      <c r="M182" s="649">
        <v>13284.520000000002</v>
      </c>
      <c r="N182" s="649">
        <v>18</v>
      </c>
      <c r="O182" s="649">
        <v>201076.62</v>
      </c>
      <c r="P182" s="637">
        <v>1.8920199977116219</v>
      </c>
      <c r="Q182" s="650">
        <v>11170.923333333332</v>
      </c>
    </row>
    <row r="183" spans="1:17" ht="14.4" customHeight="1" x14ac:dyDescent="0.3">
      <c r="A183" s="631" t="s">
        <v>2983</v>
      </c>
      <c r="B183" s="632" t="s">
        <v>2531</v>
      </c>
      <c r="C183" s="632" t="s">
        <v>2501</v>
      </c>
      <c r="D183" s="632" t="s">
        <v>2807</v>
      </c>
      <c r="E183" s="632" t="s">
        <v>2808</v>
      </c>
      <c r="F183" s="649">
        <v>20</v>
      </c>
      <c r="G183" s="649">
        <v>43419.399999999994</v>
      </c>
      <c r="H183" s="649">
        <v>1.333333333333333</v>
      </c>
      <c r="I183" s="649">
        <v>2170.9699999999998</v>
      </c>
      <c r="J183" s="649">
        <v>15</v>
      </c>
      <c r="K183" s="649">
        <v>32564.550000000003</v>
      </c>
      <c r="L183" s="649">
        <v>1</v>
      </c>
      <c r="M183" s="649">
        <v>2170.9700000000003</v>
      </c>
      <c r="N183" s="649">
        <v>10</v>
      </c>
      <c r="O183" s="649">
        <v>20468.2</v>
      </c>
      <c r="P183" s="637">
        <v>0.62854238735066192</v>
      </c>
      <c r="Q183" s="650">
        <v>2046.8200000000002</v>
      </c>
    </row>
    <row r="184" spans="1:17" ht="14.4" customHeight="1" x14ac:dyDescent="0.3">
      <c r="A184" s="631" t="s">
        <v>2983</v>
      </c>
      <c r="B184" s="632" t="s">
        <v>2531</v>
      </c>
      <c r="C184" s="632" t="s">
        <v>2501</v>
      </c>
      <c r="D184" s="632" t="s">
        <v>2809</v>
      </c>
      <c r="E184" s="632" t="s">
        <v>2810</v>
      </c>
      <c r="F184" s="649">
        <v>2</v>
      </c>
      <c r="G184" s="649">
        <v>1594</v>
      </c>
      <c r="H184" s="649"/>
      <c r="I184" s="649">
        <v>797</v>
      </c>
      <c r="J184" s="649"/>
      <c r="K184" s="649"/>
      <c r="L184" s="649"/>
      <c r="M184" s="649"/>
      <c r="N184" s="649"/>
      <c r="O184" s="649"/>
      <c r="P184" s="637"/>
      <c r="Q184" s="650"/>
    </row>
    <row r="185" spans="1:17" ht="14.4" customHeight="1" x14ac:dyDescent="0.3">
      <c r="A185" s="631" t="s">
        <v>2983</v>
      </c>
      <c r="B185" s="632" t="s">
        <v>2531</v>
      </c>
      <c r="C185" s="632" t="s">
        <v>2501</v>
      </c>
      <c r="D185" s="632" t="s">
        <v>2990</v>
      </c>
      <c r="E185" s="632" t="s">
        <v>2991</v>
      </c>
      <c r="F185" s="649">
        <v>21</v>
      </c>
      <c r="G185" s="649">
        <v>62461.56</v>
      </c>
      <c r="H185" s="649">
        <v>2.625</v>
      </c>
      <c r="I185" s="649">
        <v>2974.3599999999997</v>
      </c>
      <c r="J185" s="649">
        <v>8</v>
      </c>
      <c r="K185" s="649">
        <v>23794.880000000001</v>
      </c>
      <c r="L185" s="649">
        <v>1</v>
      </c>
      <c r="M185" s="649">
        <v>2974.36</v>
      </c>
      <c r="N185" s="649">
        <v>17</v>
      </c>
      <c r="O185" s="649">
        <v>50564.12</v>
      </c>
      <c r="P185" s="637">
        <v>2.125</v>
      </c>
      <c r="Q185" s="650">
        <v>2974.36</v>
      </c>
    </row>
    <row r="186" spans="1:17" ht="14.4" customHeight="1" x14ac:dyDescent="0.3">
      <c r="A186" s="631" t="s">
        <v>2983</v>
      </c>
      <c r="B186" s="632" t="s">
        <v>2531</v>
      </c>
      <c r="C186" s="632" t="s">
        <v>2501</v>
      </c>
      <c r="D186" s="632" t="s">
        <v>2992</v>
      </c>
      <c r="E186" s="632" t="s">
        <v>2993</v>
      </c>
      <c r="F186" s="649">
        <v>1</v>
      </c>
      <c r="G186" s="649">
        <v>3360</v>
      </c>
      <c r="H186" s="649"/>
      <c r="I186" s="649">
        <v>3360</v>
      </c>
      <c r="J186" s="649"/>
      <c r="K186" s="649"/>
      <c r="L186" s="649"/>
      <c r="M186" s="649"/>
      <c r="N186" s="649"/>
      <c r="O186" s="649"/>
      <c r="P186" s="637"/>
      <c r="Q186" s="650"/>
    </row>
    <row r="187" spans="1:17" ht="14.4" customHeight="1" x14ac:dyDescent="0.3">
      <c r="A187" s="631" t="s">
        <v>2983</v>
      </c>
      <c r="B187" s="632" t="s">
        <v>2531</v>
      </c>
      <c r="C187" s="632" t="s">
        <v>2501</v>
      </c>
      <c r="D187" s="632" t="s">
        <v>2811</v>
      </c>
      <c r="E187" s="632" t="s">
        <v>2812</v>
      </c>
      <c r="F187" s="649">
        <v>6</v>
      </c>
      <c r="G187" s="649">
        <v>31555.379999999997</v>
      </c>
      <c r="H187" s="649">
        <v>0.6</v>
      </c>
      <c r="I187" s="649">
        <v>5259.23</v>
      </c>
      <c r="J187" s="649">
        <v>10</v>
      </c>
      <c r="K187" s="649">
        <v>52592.299999999996</v>
      </c>
      <c r="L187" s="649">
        <v>1</v>
      </c>
      <c r="M187" s="649">
        <v>5259.23</v>
      </c>
      <c r="N187" s="649">
        <v>7</v>
      </c>
      <c r="O187" s="649">
        <v>29805.02</v>
      </c>
      <c r="P187" s="637">
        <v>0.56671832188362181</v>
      </c>
      <c r="Q187" s="650">
        <v>4257.8599999999997</v>
      </c>
    </row>
    <row r="188" spans="1:17" ht="14.4" customHeight="1" x14ac:dyDescent="0.3">
      <c r="A188" s="631" t="s">
        <v>2983</v>
      </c>
      <c r="B188" s="632" t="s">
        <v>2531</v>
      </c>
      <c r="C188" s="632" t="s">
        <v>2501</v>
      </c>
      <c r="D188" s="632" t="s">
        <v>2815</v>
      </c>
      <c r="E188" s="632" t="s">
        <v>2816</v>
      </c>
      <c r="F188" s="649">
        <v>38</v>
      </c>
      <c r="G188" s="649">
        <v>23014.699999999997</v>
      </c>
      <c r="H188" s="649">
        <v>1.5199999999999998</v>
      </c>
      <c r="I188" s="649">
        <v>605.65</v>
      </c>
      <c r="J188" s="649">
        <v>25</v>
      </c>
      <c r="K188" s="649">
        <v>15141.25</v>
      </c>
      <c r="L188" s="649">
        <v>1</v>
      </c>
      <c r="M188" s="649">
        <v>605.65</v>
      </c>
      <c r="N188" s="649">
        <v>25</v>
      </c>
      <c r="O188" s="649">
        <v>13987.72</v>
      </c>
      <c r="P188" s="637">
        <v>0.92381540493684466</v>
      </c>
      <c r="Q188" s="650">
        <v>559.50879999999995</v>
      </c>
    </row>
    <row r="189" spans="1:17" ht="14.4" customHeight="1" x14ac:dyDescent="0.3">
      <c r="A189" s="631" t="s">
        <v>2983</v>
      </c>
      <c r="B189" s="632" t="s">
        <v>2531</v>
      </c>
      <c r="C189" s="632" t="s">
        <v>2501</v>
      </c>
      <c r="D189" s="632" t="s">
        <v>2817</v>
      </c>
      <c r="E189" s="632" t="s">
        <v>2818</v>
      </c>
      <c r="F189" s="649">
        <v>1</v>
      </c>
      <c r="G189" s="649">
        <v>15489.6</v>
      </c>
      <c r="H189" s="649">
        <v>1</v>
      </c>
      <c r="I189" s="649">
        <v>15489.6</v>
      </c>
      <c r="J189" s="649">
        <v>1</v>
      </c>
      <c r="K189" s="649">
        <v>15489.6</v>
      </c>
      <c r="L189" s="649">
        <v>1</v>
      </c>
      <c r="M189" s="649">
        <v>15489.6</v>
      </c>
      <c r="N189" s="649"/>
      <c r="O189" s="649"/>
      <c r="P189" s="637"/>
      <c r="Q189" s="650"/>
    </row>
    <row r="190" spans="1:17" ht="14.4" customHeight="1" x14ac:dyDescent="0.3">
      <c r="A190" s="631" t="s">
        <v>2983</v>
      </c>
      <c r="B190" s="632" t="s">
        <v>2531</v>
      </c>
      <c r="C190" s="632" t="s">
        <v>2501</v>
      </c>
      <c r="D190" s="632" t="s">
        <v>2994</v>
      </c>
      <c r="E190" s="632" t="s">
        <v>2995</v>
      </c>
      <c r="F190" s="649">
        <v>25</v>
      </c>
      <c r="G190" s="649">
        <v>434549.74999999994</v>
      </c>
      <c r="H190" s="649">
        <v>2.7777777777777772</v>
      </c>
      <c r="I190" s="649">
        <v>17381.989999999998</v>
      </c>
      <c r="J190" s="649">
        <v>9</v>
      </c>
      <c r="K190" s="649">
        <v>156437.91</v>
      </c>
      <c r="L190" s="649">
        <v>1</v>
      </c>
      <c r="M190" s="649">
        <v>17381.990000000002</v>
      </c>
      <c r="N190" s="649">
        <v>18</v>
      </c>
      <c r="O190" s="649">
        <v>301189.64</v>
      </c>
      <c r="P190" s="637">
        <v>1.9252982860740087</v>
      </c>
      <c r="Q190" s="650">
        <v>16732.757777777777</v>
      </c>
    </row>
    <row r="191" spans="1:17" ht="14.4" customHeight="1" x14ac:dyDescent="0.3">
      <c r="A191" s="631" t="s">
        <v>2983</v>
      </c>
      <c r="B191" s="632" t="s">
        <v>2531</v>
      </c>
      <c r="C191" s="632" t="s">
        <v>2501</v>
      </c>
      <c r="D191" s="632" t="s">
        <v>2819</v>
      </c>
      <c r="E191" s="632" t="s">
        <v>2820</v>
      </c>
      <c r="F191" s="649">
        <v>42</v>
      </c>
      <c r="G191" s="649">
        <v>34908.720000000001</v>
      </c>
      <c r="H191" s="649">
        <v>2.8000000000000003</v>
      </c>
      <c r="I191" s="649">
        <v>831.16000000000008</v>
      </c>
      <c r="J191" s="649">
        <v>15</v>
      </c>
      <c r="K191" s="649">
        <v>12467.4</v>
      </c>
      <c r="L191" s="649">
        <v>1</v>
      </c>
      <c r="M191" s="649">
        <v>831.16</v>
      </c>
      <c r="N191" s="649">
        <v>25</v>
      </c>
      <c r="O191" s="649">
        <v>20779</v>
      </c>
      <c r="P191" s="637">
        <v>1.6666666666666667</v>
      </c>
      <c r="Q191" s="650">
        <v>831.16</v>
      </c>
    </row>
    <row r="192" spans="1:17" ht="14.4" customHeight="1" x14ac:dyDescent="0.3">
      <c r="A192" s="631" t="s">
        <v>2983</v>
      </c>
      <c r="B192" s="632" t="s">
        <v>2531</v>
      </c>
      <c r="C192" s="632" t="s">
        <v>2501</v>
      </c>
      <c r="D192" s="632" t="s">
        <v>2821</v>
      </c>
      <c r="E192" s="632" t="s">
        <v>2820</v>
      </c>
      <c r="F192" s="649">
        <v>29</v>
      </c>
      <c r="G192" s="649">
        <v>25753.739999999998</v>
      </c>
      <c r="H192" s="649">
        <v>7.25</v>
      </c>
      <c r="I192" s="649">
        <v>888.06</v>
      </c>
      <c r="J192" s="649">
        <v>4</v>
      </c>
      <c r="K192" s="649">
        <v>3552.24</v>
      </c>
      <c r="L192" s="649">
        <v>1</v>
      </c>
      <c r="M192" s="649">
        <v>888.06</v>
      </c>
      <c r="N192" s="649">
        <v>1</v>
      </c>
      <c r="O192" s="649">
        <v>888.06</v>
      </c>
      <c r="P192" s="637">
        <v>0.25</v>
      </c>
      <c r="Q192" s="650">
        <v>888.06</v>
      </c>
    </row>
    <row r="193" spans="1:17" ht="14.4" customHeight="1" x14ac:dyDescent="0.3">
      <c r="A193" s="631" t="s">
        <v>2983</v>
      </c>
      <c r="B193" s="632" t="s">
        <v>2531</v>
      </c>
      <c r="C193" s="632" t="s">
        <v>2501</v>
      </c>
      <c r="D193" s="632" t="s">
        <v>2822</v>
      </c>
      <c r="E193" s="632" t="s">
        <v>2823</v>
      </c>
      <c r="F193" s="649">
        <v>2</v>
      </c>
      <c r="G193" s="649">
        <v>1776.12</v>
      </c>
      <c r="H193" s="649"/>
      <c r="I193" s="649">
        <v>888.06</v>
      </c>
      <c r="J193" s="649"/>
      <c r="K193" s="649"/>
      <c r="L193" s="649"/>
      <c r="M193" s="649"/>
      <c r="N193" s="649"/>
      <c r="O193" s="649"/>
      <c r="P193" s="637"/>
      <c r="Q193" s="650"/>
    </row>
    <row r="194" spans="1:17" ht="14.4" customHeight="1" x14ac:dyDescent="0.3">
      <c r="A194" s="631" t="s">
        <v>2983</v>
      </c>
      <c r="B194" s="632" t="s">
        <v>2531</v>
      </c>
      <c r="C194" s="632" t="s">
        <v>2501</v>
      </c>
      <c r="D194" s="632" t="s">
        <v>2824</v>
      </c>
      <c r="E194" s="632" t="s">
        <v>2825</v>
      </c>
      <c r="F194" s="649">
        <v>25</v>
      </c>
      <c r="G194" s="649">
        <v>20779</v>
      </c>
      <c r="H194" s="649">
        <v>2.2727272727272725</v>
      </c>
      <c r="I194" s="649">
        <v>831.16</v>
      </c>
      <c r="J194" s="649">
        <v>11</v>
      </c>
      <c r="K194" s="649">
        <v>9142.76</v>
      </c>
      <c r="L194" s="649">
        <v>1</v>
      </c>
      <c r="M194" s="649">
        <v>831.16</v>
      </c>
      <c r="N194" s="649">
        <v>13</v>
      </c>
      <c r="O194" s="649">
        <v>10805.08</v>
      </c>
      <c r="P194" s="637">
        <v>1.1818181818181819</v>
      </c>
      <c r="Q194" s="650">
        <v>831.16</v>
      </c>
    </row>
    <row r="195" spans="1:17" ht="14.4" customHeight="1" x14ac:dyDescent="0.3">
      <c r="A195" s="631" t="s">
        <v>2983</v>
      </c>
      <c r="B195" s="632" t="s">
        <v>2531</v>
      </c>
      <c r="C195" s="632" t="s">
        <v>2501</v>
      </c>
      <c r="D195" s="632" t="s">
        <v>2996</v>
      </c>
      <c r="E195" s="632" t="s">
        <v>2997</v>
      </c>
      <c r="F195" s="649">
        <v>2</v>
      </c>
      <c r="G195" s="649">
        <v>2187.7600000000002</v>
      </c>
      <c r="H195" s="649"/>
      <c r="I195" s="649">
        <v>1093.8800000000001</v>
      </c>
      <c r="J195" s="649"/>
      <c r="K195" s="649"/>
      <c r="L195" s="649"/>
      <c r="M195" s="649"/>
      <c r="N195" s="649"/>
      <c r="O195" s="649"/>
      <c r="P195" s="637"/>
      <c r="Q195" s="650"/>
    </row>
    <row r="196" spans="1:17" ht="14.4" customHeight="1" x14ac:dyDescent="0.3">
      <c r="A196" s="631" t="s">
        <v>2983</v>
      </c>
      <c r="B196" s="632" t="s">
        <v>2531</v>
      </c>
      <c r="C196" s="632" t="s">
        <v>2501</v>
      </c>
      <c r="D196" s="632" t="s">
        <v>2998</v>
      </c>
      <c r="E196" s="632" t="s">
        <v>2999</v>
      </c>
      <c r="F196" s="649">
        <v>5</v>
      </c>
      <c r="G196" s="649">
        <v>19494</v>
      </c>
      <c r="H196" s="649">
        <v>5</v>
      </c>
      <c r="I196" s="649">
        <v>3898.8</v>
      </c>
      <c r="J196" s="649">
        <v>1</v>
      </c>
      <c r="K196" s="649">
        <v>3898.8</v>
      </c>
      <c r="L196" s="649">
        <v>1</v>
      </c>
      <c r="M196" s="649">
        <v>3898.8</v>
      </c>
      <c r="N196" s="649"/>
      <c r="O196" s="649"/>
      <c r="P196" s="637"/>
      <c r="Q196" s="650"/>
    </row>
    <row r="197" spans="1:17" ht="14.4" customHeight="1" x14ac:dyDescent="0.3">
      <c r="A197" s="631" t="s">
        <v>2983</v>
      </c>
      <c r="B197" s="632" t="s">
        <v>2531</v>
      </c>
      <c r="C197" s="632" t="s">
        <v>2501</v>
      </c>
      <c r="D197" s="632" t="s">
        <v>2826</v>
      </c>
      <c r="E197" s="632" t="s">
        <v>2827</v>
      </c>
      <c r="F197" s="649"/>
      <c r="G197" s="649"/>
      <c r="H197" s="649"/>
      <c r="I197" s="649"/>
      <c r="J197" s="649"/>
      <c r="K197" s="649"/>
      <c r="L197" s="649"/>
      <c r="M197" s="649"/>
      <c r="N197" s="649">
        <v>1</v>
      </c>
      <c r="O197" s="649">
        <v>1472.88</v>
      </c>
      <c r="P197" s="637"/>
      <c r="Q197" s="650">
        <v>1472.88</v>
      </c>
    </row>
    <row r="198" spans="1:17" ht="14.4" customHeight="1" x14ac:dyDescent="0.3">
      <c r="A198" s="631" t="s">
        <v>2983</v>
      </c>
      <c r="B198" s="632" t="s">
        <v>2531</v>
      </c>
      <c r="C198" s="632" t="s">
        <v>2501</v>
      </c>
      <c r="D198" s="632" t="s">
        <v>2828</v>
      </c>
      <c r="E198" s="632" t="s">
        <v>2829</v>
      </c>
      <c r="F198" s="649">
        <v>28</v>
      </c>
      <c r="G198" s="649">
        <v>36739.919999999998</v>
      </c>
      <c r="H198" s="649">
        <v>2</v>
      </c>
      <c r="I198" s="649">
        <v>1312.1399999999999</v>
      </c>
      <c r="J198" s="649">
        <v>14</v>
      </c>
      <c r="K198" s="649">
        <v>18369.96</v>
      </c>
      <c r="L198" s="649">
        <v>1</v>
      </c>
      <c r="M198" s="649">
        <v>1312.1399999999999</v>
      </c>
      <c r="N198" s="649">
        <v>21</v>
      </c>
      <c r="O198" s="649">
        <v>27554.94</v>
      </c>
      <c r="P198" s="637">
        <v>1.5</v>
      </c>
      <c r="Q198" s="650">
        <v>1312.1399999999999</v>
      </c>
    </row>
    <row r="199" spans="1:17" ht="14.4" customHeight="1" x14ac:dyDescent="0.3">
      <c r="A199" s="631" t="s">
        <v>2983</v>
      </c>
      <c r="B199" s="632" t="s">
        <v>2531</v>
      </c>
      <c r="C199" s="632" t="s">
        <v>2501</v>
      </c>
      <c r="D199" s="632" t="s">
        <v>2830</v>
      </c>
      <c r="E199" s="632" t="s">
        <v>2831</v>
      </c>
      <c r="F199" s="649">
        <v>25</v>
      </c>
      <c r="G199" s="649">
        <v>91114.5</v>
      </c>
      <c r="H199" s="649">
        <v>0.5</v>
      </c>
      <c r="I199" s="649">
        <v>3644.58</v>
      </c>
      <c r="J199" s="649">
        <v>50</v>
      </c>
      <c r="K199" s="649">
        <v>182229</v>
      </c>
      <c r="L199" s="649">
        <v>1</v>
      </c>
      <c r="M199" s="649">
        <v>3644.58</v>
      </c>
      <c r="N199" s="649">
        <v>63</v>
      </c>
      <c r="O199" s="649">
        <v>217061.90999999997</v>
      </c>
      <c r="P199" s="637">
        <v>1.1911491036004147</v>
      </c>
      <c r="Q199" s="650">
        <v>3445.4271428571424</v>
      </c>
    </row>
    <row r="200" spans="1:17" ht="14.4" customHeight="1" x14ac:dyDescent="0.3">
      <c r="A200" s="631" t="s">
        <v>2983</v>
      </c>
      <c r="B200" s="632" t="s">
        <v>2531</v>
      </c>
      <c r="C200" s="632" t="s">
        <v>2501</v>
      </c>
      <c r="D200" s="632" t="s">
        <v>2832</v>
      </c>
      <c r="E200" s="632" t="s">
        <v>2833</v>
      </c>
      <c r="F200" s="649">
        <v>32</v>
      </c>
      <c r="G200" s="649">
        <v>36682.559999999998</v>
      </c>
      <c r="H200" s="649">
        <v>2.4615384615384617</v>
      </c>
      <c r="I200" s="649">
        <v>1146.33</v>
      </c>
      <c r="J200" s="649">
        <v>13</v>
      </c>
      <c r="K200" s="649">
        <v>14902.289999999999</v>
      </c>
      <c r="L200" s="649">
        <v>1</v>
      </c>
      <c r="M200" s="649">
        <v>1146.33</v>
      </c>
      <c r="N200" s="649">
        <v>24</v>
      </c>
      <c r="O200" s="649">
        <v>26308.719999999994</v>
      </c>
      <c r="P200" s="637">
        <v>1.765414577222695</v>
      </c>
      <c r="Q200" s="650">
        <v>1096.1966666666665</v>
      </c>
    </row>
    <row r="201" spans="1:17" ht="14.4" customHeight="1" x14ac:dyDescent="0.3">
      <c r="A201" s="631" t="s">
        <v>2983</v>
      </c>
      <c r="B201" s="632" t="s">
        <v>2531</v>
      </c>
      <c r="C201" s="632" t="s">
        <v>2501</v>
      </c>
      <c r="D201" s="632" t="s">
        <v>3000</v>
      </c>
      <c r="E201" s="632" t="s">
        <v>3001</v>
      </c>
      <c r="F201" s="649">
        <v>25</v>
      </c>
      <c r="G201" s="649">
        <v>2000000</v>
      </c>
      <c r="H201" s="649">
        <v>2.2727272727272729</v>
      </c>
      <c r="I201" s="649">
        <v>80000</v>
      </c>
      <c r="J201" s="649">
        <v>11</v>
      </c>
      <c r="K201" s="649">
        <v>880000</v>
      </c>
      <c r="L201" s="649">
        <v>1</v>
      </c>
      <c r="M201" s="649">
        <v>80000</v>
      </c>
      <c r="N201" s="649">
        <v>19</v>
      </c>
      <c r="O201" s="649">
        <v>1519999.6</v>
      </c>
      <c r="P201" s="637">
        <v>1.7272722727272729</v>
      </c>
      <c r="Q201" s="650">
        <v>79999.978947368421</v>
      </c>
    </row>
    <row r="202" spans="1:17" ht="14.4" customHeight="1" x14ac:dyDescent="0.3">
      <c r="A202" s="631" t="s">
        <v>2983</v>
      </c>
      <c r="B202" s="632" t="s">
        <v>2531</v>
      </c>
      <c r="C202" s="632" t="s">
        <v>2501</v>
      </c>
      <c r="D202" s="632" t="s">
        <v>2834</v>
      </c>
      <c r="E202" s="632" t="s">
        <v>2835</v>
      </c>
      <c r="F202" s="649">
        <v>40</v>
      </c>
      <c r="G202" s="649">
        <v>14364</v>
      </c>
      <c r="H202" s="649">
        <v>4.4444444444444446</v>
      </c>
      <c r="I202" s="649">
        <v>359.1</v>
      </c>
      <c r="J202" s="649">
        <v>9</v>
      </c>
      <c r="K202" s="649">
        <v>3231.8999999999996</v>
      </c>
      <c r="L202" s="649">
        <v>1</v>
      </c>
      <c r="M202" s="649">
        <v>359.09999999999997</v>
      </c>
      <c r="N202" s="649">
        <v>12</v>
      </c>
      <c r="O202" s="649">
        <v>4309.2000000000007</v>
      </c>
      <c r="P202" s="637">
        <v>1.3333333333333337</v>
      </c>
      <c r="Q202" s="650">
        <v>359.10000000000008</v>
      </c>
    </row>
    <row r="203" spans="1:17" ht="14.4" customHeight="1" x14ac:dyDescent="0.3">
      <c r="A203" s="631" t="s">
        <v>2983</v>
      </c>
      <c r="B203" s="632" t="s">
        <v>2531</v>
      </c>
      <c r="C203" s="632" t="s">
        <v>2501</v>
      </c>
      <c r="D203" s="632" t="s">
        <v>2502</v>
      </c>
      <c r="E203" s="632" t="s">
        <v>2503</v>
      </c>
      <c r="F203" s="649">
        <v>17</v>
      </c>
      <c r="G203" s="649">
        <v>15196.3</v>
      </c>
      <c r="H203" s="649">
        <v>0.77272727272727282</v>
      </c>
      <c r="I203" s="649">
        <v>893.9</v>
      </c>
      <c r="J203" s="649">
        <v>22</v>
      </c>
      <c r="K203" s="649">
        <v>19665.799999999996</v>
      </c>
      <c r="L203" s="649">
        <v>1</v>
      </c>
      <c r="M203" s="649">
        <v>893.89999999999975</v>
      </c>
      <c r="N203" s="649">
        <v>15</v>
      </c>
      <c r="O203" s="649">
        <v>13408.499999999998</v>
      </c>
      <c r="P203" s="637">
        <v>0.68181818181818188</v>
      </c>
      <c r="Q203" s="650">
        <v>893.89999999999986</v>
      </c>
    </row>
    <row r="204" spans="1:17" ht="14.4" customHeight="1" x14ac:dyDescent="0.3">
      <c r="A204" s="631" t="s">
        <v>2983</v>
      </c>
      <c r="B204" s="632" t="s">
        <v>2531</v>
      </c>
      <c r="C204" s="632" t="s">
        <v>2501</v>
      </c>
      <c r="D204" s="632" t="s">
        <v>2565</v>
      </c>
      <c r="E204" s="632" t="s">
        <v>2566</v>
      </c>
      <c r="F204" s="649">
        <v>4</v>
      </c>
      <c r="G204" s="649">
        <v>3575.6</v>
      </c>
      <c r="H204" s="649">
        <v>1.3333333333333335</v>
      </c>
      <c r="I204" s="649">
        <v>893.9</v>
      </c>
      <c r="J204" s="649">
        <v>3</v>
      </c>
      <c r="K204" s="649">
        <v>2681.7</v>
      </c>
      <c r="L204" s="649">
        <v>1</v>
      </c>
      <c r="M204" s="649">
        <v>893.9</v>
      </c>
      <c r="N204" s="649">
        <v>5</v>
      </c>
      <c r="O204" s="649">
        <v>4192.3999999999996</v>
      </c>
      <c r="P204" s="637">
        <v>1.5633366894134317</v>
      </c>
      <c r="Q204" s="650">
        <v>838.4799999999999</v>
      </c>
    </row>
    <row r="205" spans="1:17" ht="14.4" customHeight="1" x14ac:dyDescent="0.3">
      <c r="A205" s="631" t="s">
        <v>2983</v>
      </c>
      <c r="B205" s="632" t="s">
        <v>2531</v>
      </c>
      <c r="C205" s="632" t="s">
        <v>2501</v>
      </c>
      <c r="D205" s="632" t="s">
        <v>2836</v>
      </c>
      <c r="E205" s="632" t="s">
        <v>2837</v>
      </c>
      <c r="F205" s="649">
        <v>7</v>
      </c>
      <c r="G205" s="649">
        <v>117821.82999999999</v>
      </c>
      <c r="H205" s="649">
        <v>0.875</v>
      </c>
      <c r="I205" s="649">
        <v>16831.689999999999</v>
      </c>
      <c r="J205" s="649">
        <v>8</v>
      </c>
      <c r="K205" s="649">
        <v>134653.51999999999</v>
      </c>
      <c r="L205" s="649">
        <v>1</v>
      </c>
      <c r="M205" s="649">
        <v>16831.689999999999</v>
      </c>
      <c r="N205" s="649">
        <v>6</v>
      </c>
      <c r="O205" s="649">
        <v>93277.17</v>
      </c>
      <c r="P205" s="637">
        <v>0.69271987839604943</v>
      </c>
      <c r="Q205" s="650">
        <v>15546.195</v>
      </c>
    </row>
    <row r="206" spans="1:17" ht="14.4" customHeight="1" x14ac:dyDescent="0.3">
      <c r="A206" s="631" t="s">
        <v>2983</v>
      </c>
      <c r="B206" s="632" t="s">
        <v>2531</v>
      </c>
      <c r="C206" s="632" t="s">
        <v>2501</v>
      </c>
      <c r="D206" s="632" t="s">
        <v>2842</v>
      </c>
      <c r="E206" s="632" t="s">
        <v>2843</v>
      </c>
      <c r="F206" s="649">
        <v>7</v>
      </c>
      <c r="G206" s="649">
        <v>46109.909999999996</v>
      </c>
      <c r="H206" s="649">
        <v>0.87499999999999989</v>
      </c>
      <c r="I206" s="649">
        <v>6587.1299999999992</v>
      </c>
      <c r="J206" s="649">
        <v>8</v>
      </c>
      <c r="K206" s="649">
        <v>52697.04</v>
      </c>
      <c r="L206" s="649">
        <v>1</v>
      </c>
      <c r="M206" s="649">
        <v>6587.13</v>
      </c>
      <c r="N206" s="649">
        <v>6</v>
      </c>
      <c r="O206" s="649">
        <v>29304.639999999999</v>
      </c>
      <c r="P206" s="637">
        <v>0.55609650940546185</v>
      </c>
      <c r="Q206" s="650">
        <v>4884.1066666666666</v>
      </c>
    </row>
    <row r="207" spans="1:17" ht="14.4" customHeight="1" x14ac:dyDescent="0.3">
      <c r="A207" s="631" t="s">
        <v>2983</v>
      </c>
      <c r="B207" s="632" t="s">
        <v>2531</v>
      </c>
      <c r="C207" s="632" t="s">
        <v>2501</v>
      </c>
      <c r="D207" s="632" t="s">
        <v>2567</v>
      </c>
      <c r="E207" s="632" t="s">
        <v>2568</v>
      </c>
      <c r="F207" s="649">
        <v>9</v>
      </c>
      <c r="G207" s="649">
        <v>16574.579999999994</v>
      </c>
      <c r="H207" s="649">
        <v>0.5625</v>
      </c>
      <c r="I207" s="649">
        <v>1841.6199999999994</v>
      </c>
      <c r="J207" s="649">
        <v>16</v>
      </c>
      <c r="K207" s="649">
        <v>29465.919999999991</v>
      </c>
      <c r="L207" s="649">
        <v>1</v>
      </c>
      <c r="M207" s="649">
        <v>1841.6199999999994</v>
      </c>
      <c r="N207" s="649">
        <v>6</v>
      </c>
      <c r="O207" s="649">
        <v>10473.619999999999</v>
      </c>
      <c r="P207" s="637">
        <v>0.35544859960252395</v>
      </c>
      <c r="Q207" s="650">
        <v>1745.6033333333332</v>
      </c>
    </row>
    <row r="208" spans="1:17" ht="14.4" customHeight="1" x14ac:dyDescent="0.3">
      <c r="A208" s="631" t="s">
        <v>2983</v>
      </c>
      <c r="B208" s="632" t="s">
        <v>2531</v>
      </c>
      <c r="C208" s="632" t="s">
        <v>2501</v>
      </c>
      <c r="D208" s="632" t="s">
        <v>2846</v>
      </c>
      <c r="E208" s="632" t="s">
        <v>2847</v>
      </c>
      <c r="F208" s="649"/>
      <c r="G208" s="649"/>
      <c r="H208" s="649"/>
      <c r="I208" s="649"/>
      <c r="J208" s="649">
        <v>1</v>
      </c>
      <c r="K208" s="649">
        <v>16719</v>
      </c>
      <c r="L208" s="649">
        <v>1</v>
      </c>
      <c r="M208" s="649">
        <v>16719</v>
      </c>
      <c r="N208" s="649"/>
      <c r="O208" s="649"/>
      <c r="P208" s="637"/>
      <c r="Q208" s="650"/>
    </row>
    <row r="209" spans="1:17" ht="14.4" customHeight="1" x14ac:dyDescent="0.3">
      <c r="A209" s="631" t="s">
        <v>2983</v>
      </c>
      <c r="B209" s="632" t="s">
        <v>2531</v>
      </c>
      <c r="C209" s="632" t="s">
        <v>2501</v>
      </c>
      <c r="D209" s="632" t="s">
        <v>2506</v>
      </c>
      <c r="E209" s="632" t="s">
        <v>2507</v>
      </c>
      <c r="F209" s="649"/>
      <c r="G209" s="649"/>
      <c r="H209" s="649"/>
      <c r="I209" s="649"/>
      <c r="J209" s="649">
        <v>1</v>
      </c>
      <c r="K209" s="649">
        <v>511</v>
      </c>
      <c r="L209" s="649">
        <v>1</v>
      </c>
      <c r="M209" s="649">
        <v>511</v>
      </c>
      <c r="N209" s="649"/>
      <c r="O209" s="649"/>
      <c r="P209" s="637"/>
      <c r="Q209" s="650"/>
    </row>
    <row r="210" spans="1:17" ht="14.4" customHeight="1" x14ac:dyDescent="0.3">
      <c r="A210" s="631" t="s">
        <v>2983</v>
      </c>
      <c r="B210" s="632" t="s">
        <v>2531</v>
      </c>
      <c r="C210" s="632" t="s">
        <v>2501</v>
      </c>
      <c r="D210" s="632" t="s">
        <v>3002</v>
      </c>
      <c r="E210" s="632" t="s">
        <v>3003</v>
      </c>
      <c r="F210" s="649">
        <v>1</v>
      </c>
      <c r="G210" s="649">
        <v>6520.8</v>
      </c>
      <c r="H210" s="649"/>
      <c r="I210" s="649">
        <v>6520.8</v>
      </c>
      <c r="J210" s="649"/>
      <c r="K210" s="649"/>
      <c r="L210" s="649"/>
      <c r="M210" s="649"/>
      <c r="N210" s="649"/>
      <c r="O210" s="649"/>
      <c r="P210" s="637"/>
      <c r="Q210" s="650"/>
    </row>
    <row r="211" spans="1:17" ht="14.4" customHeight="1" x14ac:dyDescent="0.3">
      <c r="A211" s="631" t="s">
        <v>2983</v>
      </c>
      <c r="B211" s="632" t="s">
        <v>2531</v>
      </c>
      <c r="C211" s="632" t="s">
        <v>2501</v>
      </c>
      <c r="D211" s="632" t="s">
        <v>2850</v>
      </c>
      <c r="E211" s="632" t="s">
        <v>2851</v>
      </c>
      <c r="F211" s="649">
        <v>1</v>
      </c>
      <c r="G211" s="649">
        <v>18844.98</v>
      </c>
      <c r="H211" s="649">
        <v>1</v>
      </c>
      <c r="I211" s="649">
        <v>18844.98</v>
      </c>
      <c r="J211" s="649">
        <v>1</v>
      </c>
      <c r="K211" s="649">
        <v>18844.98</v>
      </c>
      <c r="L211" s="649">
        <v>1</v>
      </c>
      <c r="M211" s="649">
        <v>18844.98</v>
      </c>
      <c r="N211" s="649"/>
      <c r="O211" s="649"/>
      <c r="P211" s="637"/>
      <c r="Q211" s="650"/>
    </row>
    <row r="212" spans="1:17" ht="14.4" customHeight="1" x14ac:dyDescent="0.3">
      <c r="A212" s="631" t="s">
        <v>2983</v>
      </c>
      <c r="B212" s="632" t="s">
        <v>2531</v>
      </c>
      <c r="C212" s="632" t="s">
        <v>2501</v>
      </c>
      <c r="D212" s="632" t="s">
        <v>2852</v>
      </c>
      <c r="E212" s="632" t="s">
        <v>2853</v>
      </c>
      <c r="F212" s="649">
        <v>1</v>
      </c>
      <c r="G212" s="649">
        <v>4360</v>
      </c>
      <c r="H212" s="649">
        <v>1</v>
      </c>
      <c r="I212" s="649">
        <v>4360</v>
      </c>
      <c r="J212" s="649">
        <v>1</v>
      </c>
      <c r="K212" s="649">
        <v>4360</v>
      </c>
      <c r="L212" s="649">
        <v>1</v>
      </c>
      <c r="M212" s="649">
        <v>4360</v>
      </c>
      <c r="N212" s="649">
        <v>2</v>
      </c>
      <c r="O212" s="649">
        <v>7980.78</v>
      </c>
      <c r="P212" s="637">
        <v>1.8304541284403668</v>
      </c>
      <c r="Q212" s="650">
        <v>3990.39</v>
      </c>
    </row>
    <row r="213" spans="1:17" ht="14.4" customHeight="1" x14ac:dyDescent="0.3">
      <c r="A213" s="631" t="s">
        <v>2983</v>
      </c>
      <c r="B213" s="632" t="s">
        <v>2531</v>
      </c>
      <c r="C213" s="632" t="s">
        <v>2501</v>
      </c>
      <c r="D213" s="632" t="s">
        <v>2569</v>
      </c>
      <c r="E213" s="632" t="s">
        <v>2570</v>
      </c>
      <c r="F213" s="649">
        <v>1</v>
      </c>
      <c r="G213" s="649">
        <v>26500.21</v>
      </c>
      <c r="H213" s="649"/>
      <c r="I213" s="649">
        <v>26500.21</v>
      </c>
      <c r="J213" s="649"/>
      <c r="K213" s="649"/>
      <c r="L213" s="649"/>
      <c r="M213" s="649"/>
      <c r="N213" s="649"/>
      <c r="O213" s="649"/>
      <c r="P213" s="637"/>
      <c r="Q213" s="650"/>
    </row>
    <row r="214" spans="1:17" ht="14.4" customHeight="1" x14ac:dyDescent="0.3">
      <c r="A214" s="631" t="s">
        <v>2983</v>
      </c>
      <c r="B214" s="632" t="s">
        <v>2531</v>
      </c>
      <c r="C214" s="632" t="s">
        <v>2501</v>
      </c>
      <c r="D214" s="632" t="s">
        <v>2856</v>
      </c>
      <c r="E214" s="632" t="s">
        <v>2857</v>
      </c>
      <c r="F214" s="649">
        <v>7</v>
      </c>
      <c r="G214" s="649">
        <v>2666.0200000000004</v>
      </c>
      <c r="H214" s="649">
        <v>0.50000000000000011</v>
      </c>
      <c r="I214" s="649">
        <v>380.86000000000007</v>
      </c>
      <c r="J214" s="649">
        <v>14</v>
      </c>
      <c r="K214" s="649">
        <v>5332.04</v>
      </c>
      <c r="L214" s="649">
        <v>1</v>
      </c>
      <c r="M214" s="649">
        <v>380.86</v>
      </c>
      <c r="N214" s="649">
        <v>11</v>
      </c>
      <c r="O214" s="649">
        <v>4189.46</v>
      </c>
      <c r="P214" s="637">
        <v>0.7857142857142857</v>
      </c>
      <c r="Q214" s="650">
        <v>380.86</v>
      </c>
    </row>
    <row r="215" spans="1:17" ht="14.4" customHeight="1" x14ac:dyDescent="0.3">
      <c r="A215" s="631" t="s">
        <v>2983</v>
      </c>
      <c r="B215" s="632" t="s">
        <v>2531</v>
      </c>
      <c r="C215" s="632" t="s">
        <v>2501</v>
      </c>
      <c r="D215" s="632" t="s">
        <v>2860</v>
      </c>
      <c r="E215" s="632" t="s">
        <v>2861</v>
      </c>
      <c r="F215" s="649">
        <v>1</v>
      </c>
      <c r="G215" s="649">
        <v>3178.63</v>
      </c>
      <c r="H215" s="649">
        <v>0.5</v>
      </c>
      <c r="I215" s="649">
        <v>3178.63</v>
      </c>
      <c r="J215" s="649">
        <v>2</v>
      </c>
      <c r="K215" s="649">
        <v>6357.26</v>
      </c>
      <c r="L215" s="649">
        <v>1</v>
      </c>
      <c r="M215" s="649">
        <v>3178.63</v>
      </c>
      <c r="N215" s="649"/>
      <c r="O215" s="649"/>
      <c r="P215" s="637"/>
      <c r="Q215" s="650"/>
    </row>
    <row r="216" spans="1:17" ht="14.4" customHeight="1" x14ac:dyDescent="0.3">
      <c r="A216" s="631" t="s">
        <v>2983</v>
      </c>
      <c r="B216" s="632" t="s">
        <v>2531</v>
      </c>
      <c r="C216" s="632" t="s">
        <v>2501</v>
      </c>
      <c r="D216" s="632" t="s">
        <v>2571</v>
      </c>
      <c r="E216" s="632" t="s">
        <v>2572</v>
      </c>
      <c r="F216" s="649">
        <v>4</v>
      </c>
      <c r="G216" s="649">
        <v>4340.8</v>
      </c>
      <c r="H216" s="649">
        <v>2</v>
      </c>
      <c r="I216" s="649">
        <v>1085.2</v>
      </c>
      <c r="J216" s="649">
        <v>2</v>
      </c>
      <c r="K216" s="649">
        <v>2170.4</v>
      </c>
      <c r="L216" s="649">
        <v>1</v>
      </c>
      <c r="M216" s="649">
        <v>1085.2</v>
      </c>
      <c r="N216" s="649">
        <v>1</v>
      </c>
      <c r="O216" s="649">
        <v>1085.2</v>
      </c>
      <c r="P216" s="637">
        <v>0.5</v>
      </c>
      <c r="Q216" s="650">
        <v>1085.2</v>
      </c>
    </row>
    <row r="217" spans="1:17" ht="14.4" customHeight="1" x14ac:dyDescent="0.3">
      <c r="A217" s="631" t="s">
        <v>2983</v>
      </c>
      <c r="B217" s="632" t="s">
        <v>2531</v>
      </c>
      <c r="C217" s="632" t="s">
        <v>2501</v>
      </c>
      <c r="D217" s="632" t="s">
        <v>2862</v>
      </c>
      <c r="E217" s="632" t="s">
        <v>2863</v>
      </c>
      <c r="F217" s="649"/>
      <c r="G217" s="649"/>
      <c r="H217" s="649"/>
      <c r="I217" s="649"/>
      <c r="J217" s="649"/>
      <c r="K217" s="649"/>
      <c r="L217" s="649"/>
      <c r="M217" s="649"/>
      <c r="N217" s="649">
        <v>1</v>
      </c>
      <c r="O217" s="649">
        <v>13465.47</v>
      </c>
      <c r="P217" s="637"/>
      <c r="Q217" s="650">
        <v>13465.47</v>
      </c>
    </row>
    <row r="218" spans="1:17" ht="14.4" customHeight="1" x14ac:dyDescent="0.3">
      <c r="A218" s="631" t="s">
        <v>2983</v>
      </c>
      <c r="B218" s="632" t="s">
        <v>2531</v>
      </c>
      <c r="C218" s="632" t="s">
        <v>2501</v>
      </c>
      <c r="D218" s="632" t="s">
        <v>2866</v>
      </c>
      <c r="E218" s="632" t="s">
        <v>2867</v>
      </c>
      <c r="F218" s="649"/>
      <c r="G218" s="649"/>
      <c r="H218" s="649"/>
      <c r="I218" s="649"/>
      <c r="J218" s="649">
        <v>1</v>
      </c>
      <c r="K218" s="649">
        <v>25888.05</v>
      </c>
      <c r="L218" s="649">
        <v>1</v>
      </c>
      <c r="M218" s="649">
        <v>25888.05</v>
      </c>
      <c r="N218" s="649">
        <v>3</v>
      </c>
      <c r="O218" s="649">
        <v>77664.149999999994</v>
      </c>
      <c r="P218" s="637">
        <v>3</v>
      </c>
      <c r="Q218" s="650">
        <v>25888.05</v>
      </c>
    </row>
    <row r="219" spans="1:17" ht="14.4" customHeight="1" x14ac:dyDescent="0.3">
      <c r="A219" s="631" t="s">
        <v>2983</v>
      </c>
      <c r="B219" s="632" t="s">
        <v>2531</v>
      </c>
      <c r="C219" s="632" t="s">
        <v>2501</v>
      </c>
      <c r="D219" s="632" t="s">
        <v>3004</v>
      </c>
      <c r="E219" s="632" t="s">
        <v>3005</v>
      </c>
      <c r="F219" s="649">
        <v>1</v>
      </c>
      <c r="G219" s="649">
        <v>4135.09</v>
      </c>
      <c r="H219" s="649">
        <v>1</v>
      </c>
      <c r="I219" s="649">
        <v>4135.09</v>
      </c>
      <c r="J219" s="649">
        <v>1</v>
      </c>
      <c r="K219" s="649">
        <v>4135.09</v>
      </c>
      <c r="L219" s="649">
        <v>1</v>
      </c>
      <c r="M219" s="649">
        <v>4135.09</v>
      </c>
      <c r="N219" s="649"/>
      <c r="O219" s="649"/>
      <c r="P219" s="637"/>
      <c r="Q219" s="650"/>
    </row>
    <row r="220" spans="1:17" ht="14.4" customHeight="1" x14ac:dyDescent="0.3">
      <c r="A220" s="631" t="s">
        <v>2983</v>
      </c>
      <c r="B220" s="632" t="s">
        <v>2531</v>
      </c>
      <c r="C220" s="632" t="s">
        <v>2501</v>
      </c>
      <c r="D220" s="632" t="s">
        <v>2877</v>
      </c>
      <c r="E220" s="632" t="s">
        <v>2878</v>
      </c>
      <c r="F220" s="649">
        <v>1</v>
      </c>
      <c r="G220" s="649">
        <v>18900</v>
      </c>
      <c r="H220" s="649">
        <v>1</v>
      </c>
      <c r="I220" s="649">
        <v>18900</v>
      </c>
      <c r="J220" s="649">
        <v>1</v>
      </c>
      <c r="K220" s="649">
        <v>18900</v>
      </c>
      <c r="L220" s="649">
        <v>1</v>
      </c>
      <c r="M220" s="649">
        <v>18900</v>
      </c>
      <c r="N220" s="649"/>
      <c r="O220" s="649"/>
      <c r="P220" s="637"/>
      <c r="Q220" s="650"/>
    </row>
    <row r="221" spans="1:17" ht="14.4" customHeight="1" x14ac:dyDescent="0.3">
      <c r="A221" s="631" t="s">
        <v>2983</v>
      </c>
      <c r="B221" s="632" t="s">
        <v>2531</v>
      </c>
      <c r="C221" s="632" t="s">
        <v>2501</v>
      </c>
      <c r="D221" s="632" t="s">
        <v>3006</v>
      </c>
      <c r="E221" s="632" t="s">
        <v>3007</v>
      </c>
      <c r="F221" s="649">
        <v>1</v>
      </c>
      <c r="G221" s="649">
        <v>1261.46</v>
      </c>
      <c r="H221" s="649"/>
      <c r="I221" s="649">
        <v>1261.46</v>
      </c>
      <c r="J221" s="649"/>
      <c r="K221" s="649"/>
      <c r="L221" s="649"/>
      <c r="M221" s="649"/>
      <c r="N221" s="649"/>
      <c r="O221" s="649"/>
      <c r="P221" s="637"/>
      <c r="Q221" s="650"/>
    </row>
    <row r="222" spans="1:17" ht="14.4" customHeight="1" x14ac:dyDescent="0.3">
      <c r="A222" s="631" t="s">
        <v>2983</v>
      </c>
      <c r="B222" s="632" t="s">
        <v>2531</v>
      </c>
      <c r="C222" s="632" t="s">
        <v>2501</v>
      </c>
      <c r="D222" s="632" t="s">
        <v>2881</v>
      </c>
      <c r="E222" s="632" t="s">
        <v>2776</v>
      </c>
      <c r="F222" s="649"/>
      <c r="G222" s="649"/>
      <c r="H222" s="649"/>
      <c r="I222" s="649"/>
      <c r="J222" s="649">
        <v>1</v>
      </c>
      <c r="K222" s="649">
        <v>1932.09</v>
      </c>
      <c r="L222" s="649">
        <v>1</v>
      </c>
      <c r="M222" s="649">
        <v>1932.09</v>
      </c>
      <c r="N222" s="649">
        <v>1</v>
      </c>
      <c r="O222" s="649">
        <v>1932.09</v>
      </c>
      <c r="P222" s="637">
        <v>1</v>
      </c>
      <c r="Q222" s="650">
        <v>1932.09</v>
      </c>
    </row>
    <row r="223" spans="1:17" ht="14.4" customHeight="1" x14ac:dyDescent="0.3">
      <c r="A223" s="631" t="s">
        <v>2983</v>
      </c>
      <c r="B223" s="632" t="s">
        <v>2531</v>
      </c>
      <c r="C223" s="632" t="s">
        <v>2501</v>
      </c>
      <c r="D223" s="632" t="s">
        <v>2882</v>
      </c>
      <c r="E223" s="632" t="s">
        <v>2883</v>
      </c>
      <c r="F223" s="649"/>
      <c r="G223" s="649"/>
      <c r="H223" s="649"/>
      <c r="I223" s="649"/>
      <c r="J223" s="649">
        <v>1</v>
      </c>
      <c r="K223" s="649">
        <v>8860.39</v>
      </c>
      <c r="L223" s="649">
        <v>1</v>
      </c>
      <c r="M223" s="649">
        <v>8860.39</v>
      </c>
      <c r="N223" s="649"/>
      <c r="O223" s="649"/>
      <c r="P223" s="637"/>
      <c r="Q223" s="650"/>
    </row>
    <row r="224" spans="1:17" ht="14.4" customHeight="1" x14ac:dyDescent="0.3">
      <c r="A224" s="631" t="s">
        <v>2983</v>
      </c>
      <c r="B224" s="632" t="s">
        <v>2531</v>
      </c>
      <c r="C224" s="632" t="s">
        <v>2501</v>
      </c>
      <c r="D224" s="632" t="s">
        <v>3008</v>
      </c>
      <c r="E224" s="632" t="s">
        <v>3009</v>
      </c>
      <c r="F224" s="649"/>
      <c r="G224" s="649"/>
      <c r="H224" s="649"/>
      <c r="I224" s="649"/>
      <c r="J224" s="649">
        <v>1</v>
      </c>
      <c r="K224" s="649">
        <v>1984.81</v>
      </c>
      <c r="L224" s="649">
        <v>1</v>
      </c>
      <c r="M224" s="649">
        <v>1984.81</v>
      </c>
      <c r="N224" s="649"/>
      <c r="O224" s="649"/>
      <c r="P224" s="637"/>
      <c r="Q224" s="650"/>
    </row>
    <row r="225" spans="1:17" ht="14.4" customHeight="1" x14ac:dyDescent="0.3">
      <c r="A225" s="631" t="s">
        <v>2983</v>
      </c>
      <c r="B225" s="632" t="s">
        <v>2531</v>
      </c>
      <c r="C225" s="632" t="s">
        <v>2501</v>
      </c>
      <c r="D225" s="632" t="s">
        <v>3010</v>
      </c>
      <c r="E225" s="632" t="s">
        <v>3011</v>
      </c>
      <c r="F225" s="649"/>
      <c r="G225" s="649"/>
      <c r="H225" s="649"/>
      <c r="I225" s="649"/>
      <c r="J225" s="649"/>
      <c r="K225" s="649"/>
      <c r="L225" s="649"/>
      <c r="M225" s="649"/>
      <c r="N225" s="649">
        <v>1</v>
      </c>
      <c r="O225" s="649">
        <v>2472.7600000000002</v>
      </c>
      <c r="P225" s="637"/>
      <c r="Q225" s="650">
        <v>2472.7600000000002</v>
      </c>
    </row>
    <row r="226" spans="1:17" ht="14.4" customHeight="1" x14ac:dyDescent="0.3">
      <c r="A226" s="631" t="s">
        <v>2983</v>
      </c>
      <c r="B226" s="632" t="s">
        <v>2531</v>
      </c>
      <c r="C226" s="632" t="s">
        <v>634</v>
      </c>
      <c r="D226" s="632" t="s">
        <v>2510</v>
      </c>
      <c r="E226" s="632" t="s">
        <v>2586</v>
      </c>
      <c r="F226" s="649"/>
      <c r="G226" s="649"/>
      <c r="H226" s="649"/>
      <c r="I226" s="649"/>
      <c r="J226" s="649"/>
      <c r="K226" s="649"/>
      <c r="L226" s="649"/>
      <c r="M226" s="649"/>
      <c r="N226" s="649">
        <v>1</v>
      </c>
      <c r="O226" s="649">
        <v>37</v>
      </c>
      <c r="P226" s="637"/>
      <c r="Q226" s="650">
        <v>37</v>
      </c>
    </row>
    <row r="227" spans="1:17" ht="14.4" customHeight="1" x14ac:dyDescent="0.3">
      <c r="A227" s="631" t="s">
        <v>2983</v>
      </c>
      <c r="B227" s="632" t="s">
        <v>2531</v>
      </c>
      <c r="C227" s="632" t="s">
        <v>634</v>
      </c>
      <c r="D227" s="632" t="s">
        <v>2587</v>
      </c>
      <c r="E227" s="632" t="s">
        <v>2588</v>
      </c>
      <c r="F227" s="649">
        <v>5</v>
      </c>
      <c r="G227" s="649">
        <v>1065</v>
      </c>
      <c r="H227" s="649">
        <v>0.38461538461538464</v>
      </c>
      <c r="I227" s="649">
        <v>213</v>
      </c>
      <c r="J227" s="649">
        <v>13</v>
      </c>
      <c r="K227" s="649">
        <v>2769</v>
      </c>
      <c r="L227" s="649">
        <v>1</v>
      </c>
      <c r="M227" s="649">
        <v>213</v>
      </c>
      <c r="N227" s="649">
        <v>2</v>
      </c>
      <c r="O227" s="649">
        <v>428</v>
      </c>
      <c r="P227" s="637">
        <v>0.15456843625857711</v>
      </c>
      <c r="Q227" s="650">
        <v>214</v>
      </c>
    </row>
    <row r="228" spans="1:17" ht="14.4" customHeight="1" x14ac:dyDescent="0.3">
      <c r="A228" s="631" t="s">
        <v>2983</v>
      </c>
      <c r="B228" s="632" t="s">
        <v>2531</v>
      </c>
      <c r="C228" s="632" t="s">
        <v>634</v>
      </c>
      <c r="D228" s="632" t="s">
        <v>2587</v>
      </c>
      <c r="E228" s="632" t="s">
        <v>2589</v>
      </c>
      <c r="F228" s="649"/>
      <c r="G228" s="649"/>
      <c r="H228" s="649"/>
      <c r="I228" s="649"/>
      <c r="J228" s="649">
        <v>2</v>
      </c>
      <c r="K228" s="649">
        <v>426</v>
      </c>
      <c r="L228" s="649">
        <v>1</v>
      </c>
      <c r="M228" s="649">
        <v>213</v>
      </c>
      <c r="N228" s="649">
        <v>3</v>
      </c>
      <c r="O228" s="649">
        <v>642</v>
      </c>
      <c r="P228" s="637">
        <v>1.5070422535211268</v>
      </c>
      <c r="Q228" s="650">
        <v>214</v>
      </c>
    </row>
    <row r="229" spans="1:17" ht="14.4" customHeight="1" x14ac:dyDescent="0.3">
      <c r="A229" s="631" t="s">
        <v>2983</v>
      </c>
      <c r="B229" s="632" t="s">
        <v>2531</v>
      </c>
      <c r="C229" s="632" t="s">
        <v>634</v>
      </c>
      <c r="D229" s="632" t="s">
        <v>2590</v>
      </c>
      <c r="E229" s="632" t="s">
        <v>2591</v>
      </c>
      <c r="F229" s="649">
        <v>11</v>
      </c>
      <c r="G229" s="649">
        <v>1705</v>
      </c>
      <c r="H229" s="649">
        <v>1.5714285714285714</v>
      </c>
      <c r="I229" s="649">
        <v>155</v>
      </c>
      <c r="J229" s="649">
        <v>7</v>
      </c>
      <c r="K229" s="649">
        <v>1085</v>
      </c>
      <c r="L229" s="649">
        <v>1</v>
      </c>
      <c r="M229" s="649">
        <v>155</v>
      </c>
      <c r="N229" s="649">
        <v>7</v>
      </c>
      <c r="O229" s="649">
        <v>1085</v>
      </c>
      <c r="P229" s="637">
        <v>1</v>
      </c>
      <c r="Q229" s="650">
        <v>155</v>
      </c>
    </row>
    <row r="230" spans="1:17" ht="14.4" customHeight="1" x14ac:dyDescent="0.3">
      <c r="A230" s="631" t="s">
        <v>2983</v>
      </c>
      <c r="B230" s="632" t="s">
        <v>2531</v>
      </c>
      <c r="C230" s="632" t="s">
        <v>634</v>
      </c>
      <c r="D230" s="632" t="s">
        <v>2590</v>
      </c>
      <c r="E230" s="632" t="s">
        <v>2592</v>
      </c>
      <c r="F230" s="649"/>
      <c r="G230" s="649"/>
      <c r="H230" s="649"/>
      <c r="I230" s="649"/>
      <c r="J230" s="649">
        <v>5</v>
      </c>
      <c r="K230" s="649">
        <v>775</v>
      </c>
      <c r="L230" s="649">
        <v>1</v>
      </c>
      <c r="M230" s="649">
        <v>155</v>
      </c>
      <c r="N230" s="649">
        <v>2</v>
      </c>
      <c r="O230" s="649">
        <v>310</v>
      </c>
      <c r="P230" s="637">
        <v>0.4</v>
      </c>
      <c r="Q230" s="650">
        <v>155</v>
      </c>
    </row>
    <row r="231" spans="1:17" ht="14.4" customHeight="1" x14ac:dyDescent="0.3">
      <c r="A231" s="631" t="s">
        <v>2983</v>
      </c>
      <c r="B231" s="632" t="s">
        <v>2531</v>
      </c>
      <c r="C231" s="632" t="s">
        <v>634</v>
      </c>
      <c r="D231" s="632" t="s">
        <v>2593</v>
      </c>
      <c r="E231" s="632" t="s">
        <v>2594</v>
      </c>
      <c r="F231" s="649">
        <v>21</v>
      </c>
      <c r="G231" s="649">
        <v>3927</v>
      </c>
      <c r="H231" s="649">
        <v>2.1</v>
      </c>
      <c r="I231" s="649">
        <v>187</v>
      </c>
      <c r="J231" s="649">
        <v>10</v>
      </c>
      <c r="K231" s="649">
        <v>1870</v>
      </c>
      <c r="L231" s="649">
        <v>1</v>
      </c>
      <c r="M231" s="649">
        <v>187</v>
      </c>
      <c r="N231" s="649">
        <v>17</v>
      </c>
      <c r="O231" s="649">
        <v>3179</v>
      </c>
      <c r="P231" s="637">
        <v>1.7</v>
      </c>
      <c r="Q231" s="650">
        <v>187</v>
      </c>
    </row>
    <row r="232" spans="1:17" ht="14.4" customHeight="1" x14ac:dyDescent="0.3">
      <c r="A232" s="631" t="s">
        <v>2983</v>
      </c>
      <c r="B232" s="632" t="s">
        <v>2531</v>
      </c>
      <c r="C232" s="632" t="s">
        <v>634</v>
      </c>
      <c r="D232" s="632" t="s">
        <v>2593</v>
      </c>
      <c r="E232" s="632" t="s">
        <v>2595</v>
      </c>
      <c r="F232" s="649">
        <v>4</v>
      </c>
      <c r="G232" s="649">
        <v>748</v>
      </c>
      <c r="H232" s="649">
        <v>0.30769230769230771</v>
      </c>
      <c r="I232" s="649">
        <v>187</v>
      </c>
      <c r="J232" s="649">
        <v>13</v>
      </c>
      <c r="K232" s="649">
        <v>2431</v>
      </c>
      <c r="L232" s="649">
        <v>1</v>
      </c>
      <c r="M232" s="649">
        <v>187</v>
      </c>
      <c r="N232" s="649">
        <v>15</v>
      </c>
      <c r="O232" s="649">
        <v>2805</v>
      </c>
      <c r="P232" s="637">
        <v>1.1538461538461537</v>
      </c>
      <c r="Q232" s="650">
        <v>187</v>
      </c>
    </row>
    <row r="233" spans="1:17" ht="14.4" customHeight="1" x14ac:dyDescent="0.3">
      <c r="A233" s="631" t="s">
        <v>2983</v>
      </c>
      <c r="B233" s="632" t="s">
        <v>2531</v>
      </c>
      <c r="C233" s="632" t="s">
        <v>634</v>
      </c>
      <c r="D233" s="632" t="s">
        <v>2596</v>
      </c>
      <c r="E233" s="632" t="s">
        <v>2597</v>
      </c>
      <c r="F233" s="649">
        <v>10</v>
      </c>
      <c r="G233" s="649">
        <v>1280</v>
      </c>
      <c r="H233" s="649">
        <v>1.25</v>
      </c>
      <c r="I233" s="649">
        <v>128</v>
      </c>
      <c r="J233" s="649">
        <v>8</v>
      </c>
      <c r="K233" s="649">
        <v>1024</v>
      </c>
      <c r="L233" s="649">
        <v>1</v>
      </c>
      <c r="M233" s="649">
        <v>128</v>
      </c>
      <c r="N233" s="649">
        <v>21</v>
      </c>
      <c r="O233" s="649">
        <v>2688</v>
      </c>
      <c r="P233" s="637">
        <v>2.625</v>
      </c>
      <c r="Q233" s="650">
        <v>128</v>
      </c>
    </row>
    <row r="234" spans="1:17" ht="14.4" customHeight="1" x14ac:dyDescent="0.3">
      <c r="A234" s="631" t="s">
        <v>2983</v>
      </c>
      <c r="B234" s="632" t="s">
        <v>2531</v>
      </c>
      <c r="C234" s="632" t="s">
        <v>634</v>
      </c>
      <c r="D234" s="632" t="s">
        <v>2596</v>
      </c>
      <c r="E234" s="632" t="s">
        <v>2598</v>
      </c>
      <c r="F234" s="649">
        <v>8</v>
      </c>
      <c r="G234" s="649">
        <v>1024</v>
      </c>
      <c r="H234" s="649">
        <v>0.66666666666666663</v>
      </c>
      <c r="I234" s="649">
        <v>128</v>
      </c>
      <c r="J234" s="649">
        <v>12</v>
      </c>
      <c r="K234" s="649">
        <v>1536</v>
      </c>
      <c r="L234" s="649">
        <v>1</v>
      </c>
      <c r="M234" s="649">
        <v>128</v>
      </c>
      <c r="N234" s="649">
        <v>8</v>
      </c>
      <c r="O234" s="649">
        <v>1024</v>
      </c>
      <c r="P234" s="637">
        <v>0.66666666666666663</v>
      </c>
      <c r="Q234" s="650">
        <v>128</v>
      </c>
    </row>
    <row r="235" spans="1:17" ht="14.4" customHeight="1" x14ac:dyDescent="0.3">
      <c r="A235" s="631" t="s">
        <v>2983</v>
      </c>
      <c r="B235" s="632" t="s">
        <v>2531</v>
      </c>
      <c r="C235" s="632" t="s">
        <v>634</v>
      </c>
      <c r="D235" s="632" t="s">
        <v>2599</v>
      </c>
      <c r="E235" s="632" t="s">
        <v>2600</v>
      </c>
      <c r="F235" s="649">
        <v>20</v>
      </c>
      <c r="G235" s="649">
        <v>4460</v>
      </c>
      <c r="H235" s="649">
        <v>0.76923076923076927</v>
      </c>
      <c r="I235" s="649">
        <v>223</v>
      </c>
      <c r="J235" s="649">
        <v>26</v>
      </c>
      <c r="K235" s="649">
        <v>5798</v>
      </c>
      <c r="L235" s="649">
        <v>1</v>
      </c>
      <c r="M235" s="649">
        <v>223</v>
      </c>
      <c r="N235" s="649">
        <v>19</v>
      </c>
      <c r="O235" s="649">
        <v>4256</v>
      </c>
      <c r="P235" s="637">
        <v>0.7340462228354605</v>
      </c>
      <c r="Q235" s="650">
        <v>224</v>
      </c>
    </row>
    <row r="236" spans="1:17" ht="14.4" customHeight="1" x14ac:dyDescent="0.3">
      <c r="A236" s="631" t="s">
        <v>2983</v>
      </c>
      <c r="B236" s="632" t="s">
        <v>2531</v>
      </c>
      <c r="C236" s="632" t="s">
        <v>634</v>
      </c>
      <c r="D236" s="632" t="s">
        <v>2599</v>
      </c>
      <c r="E236" s="632" t="s">
        <v>2601</v>
      </c>
      <c r="F236" s="649">
        <v>16</v>
      </c>
      <c r="G236" s="649">
        <v>3568</v>
      </c>
      <c r="H236" s="649">
        <v>0.8</v>
      </c>
      <c r="I236" s="649">
        <v>223</v>
      </c>
      <c r="J236" s="649">
        <v>20</v>
      </c>
      <c r="K236" s="649">
        <v>4460</v>
      </c>
      <c r="L236" s="649">
        <v>1</v>
      </c>
      <c r="M236" s="649">
        <v>223</v>
      </c>
      <c r="N236" s="649">
        <v>18</v>
      </c>
      <c r="O236" s="649">
        <v>4032</v>
      </c>
      <c r="P236" s="637">
        <v>0.90403587443946187</v>
      </c>
      <c r="Q236" s="650">
        <v>224</v>
      </c>
    </row>
    <row r="237" spans="1:17" ht="14.4" customHeight="1" x14ac:dyDescent="0.3">
      <c r="A237" s="631" t="s">
        <v>2983</v>
      </c>
      <c r="B237" s="632" t="s">
        <v>2531</v>
      </c>
      <c r="C237" s="632" t="s">
        <v>634</v>
      </c>
      <c r="D237" s="632" t="s">
        <v>2602</v>
      </c>
      <c r="E237" s="632" t="s">
        <v>2603</v>
      </c>
      <c r="F237" s="649">
        <v>4</v>
      </c>
      <c r="G237" s="649">
        <v>892</v>
      </c>
      <c r="H237" s="649">
        <v>1</v>
      </c>
      <c r="I237" s="649">
        <v>223</v>
      </c>
      <c r="J237" s="649">
        <v>4</v>
      </c>
      <c r="K237" s="649">
        <v>892</v>
      </c>
      <c r="L237" s="649">
        <v>1</v>
      </c>
      <c r="M237" s="649">
        <v>223</v>
      </c>
      <c r="N237" s="649">
        <v>2</v>
      </c>
      <c r="O237" s="649">
        <v>448</v>
      </c>
      <c r="P237" s="637">
        <v>0.50224215246636772</v>
      </c>
      <c r="Q237" s="650">
        <v>224</v>
      </c>
    </row>
    <row r="238" spans="1:17" ht="14.4" customHeight="1" x14ac:dyDescent="0.3">
      <c r="A238" s="631" t="s">
        <v>2983</v>
      </c>
      <c r="B238" s="632" t="s">
        <v>2531</v>
      </c>
      <c r="C238" s="632" t="s">
        <v>634</v>
      </c>
      <c r="D238" s="632" t="s">
        <v>2602</v>
      </c>
      <c r="E238" s="632" t="s">
        <v>2604</v>
      </c>
      <c r="F238" s="649">
        <v>2</v>
      </c>
      <c r="G238" s="649">
        <v>446</v>
      </c>
      <c r="H238" s="649"/>
      <c r="I238" s="649">
        <v>223</v>
      </c>
      <c r="J238" s="649"/>
      <c r="K238" s="649"/>
      <c r="L238" s="649"/>
      <c r="M238" s="649"/>
      <c r="N238" s="649">
        <v>2</v>
      </c>
      <c r="O238" s="649">
        <v>448</v>
      </c>
      <c r="P238" s="637"/>
      <c r="Q238" s="650">
        <v>224</v>
      </c>
    </row>
    <row r="239" spans="1:17" ht="14.4" customHeight="1" x14ac:dyDescent="0.3">
      <c r="A239" s="631" t="s">
        <v>2983</v>
      </c>
      <c r="B239" s="632" t="s">
        <v>2531</v>
      </c>
      <c r="C239" s="632" t="s">
        <v>634</v>
      </c>
      <c r="D239" s="632" t="s">
        <v>2608</v>
      </c>
      <c r="E239" s="632" t="s">
        <v>2609</v>
      </c>
      <c r="F239" s="649">
        <v>142</v>
      </c>
      <c r="G239" s="649">
        <v>31950</v>
      </c>
      <c r="H239" s="649">
        <v>0.69950738916256161</v>
      </c>
      <c r="I239" s="649">
        <v>225</v>
      </c>
      <c r="J239" s="649">
        <v>203</v>
      </c>
      <c r="K239" s="649">
        <v>45675</v>
      </c>
      <c r="L239" s="649">
        <v>1</v>
      </c>
      <c r="M239" s="649">
        <v>225</v>
      </c>
      <c r="N239" s="649">
        <v>207</v>
      </c>
      <c r="O239" s="649">
        <v>46782</v>
      </c>
      <c r="P239" s="637">
        <v>1.0242364532019705</v>
      </c>
      <c r="Q239" s="650">
        <v>226</v>
      </c>
    </row>
    <row r="240" spans="1:17" ht="14.4" customHeight="1" x14ac:dyDescent="0.3">
      <c r="A240" s="631" t="s">
        <v>2983</v>
      </c>
      <c r="B240" s="632" t="s">
        <v>2531</v>
      </c>
      <c r="C240" s="632" t="s">
        <v>634</v>
      </c>
      <c r="D240" s="632" t="s">
        <v>2608</v>
      </c>
      <c r="E240" s="632" t="s">
        <v>2610</v>
      </c>
      <c r="F240" s="649">
        <v>519</v>
      </c>
      <c r="G240" s="649">
        <v>116775</v>
      </c>
      <c r="H240" s="649">
        <v>1.0767634854771784</v>
      </c>
      <c r="I240" s="649">
        <v>225</v>
      </c>
      <c r="J240" s="649">
        <v>482</v>
      </c>
      <c r="K240" s="649">
        <v>108450</v>
      </c>
      <c r="L240" s="649">
        <v>1</v>
      </c>
      <c r="M240" s="649">
        <v>225</v>
      </c>
      <c r="N240" s="649">
        <v>522</v>
      </c>
      <c r="O240" s="649">
        <v>117972</v>
      </c>
      <c r="P240" s="637">
        <v>1.0878008298755186</v>
      </c>
      <c r="Q240" s="650">
        <v>226</v>
      </c>
    </row>
    <row r="241" spans="1:17" ht="14.4" customHeight="1" x14ac:dyDescent="0.3">
      <c r="A241" s="631" t="s">
        <v>2983</v>
      </c>
      <c r="B241" s="632" t="s">
        <v>2531</v>
      </c>
      <c r="C241" s="632" t="s">
        <v>634</v>
      </c>
      <c r="D241" s="632" t="s">
        <v>2611</v>
      </c>
      <c r="E241" s="632" t="s">
        <v>2612</v>
      </c>
      <c r="F241" s="649">
        <v>8</v>
      </c>
      <c r="G241" s="649">
        <v>5000</v>
      </c>
      <c r="H241" s="649">
        <v>1.5974440894568691</v>
      </c>
      <c r="I241" s="649">
        <v>625</v>
      </c>
      <c r="J241" s="649">
        <v>5</v>
      </c>
      <c r="K241" s="649">
        <v>3130</v>
      </c>
      <c r="L241" s="649">
        <v>1</v>
      </c>
      <c r="M241" s="649">
        <v>626</v>
      </c>
      <c r="N241" s="649">
        <v>1</v>
      </c>
      <c r="O241" s="649">
        <v>626</v>
      </c>
      <c r="P241" s="637">
        <v>0.2</v>
      </c>
      <c r="Q241" s="650">
        <v>626</v>
      </c>
    </row>
    <row r="242" spans="1:17" ht="14.4" customHeight="1" x14ac:dyDescent="0.3">
      <c r="A242" s="631" t="s">
        <v>2983</v>
      </c>
      <c r="B242" s="632" t="s">
        <v>2531</v>
      </c>
      <c r="C242" s="632" t="s">
        <v>634</v>
      </c>
      <c r="D242" s="632" t="s">
        <v>2611</v>
      </c>
      <c r="E242" s="632" t="s">
        <v>2613</v>
      </c>
      <c r="F242" s="649">
        <v>1</v>
      </c>
      <c r="G242" s="649">
        <v>625</v>
      </c>
      <c r="H242" s="649">
        <v>0.49920127795527158</v>
      </c>
      <c r="I242" s="649">
        <v>625</v>
      </c>
      <c r="J242" s="649">
        <v>2</v>
      </c>
      <c r="K242" s="649">
        <v>1252</v>
      </c>
      <c r="L242" s="649">
        <v>1</v>
      </c>
      <c r="M242" s="649">
        <v>626</v>
      </c>
      <c r="N242" s="649">
        <v>1</v>
      </c>
      <c r="O242" s="649">
        <v>626</v>
      </c>
      <c r="P242" s="637">
        <v>0.5</v>
      </c>
      <c r="Q242" s="650">
        <v>626</v>
      </c>
    </row>
    <row r="243" spans="1:17" ht="14.4" customHeight="1" x14ac:dyDescent="0.3">
      <c r="A243" s="631" t="s">
        <v>2983</v>
      </c>
      <c r="B243" s="632" t="s">
        <v>2531</v>
      </c>
      <c r="C243" s="632" t="s">
        <v>634</v>
      </c>
      <c r="D243" s="632" t="s">
        <v>2627</v>
      </c>
      <c r="E243" s="632" t="s">
        <v>2629</v>
      </c>
      <c r="F243" s="649">
        <v>1</v>
      </c>
      <c r="G243" s="649">
        <v>265</v>
      </c>
      <c r="H243" s="649"/>
      <c r="I243" s="649">
        <v>265</v>
      </c>
      <c r="J243" s="649"/>
      <c r="K243" s="649"/>
      <c r="L243" s="649"/>
      <c r="M243" s="649"/>
      <c r="N243" s="649"/>
      <c r="O243" s="649"/>
      <c r="P243" s="637"/>
      <c r="Q243" s="650"/>
    </row>
    <row r="244" spans="1:17" ht="14.4" customHeight="1" x14ac:dyDescent="0.3">
      <c r="A244" s="631" t="s">
        <v>2983</v>
      </c>
      <c r="B244" s="632" t="s">
        <v>2531</v>
      </c>
      <c r="C244" s="632" t="s">
        <v>634</v>
      </c>
      <c r="D244" s="632" t="s">
        <v>2630</v>
      </c>
      <c r="E244" s="632" t="s">
        <v>2631</v>
      </c>
      <c r="F244" s="649">
        <v>33</v>
      </c>
      <c r="G244" s="649">
        <v>11517</v>
      </c>
      <c r="H244" s="649">
        <v>0.86593984962406012</v>
      </c>
      <c r="I244" s="649">
        <v>349</v>
      </c>
      <c r="J244" s="649">
        <v>38</v>
      </c>
      <c r="K244" s="649">
        <v>13300</v>
      </c>
      <c r="L244" s="649">
        <v>1</v>
      </c>
      <c r="M244" s="649">
        <v>350</v>
      </c>
      <c r="N244" s="649">
        <v>23</v>
      </c>
      <c r="O244" s="649">
        <v>8050</v>
      </c>
      <c r="P244" s="637">
        <v>0.60526315789473684</v>
      </c>
      <c r="Q244" s="650">
        <v>350</v>
      </c>
    </row>
    <row r="245" spans="1:17" ht="14.4" customHeight="1" x14ac:dyDescent="0.3">
      <c r="A245" s="631" t="s">
        <v>2983</v>
      </c>
      <c r="B245" s="632" t="s">
        <v>2531</v>
      </c>
      <c r="C245" s="632" t="s">
        <v>634</v>
      </c>
      <c r="D245" s="632" t="s">
        <v>2890</v>
      </c>
      <c r="E245" s="632" t="s">
        <v>2891</v>
      </c>
      <c r="F245" s="649">
        <v>2</v>
      </c>
      <c r="G245" s="649">
        <v>8328</v>
      </c>
      <c r="H245" s="649">
        <v>1</v>
      </c>
      <c r="I245" s="649">
        <v>4164</v>
      </c>
      <c r="J245" s="649">
        <v>2</v>
      </c>
      <c r="K245" s="649">
        <v>8328</v>
      </c>
      <c r="L245" s="649">
        <v>1</v>
      </c>
      <c r="M245" s="649">
        <v>4164</v>
      </c>
      <c r="N245" s="649">
        <v>6</v>
      </c>
      <c r="O245" s="649">
        <v>24996</v>
      </c>
      <c r="P245" s="637">
        <v>3.0014409221902016</v>
      </c>
      <c r="Q245" s="650">
        <v>4166</v>
      </c>
    </row>
    <row r="246" spans="1:17" ht="14.4" customHeight="1" x14ac:dyDescent="0.3">
      <c r="A246" s="631" t="s">
        <v>2983</v>
      </c>
      <c r="B246" s="632" t="s">
        <v>2531</v>
      </c>
      <c r="C246" s="632" t="s">
        <v>634</v>
      </c>
      <c r="D246" s="632" t="s">
        <v>2890</v>
      </c>
      <c r="E246" s="632" t="s">
        <v>2892</v>
      </c>
      <c r="F246" s="649">
        <v>22</v>
      </c>
      <c r="G246" s="649">
        <v>91608</v>
      </c>
      <c r="H246" s="649">
        <v>2</v>
      </c>
      <c r="I246" s="649">
        <v>4164</v>
      </c>
      <c r="J246" s="649">
        <v>11</v>
      </c>
      <c r="K246" s="649">
        <v>45804</v>
      </c>
      <c r="L246" s="649">
        <v>1</v>
      </c>
      <c r="M246" s="649">
        <v>4164</v>
      </c>
      <c r="N246" s="649">
        <v>8</v>
      </c>
      <c r="O246" s="649">
        <v>33328</v>
      </c>
      <c r="P246" s="637">
        <v>0.72762204174307921</v>
      </c>
      <c r="Q246" s="650">
        <v>4166</v>
      </c>
    </row>
    <row r="247" spans="1:17" ht="14.4" customHeight="1" x14ac:dyDescent="0.3">
      <c r="A247" s="631" t="s">
        <v>2983</v>
      </c>
      <c r="B247" s="632" t="s">
        <v>2531</v>
      </c>
      <c r="C247" s="632" t="s">
        <v>634</v>
      </c>
      <c r="D247" s="632" t="s">
        <v>2893</v>
      </c>
      <c r="E247" s="632" t="s">
        <v>2894</v>
      </c>
      <c r="F247" s="649">
        <v>6</v>
      </c>
      <c r="G247" s="649">
        <v>1698</v>
      </c>
      <c r="H247" s="649">
        <v>3</v>
      </c>
      <c r="I247" s="649">
        <v>283</v>
      </c>
      <c r="J247" s="649">
        <v>2</v>
      </c>
      <c r="K247" s="649">
        <v>566</v>
      </c>
      <c r="L247" s="649">
        <v>1</v>
      </c>
      <c r="M247" s="649">
        <v>283</v>
      </c>
      <c r="N247" s="649">
        <v>10</v>
      </c>
      <c r="O247" s="649">
        <v>2830</v>
      </c>
      <c r="P247" s="637">
        <v>5</v>
      </c>
      <c r="Q247" s="650">
        <v>283</v>
      </c>
    </row>
    <row r="248" spans="1:17" ht="14.4" customHeight="1" x14ac:dyDescent="0.3">
      <c r="A248" s="631" t="s">
        <v>2983</v>
      </c>
      <c r="B248" s="632" t="s">
        <v>2531</v>
      </c>
      <c r="C248" s="632" t="s">
        <v>634</v>
      </c>
      <c r="D248" s="632" t="s">
        <v>2893</v>
      </c>
      <c r="E248" s="632" t="s">
        <v>2895</v>
      </c>
      <c r="F248" s="649">
        <v>16</v>
      </c>
      <c r="G248" s="649">
        <v>4528</v>
      </c>
      <c r="H248" s="649">
        <v>1.7777777777777777</v>
      </c>
      <c r="I248" s="649">
        <v>283</v>
      </c>
      <c r="J248" s="649">
        <v>9</v>
      </c>
      <c r="K248" s="649">
        <v>2547</v>
      </c>
      <c r="L248" s="649">
        <v>1</v>
      </c>
      <c r="M248" s="649">
        <v>283</v>
      </c>
      <c r="N248" s="649">
        <v>16</v>
      </c>
      <c r="O248" s="649">
        <v>4528</v>
      </c>
      <c r="P248" s="637">
        <v>1.7777777777777777</v>
      </c>
      <c r="Q248" s="650">
        <v>283</v>
      </c>
    </row>
    <row r="249" spans="1:17" ht="14.4" customHeight="1" x14ac:dyDescent="0.3">
      <c r="A249" s="631" t="s">
        <v>2983</v>
      </c>
      <c r="B249" s="632" t="s">
        <v>2531</v>
      </c>
      <c r="C249" s="632" t="s">
        <v>634</v>
      </c>
      <c r="D249" s="632" t="s">
        <v>2896</v>
      </c>
      <c r="E249" s="632" t="s">
        <v>2897</v>
      </c>
      <c r="F249" s="649">
        <v>35</v>
      </c>
      <c r="G249" s="649">
        <v>221165</v>
      </c>
      <c r="H249" s="649">
        <v>1.7497231012658228</v>
      </c>
      <c r="I249" s="649">
        <v>6319</v>
      </c>
      <c r="J249" s="649">
        <v>20</v>
      </c>
      <c r="K249" s="649">
        <v>126400</v>
      </c>
      <c r="L249" s="649">
        <v>1</v>
      </c>
      <c r="M249" s="649">
        <v>6320</v>
      </c>
      <c r="N249" s="649">
        <v>30</v>
      </c>
      <c r="O249" s="649">
        <v>189671</v>
      </c>
      <c r="P249" s="637">
        <v>1.5005617088607595</v>
      </c>
      <c r="Q249" s="650">
        <v>6322.3666666666668</v>
      </c>
    </row>
    <row r="250" spans="1:17" ht="14.4" customHeight="1" x14ac:dyDescent="0.3">
      <c r="A250" s="631" t="s">
        <v>2983</v>
      </c>
      <c r="B250" s="632" t="s">
        <v>2531</v>
      </c>
      <c r="C250" s="632" t="s">
        <v>634</v>
      </c>
      <c r="D250" s="632" t="s">
        <v>2898</v>
      </c>
      <c r="E250" s="632" t="s">
        <v>2899</v>
      </c>
      <c r="F250" s="649">
        <v>6</v>
      </c>
      <c r="G250" s="649">
        <v>9450</v>
      </c>
      <c r="H250" s="649">
        <v>1.2</v>
      </c>
      <c r="I250" s="649">
        <v>1575</v>
      </c>
      <c r="J250" s="649">
        <v>5</v>
      </c>
      <c r="K250" s="649">
        <v>7875</v>
      </c>
      <c r="L250" s="649">
        <v>1</v>
      </c>
      <c r="M250" s="649">
        <v>1575</v>
      </c>
      <c r="N250" s="649">
        <v>6</v>
      </c>
      <c r="O250" s="649">
        <v>9462</v>
      </c>
      <c r="P250" s="637">
        <v>1.2015238095238094</v>
      </c>
      <c r="Q250" s="650">
        <v>1577</v>
      </c>
    </row>
    <row r="251" spans="1:17" ht="14.4" customHeight="1" x14ac:dyDescent="0.3">
      <c r="A251" s="631" t="s">
        <v>2983</v>
      </c>
      <c r="B251" s="632" t="s">
        <v>2531</v>
      </c>
      <c r="C251" s="632" t="s">
        <v>634</v>
      </c>
      <c r="D251" s="632" t="s">
        <v>2900</v>
      </c>
      <c r="E251" s="632" t="s">
        <v>2901</v>
      </c>
      <c r="F251" s="649">
        <v>23</v>
      </c>
      <c r="G251" s="649">
        <v>350980</v>
      </c>
      <c r="H251" s="649">
        <v>2.5552206642496249</v>
      </c>
      <c r="I251" s="649">
        <v>15260</v>
      </c>
      <c r="J251" s="649">
        <v>9</v>
      </c>
      <c r="K251" s="649">
        <v>137358</v>
      </c>
      <c r="L251" s="649">
        <v>1</v>
      </c>
      <c r="M251" s="649">
        <v>15262</v>
      </c>
      <c r="N251" s="649">
        <v>18</v>
      </c>
      <c r="O251" s="649">
        <v>274770</v>
      </c>
      <c r="P251" s="637">
        <v>2.0003931332721794</v>
      </c>
      <c r="Q251" s="650">
        <v>15265</v>
      </c>
    </row>
    <row r="252" spans="1:17" ht="14.4" customHeight="1" x14ac:dyDescent="0.3">
      <c r="A252" s="631" t="s">
        <v>2983</v>
      </c>
      <c r="B252" s="632" t="s">
        <v>2531</v>
      </c>
      <c r="C252" s="632" t="s">
        <v>634</v>
      </c>
      <c r="D252" s="632" t="s">
        <v>2902</v>
      </c>
      <c r="E252" s="632" t="s">
        <v>2903</v>
      </c>
      <c r="F252" s="649">
        <v>65</v>
      </c>
      <c r="G252" s="649">
        <v>250900</v>
      </c>
      <c r="H252" s="649">
        <v>1.7105263157894737</v>
      </c>
      <c r="I252" s="649">
        <v>3860</v>
      </c>
      <c r="J252" s="649">
        <v>38</v>
      </c>
      <c r="K252" s="649">
        <v>146680</v>
      </c>
      <c r="L252" s="649">
        <v>1</v>
      </c>
      <c r="M252" s="649">
        <v>3860</v>
      </c>
      <c r="N252" s="649">
        <v>53</v>
      </c>
      <c r="O252" s="649">
        <v>204686</v>
      </c>
      <c r="P252" s="637">
        <v>1.3954595036814834</v>
      </c>
      <c r="Q252" s="650">
        <v>3862</v>
      </c>
    </row>
    <row r="253" spans="1:17" ht="14.4" customHeight="1" x14ac:dyDescent="0.3">
      <c r="A253" s="631" t="s">
        <v>2983</v>
      </c>
      <c r="B253" s="632" t="s">
        <v>2531</v>
      </c>
      <c r="C253" s="632" t="s">
        <v>634</v>
      </c>
      <c r="D253" s="632" t="s">
        <v>2904</v>
      </c>
      <c r="E253" s="632" t="s">
        <v>2906</v>
      </c>
      <c r="F253" s="649"/>
      <c r="G253" s="649"/>
      <c r="H253" s="649"/>
      <c r="I253" s="649"/>
      <c r="J253" s="649"/>
      <c r="K253" s="649"/>
      <c r="L253" s="649"/>
      <c r="M253" s="649"/>
      <c r="N253" s="649">
        <v>1</v>
      </c>
      <c r="O253" s="649">
        <v>5212</v>
      </c>
      <c r="P253" s="637"/>
      <c r="Q253" s="650">
        <v>5212</v>
      </c>
    </row>
    <row r="254" spans="1:17" ht="14.4" customHeight="1" x14ac:dyDescent="0.3">
      <c r="A254" s="631" t="s">
        <v>2983</v>
      </c>
      <c r="B254" s="632" t="s">
        <v>2531</v>
      </c>
      <c r="C254" s="632" t="s">
        <v>634</v>
      </c>
      <c r="D254" s="632" t="s">
        <v>2907</v>
      </c>
      <c r="E254" s="632" t="s">
        <v>2908</v>
      </c>
      <c r="F254" s="649">
        <v>39</v>
      </c>
      <c r="G254" s="649">
        <v>309075</v>
      </c>
      <c r="H254" s="649">
        <v>4.874384935654807</v>
      </c>
      <c r="I254" s="649">
        <v>7925</v>
      </c>
      <c r="J254" s="649">
        <v>8</v>
      </c>
      <c r="K254" s="649">
        <v>63408</v>
      </c>
      <c r="L254" s="649">
        <v>1</v>
      </c>
      <c r="M254" s="649">
        <v>7926</v>
      </c>
      <c r="N254" s="649">
        <v>35</v>
      </c>
      <c r="O254" s="649">
        <v>277480</v>
      </c>
      <c r="P254" s="637">
        <v>4.3761039616452182</v>
      </c>
      <c r="Q254" s="650">
        <v>7928</v>
      </c>
    </row>
    <row r="255" spans="1:17" ht="14.4" customHeight="1" x14ac:dyDescent="0.3">
      <c r="A255" s="631" t="s">
        <v>2983</v>
      </c>
      <c r="B255" s="632" t="s">
        <v>2531</v>
      </c>
      <c r="C255" s="632" t="s">
        <v>634</v>
      </c>
      <c r="D255" s="632" t="s">
        <v>2907</v>
      </c>
      <c r="E255" s="632" t="s">
        <v>2909</v>
      </c>
      <c r="F255" s="649">
        <v>8</v>
      </c>
      <c r="G255" s="649">
        <v>63400</v>
      </c>
      <c r="H255" s="649">
        <v>0.79989906636386576</v>
      </c>
      <c r="I255" s="649">
        <v>7925</v>
      </c>
      <c r="J255" s="649">
        <v>10</v>
      </c>
      <c r="K255" s="649">
        <v>79260</v>
      </c>
      <c r="L255" s="649">
        <v>1</v>
      </c>
      <c r="M255" s="649">
        <v>7926</v>
      </c>
      <c r="N255" s="649">
        <v>1</v>
      </c>
      <c r="O255" s="649">
        <v>7928</v>
      </c>
      <c r="P255" s="637">
        <v>0.10002523340903356</v>
      </c>
      <c r="Q255" s="650">
        <v>7928</v>
      </c>
    </row>
    <row r="256" spans="1:17" ht="14.4" customHeight="1" x14ac:dyDescent="0.3">
      <c r="A256" s="631" t="s">
        <v>2983</v>
      </c>
      <c r="B256" s="632" t="s">
        <v>2531</v>
      </c>
      <c r="C256" s="632" t="s">
        <v>634</v>
      </c>
      <c r="D256" s="632" t="s">
        <v>2910</v>
      </c>
      <c r="E256" s="632" t="s">
        <v>2911</v>
      </c>
      <c r="F256" s="649">
        <v>19</v>
      </c>
      <c r="G256" s="649">
        <v>32338</v>
      </c>
      <c r="H256" s="649">
        <v>1.3571428571428572</v>
      </c>
      <c r="I256" s="649">
        <v>1702</v>
      </c>
      <c r="J256" s="649">
        <v>14</v>
      </c>
      <c r="K256" s="649">
        <v>23828</v>
      </c>
      <c r="L256" s="649">
        <v>1</v>
      </c>
      <c r="M256" s="649">
        <v>1702</v>
      </c>
      <c r="N256" s="649"/>
      <c r="O256" s="649"/>
      <c r="P256" s="637"/>
      <c r="Q256" s="650"/>
    </row>
    <row r="257" spans="1:17" ht="14.4" customHeight="1" x14ac:dyDescent="0.3">
      <c r="A257" s="631" t="s">
        <v>2983</v>
      </c>
      <c r="B257" s="632" t="s">
        <v>2531</v>
      </c>
      <c r="C257" s="632" t="s">
        <v>634</v>
      </c>
      <c r="D257" s="632" t="s">
        <v>2910</v>
      </c>
      <c r="E257" s="632" t="s">
        <v>2912</v>
      </c>
      <c r="F257" s="649">
        <v>4</v>
      </c>
      <c r="G257" s="649">
        <v>6808</v>
      </c>
      <c r="H257" s="649">
        <v>4</v>
      </c>
      <c r="I257" s="649">
        <v>1702</v>
      </c>
      <c r="J257" s="649">
        <v>1</v>
      </c>
      <c r="K257" s="649">
        <v>1702</v>
      </c>
      <c r="L257" s="649">
        <v>1</v>
      </c>
      <c r="M257" s="649">
        <v>1702</v>
      </c>
      <c r="N257" s="649">
        <v>9</v>
      </c>
      <c r="O257" s="649">
        <v>15336</v>
      </c>
      <c r="P257" s="637">
        <v>9.0105757931844881</v>
      </c>
      <c r="Q257" s="650">
        <v>1704</v>
      </c>
    </row>
    <row r="258" spans="1:17" ht="14.4" customHeight="1" x14ac:dyDescent="0.3">
      <c r="A258" s="631" t="s">
        <v>2983</v>
      </c>
      <c r="B258" s="632" t="s">
        <v>2531</v>
      </c>
      <c r="C258" s="632" t="s">
        <v>634</v>
      </c>
      <c r="D258" s="632" t="s">
        <v>2642</v>
      </c>
      <c r="E258" s="632" t="s">
        <v>2643</v>
      </c>
      <c r="F258" s="649">
        <v>265</v>
      </c>
      <c r="G258" s="649">
        <v>342645</v>
      </c>
      <c r="H258" s="649">
        <v>0.99174235451435322</v>
      </c>
      <c r="I258" s="649">
        <v>1293</v>
      </c>
      <c r="J258" s="649">
        <v>267</v>
      </c>
      <c r="K258" s="649">
        <v>345498</v>
      </c>
      <c r="L258" s="649">
        <v>1</v>
      </c>
      <c r="M258" s="649">
        <v>1294</v>
      </c>
      <c r="N258" s="649">
        <v>245</v>
      </c>
      <c r="O258" s="649">
        <v>317030</v>
      </c>
      <c r="P258" s="637">
        <v>0.91760299625468167</v>
      </c>
      <c r="Q258" s="650">
        <v>1294</v>
      </c>
    </row>
    <row r="259" spans="1:17" ht="14.4" customHeight="1" x14ac:dyDescent="0.3">
      <c r="A259" s="631" t="s">
        <v>2983</v>
      </c>
      <c r="B259" s="632" t="s">
        <v>2531</v>
      </c>
      <c r="C259" s="632" t="s">
        <v>634</v>
      </c>
      <c r="D259" s="632" t="s">
        <v>2644</v>
      </c>
      <c r="E259" s="632" t="s">
        <v>2645</v>
      </c>
      <c r="F259" s="649">
        <v>251</v>
      </c>
      <c r="G259" s="649">
        <v>295427</v>
      </c>
      <c r="H259" s="649">
        <v>1.0493176861711575</v>
      </c>
      <c r="I259" s="649">
        <v>1177</v>
      </c>
      <c r="J259" s="649">
        <v>239</v>
      </c>
      <c r="K259" s="649">
        <v>281542</v>
      </c>
      <c r="L259" s="649">
        <v>1</v>
      </c>
      <c r="M259" s="649">
        <v>1178</v>
      </c>
      <c r="N259" s="649">
        <v>215</v>
      </c>
      <c r="O259" s="649">
        <v>253270</v>
      </c>
      <c r="P259" s="637">
        <v>0.89958158995815896</v>
      </c>
      <c r="Q259" s="650">
        <v>1178</v>
      </c>
    </row>
    <row r="260" spans="1:17" ht="14.4" customHeight="1" x14ac:dyDescent="0.3">
      <c r="A260" s="631" t="s">
        <v>2983</v>
      </c>
      <c r="B260" s="632" t="s">
        <v>2531</v>
      </c>
      <c r="C260" s="632" t="s">
        <v>634</v>
      </c>
      <c r="D260" s="632" t="s">
        <v>2646</v>
      </c>
      <c r="E260" s="632" t="s">
        <v>2647</v>
      </c>
      <c r="F260" s="649">
        <v>7</v>
      </c>
      <c r="G260" s="649">
        <v>36099</v>
      </c>
      <c r="H260" s="649">
        <v>0.58333333333333337</v>
      </c>
      <c r="I260" s="649">
        <v>5157</v>
      </c>
      <c r="J260" s="649">
        <v>12</v>
      </c>
      <c r="K260" s="649">
        <v>61884</v>
      </c>
      <c r="L260" s="649">
        <v>1</v>
      </c>
      <c r="M260" s="649">
        <v>5157</v>
      </c>
      <c r="N260" s="649">
        <v>18</v>
      </c>
      <c r="O260" s="649">
        <v>92842</v>
      </c>
      <c r="P260" s="637">
        <v>1.5002585482515673</v>
      </c>
      <c r="Q260" s="650">
        <v>5157.8888888888887</v>
      </c>
    </row>
    <row r="261" spans="1:17" ht="14.4" customHeight="1" x14ac:dyDescent="0.3">
      <c r="A261" s="631" t="s">
        <v>2983</v>
      </c>
      <c r="B261" s="632" t="s">
        <v>2531</v>
      </c>
      <c r="C261" s="632" t="s">
        <v>634</v>
      </c>
      <c r="D261" s="632" t="s">
        <v>2648</v>
      </c>
      <c r="E261" s="632" t="s">
        <v>2650</v>
      </c>
      <c r="F261" s="649"/>
      <c r="G261" s="649"/>
      <c r="H261" s="649"/>
      <c r="I261" s="649"/>
      <c r="J261" s="649">
        <v>1</v>
      </c>
      <c r="K261" s="649">
        <v>7807</v>
      </c>
      <c r="L261" s="649">
        <v>1</v>
      </c>
      <c r="M261" s="649">
        <v>7807</v>
      </c>
      <c r="N261" s="649"/>
      <c r="O261" s="649"/>
      <c r="P261" s="637"/>
      <c r="Q261" s="650"/>
    </row>
    <row r="262" spans="1:17" ht="14.4" customHeight="1" x14ac:dyDescent="0.3">
      <c r="A262" s="631" t="s">
        <v>2983</v>
      </c>
      <c r="B262" s="632" t="s">
        <v>2531</v>
      </c>
      <c r="C262" s="632" t="s">
        <v>634</v>
      </c>
      <c r="D262" s="632" t="s">
        <v>2651</v>
      </c>
      <c r="E262" s="632" t="s">
        <v>2652</v>
      </c>
      <c r="F262" s="649">
        <v>1</v>
      </c>
      <c r="G262" s="649">
        <v>5620</v>
      </c>
      <c r="H262" s="649">
        <v>1</v>
      </c>
      <c r="I262" s="649">
        <v>5620</v>
      </c>
      <c r="J262" s="649">
        <v>1</v>
      </c>
      <c r="K262" s="649">
        <v>5620</v>
      </c>
      <c r="L262" s="649">
        <v>1</v>
      </c>
      <c r="M262" s="649">
        <v>5620</v>
      </c>
      <c r="N262" s="649">
        <v>2</v>
      </c>
      <c r="O262" s="649">
        <v>11242</v>
      </c>
      <c r="P262" s="637">
        <v>2.000355871886121</v>
      </c>
      <c r="Q262" s="650">
        <v>5621</v>
      </c>
    </row>
    <row r="263" spans="1:17" ht="14.4" customHeight="1" x14ac:dyDescent="0.3">
      <c r="A263" s="631" t="s">
        <v>2983</v>
      </c>
      <c r="B263" s="632" t="s">
        <v>2531</v>
      </c>
      <c r="C263" s="632" t="s">
        <v>634</v>
      </c>
      <c r="D263" s="632" t="s">
        <v>2651</v>
      </c>
      <c r="E263" s="632" t="s">
        <v>2653</v>
      </c>
      <c r="F263" s="649"/>
      <c r="G263" s="649"/>
      <c r="H263" s="649"/>
      <c r="I263" s="649"/>
      <c r="J263" s="649"/>
      <c r="K263" s="649"/>
      <c r="L263" s="649"/>
      <c r="M263" s="649"/>
      <c r="N263" s="649">
        <v>4</v>
      </c>
      <c r="O263" s="649">
        <v>22484</v>
      </c>
      <c r="P263" s="637"/>
      <c r="Q263" s="650">
        <v>5621</v>
      </c>
    </row>
    <row r="264" spans="1:17" ht="14.4" customHeight="1" x14ac:dyDescent="0.3">
      <c r="A264" s="631" t="s">
        <v>2983</v>
      </c>
      <c r="B264" s="632" t="s">
        <v>2531</v>
      </c>
      <c r="C264" s="632" t="s">
        <v>634</v>
      </c>
      <c r="D264" s="632" t="s">
        <v>2913</v>
      </c>
      <c r="E264" s="632" t="s">
        <v>2914</v>
      </c>
      <c r="F264" s="649">
        <v>23</v>
      </c>
      <c r="G264" s="649">
        <v>0</v>
      </c>
      <c r="H264" s="649"/>
      <c r="I264" s="649">
        <v>0</v>
      </c>
      <c r="J264" s="649">
        <v>8</v>
      </c>
      <c r="K264" s="649">
        <v>0</v>
      </c>
      <c r="L264" s="649"/>
      <c r="M264" s="649">
        <v>0</v>
      </c>
      <c r="N264" s="649">
        <v>18</v>
      </c>
      <c r="O264" s="649">
        <v>0</v>
      </c>
      <c r="P264" s="637"/>
      <c r="Q264" s="650">
        <v>0</v>
      </c>
    </row>
    <row r="265" spans="1:17" ht="14.4" customHeight="1" x14ac:dyDescent="0.3">
      <c r="A265" s="631" t="s">
        <v>2983</v>
      </c>
      <c r="B265" s="632" t="s">
        <v>2531</v>
      </c>
      <c r="C265" s="632" t="s">
        <v>634</v>
      </c>
      <c r="D265" s="632" t="s">
        <v>3012</v>
      </c>
      <c r="E265" s="632" t="s">
        <v>2914</v>
      </c>
      <c r="F265" s="649">
        <v>2</v>
      </c>
      <c r="G265" s="649">
        <v>0</v>
      </c>
      <c r="H265" s="649"/>
      <c r="I265" s="649">
        <v>0</v>
      </c>
      <c r="J265" s="649">
        <v>1</v>
      </c>
      <c r="K265" s="649">
        <v>0</v>
      </c>
      <c r="L265" s="649"/>
      <c r="M265" s="649">
        <v>0</v>
      </c>
      <c r="N265" s="649"/>
      <c r="O265" s="649"/>
      <c r="P265" s="637"/>
      <c r="Q265" s="650"/>
    </row>
    <row r="266" spans="1:17" ht="14.4" customHeight="1" x14ac:dyDescent="0.3">
      <c r="A266" s="631" t="s">
        <v>2983</v>
      </c>
      <c r="B266" s="632" t="s">
        <v>2531</v>
      </c>
      <c r="C266" s="632" t="s">
        <v>634</v>
      </c>
      <c r="D266" s="632" t="s">
        <v>2657</v>
      </c>
      <c r="E266" s="632" t="s">
        <v>2658</v>
      </c>
      <c r="F266" s="649">
        <v>1</v>
      </c>
      <c r="G266" s="649">
        <v>800</v>
      </c>
      <c r="H266" s="649">
        <v>0.33291718684977112</v>
      </c>
      <c r="I266" s="649">
        <v>800</v>
      </c>
      <c r="J266" s="649">
        <v>3</v>
      </c>
      <c r="K266" s="649">
        <v>2403</v>
      </c>
      <c r="L266" s="649">
        <v>1</v>
      </c>
      <c r="M266" s="649">
        <v>801</v>
      </c>
      <c r="N266" s="649">
        <v>7</v>
      </c>
      <c r="O266" s="649">
        <v>5611</v>
      </c>
      <c r="P266" s="637">
        <v>2.334997919267582</v>
      </c>
      <c r="Q266" s="650">
        <v>801.57142857142856</v>
      </c>
    </row>
    <row r="267" spans="1:17" ht="14.4" customHeight="1" x14ac:dyDescent="0.3">
      <c r="A267" s="631" t="s">
        <v>2983</v>
      </c>
      <c r="B267" s="632" t="s">
        <v>2531</v>
      </c>
      <c r="C267" s="632" t="s">
        <v>634</v>
      </c>
      <c r="D267" s="632" t="s">
        <v>2659</v>
      </c>
      <c r="E267" s="632" t="s">
        <v>2660</v>
      </c>
      <c r="F267" s="649">
        <v>1018</v>
      </c>
      <c r="G267" s="649">
        <v>180186</v>
      </c>
      <c r="H267" s="649">
        <v>0.93911439114391149</v>
      </c>
      <c r="I267" s="649">
        <v>177</v>
      </c>
      <c r="J267" s="649">
        <v>1084</v>
      </c>
      <c r="K267" s="649">
        <v>191868</v>
      </c>
      <c r="L267" s="649">
        <v>1</v>
      </c>
      <c r="M267" s="649">
        <v>177</v>
      </c>
      <c r="N267" s="649">
        <v>956</v>
      </c>
      <c r="O267" s="649">
        <v>170168</v>
      </c>
      <c r="P267" s="637">
        <v>0.88690141138699519</v>
      </c>
      <c r="Q267" s="650">
        <v>178</v>
      </c>
    </row>
    <row r="268" spans="1:17" ht="14.4" customHeight="1" x14ac:dyDescent="0.3">
      <c r="A268" s="631" t="s">
        <v>2983</v>
      </c>
      <c r="B268" s="632" t="s">
        <v>2531</v>
      </c>
      <c r="C268" s="632" t="s">
        <v>634</v>
      </c>
      <c r="D268" s="632" t="s">
        <v>2659</v>
      </c>
      <c r="E268" s="632" t="s">
        <v>2661</v>
      </c>
      <c r="F268" s="649">
        <v>87</v>
      </c>
      <c r="G268" s="649">
        <v>15399</v>
      </c>
      <c r="H268" s="649">
        <v>0.92553191489361697</v>
      </c>
      <c r="I268" s="649">
        <v>177</v>
      </c>
      <c r="J268" s="649">
        <v>94</v>
      </c>
      <c r="K268" s="649">
        <v>16638</v>
      </c>
      <c r="L268" s="649">
        <v>1</v>
      </c>
      <c r="M268" s="649">
        <v>177</v>
      </c>
      <c r="N268" s="649">
        <v>100</v>
      </c>
      <c r="O268" s="649">
        <v>17800</v>
      </c>
      <c r="P268" s="637">
        <v>1.0698401250150258</v>
      </c>
      <c r="Q268" s="650">
        <v>178</v>
      </c>
    </row>
    <row r="269" spans="1:17" ht="14.4" customHeight="1" x14ac:dyDescent="0.3">
      <c r="A269" s="631" t="s">
        <v>2983</v>
      </c>
      <c r="B269" s="632" t="s">
        <v>2531</v>
      </c>
      <c r="C269" s="632" t="s">
        <v>634</v>
      </c>
      <c r="D269" s="632" t="s">
        <v>2662</v>
      </c>
      <c r="E269" s="632" t="s">
        <v>2663</v>
      </c>
      <c r="F269" s="649">
        <v>159</v>
      </c>
      <c r="G269" s="649">
        <v>325632</v>
      </c>
      <c r="H269" s="649">
        <v>0.80263838975405588</v>
      </c>
      <c r="I269" s="649">
        <v>2048</v>
      </c>
      <c r="J269" s="649">
        <v>198</v>
      </c>
      <c r="K269" s="649">
        <v>405702</v>
      </c>
      <c r="L269" s="649">
        <v>1</v>
      </c>
      <c r="M269" s="649">
        <v>2049</v>
      </c>
      <c r="N269" s="649">
        <v>168</v>
      </c>
      <c r="O269" s="649">
        <v>344400</v>
      </c>
      <c r="P269" s="637">
        <v>0.84889894553144918</v>
      </c>
      <c r="Q269" s="650">
        <v>2050</v>
      </c>
    </row>
    <row r="270" spans="1:17" ht="14.4" customHeight="1" x14ac:dyDescent="0.3">
      <c r="A270" s="631" t="s">
        <v>2983</v>
      </c>
      <c r="B270" s="632" t="s">
        <v>2531</v>
      </c>
      <c r="C270" s="632" t="s">
        <v>634</v>
      </c>
      <c r="D270" s="632" t="s">
        <v>2669</v>
      </c>
      <c r="E270" s="632" t="s">
        <v>2670</v>
      </c>
      <c r="F270" s="649">
        <v>11</v>
      </c>
      <c r="G270" s="649">
        <v>30096</v>
      </c>
      <c r="H270" s="649">
        <v>0.99963463646328099</v>
      </c>
      <c r="I270" s="649">
        <v>2736</v>
      </c>
      <c r="J270" s="649">
        <v>11</v>
      </c>
      <c r="K270" s="649">
        <v>30107</v>
      </c>
      <c r="L270" s="649">
        <v>1</v>
      </c>
      <c r="M270" s="649">
        <v>2737</v>
      </c>
      <c r="N270" s="649">
        <v>2</v>
      </c>
      <c r="O270" s="649">
        <v>5474</v>
      </c>
      <c r="P270" s="637">
        <v>0.18181818181818182</v>
      </c>
      <c r="Q270" s="650">
        <v>2737</v>
      </c>
    </row>
    <row r="271" spans="1:17" ht="14.4" customHeight="1" x14ac:dyDescent="0.3">
      <c r="A271" s="631" t="s">
        <v>2983</v>
      </c>
      <c r="B271" s="632" t="s">
        <v>2531</v>
      </c>
      <c r="C271" s="632" t="s">
        <v>634</v>
      </c>
      <c r="D271" s="632" t="s">
        <v>2669</v>
      </c>
      <c r="E271" s="632" t="s">
        <v>2671</v>
      </c>
      <c r="F271" s="649">
        <v>24</v>
      </c>
      <c r="G271" s="649">
        <v>65664</v>
      </c>
      <c r="H271" s="649">
        <v>0.79970770917062473</v>
      </c>
      <c r="I271" s="649">
        <v>2736</v>
      </c>
      <c r="J271" s="649">
        <v>30</v>
      </c>
      <c r="K271" s="649">
        <v>82110</v>
      </c>
      <c r="L271" s="649">
        <v>1</v>
      </c>
      <c r="M271" s="649">
        <v>2737</v>
      </c>
      <c r="N271" s="649">
        <v>15</v>
      </c>
      <c r="O271" s="649">
        <v>41055</v>
      </c>
      <c r="P271" s="637">
        <v>0.5</v>
      </c>
      <c r="Q271" s="650">
        <v>2737</v>
      </c>
    </row>
    <row r="272" spans="1:17" ht="14.4" customHeight="1" x14ac:dyDescent="0.3">
      <c r="A272" s="631" t="s">
        <v>2983</v>
      </c>
      <c r="B272" s="632" t="s">
        <v>2531</v>
      </c>
      <c r="C272" s="632" t="s">
        <v>634</v>
      </c>
      <c r="D272" s="632" t="s">
        <v>2672</v>
      </c>
      <c r="E272" s="632" t="s">
        <v>2673</v>
      </c>
      <c r="F272" s="649">
        <v>34</v>
      </c>
      <c r="G272" s="649">
        <v>179146</v>
      </c>
      <c r="H272" s="649">
        <v>0.94444444444444442</v>
      </c>
      <c r="I272" s="649">
        <v>5269</v>
      </c>
      <c r="J272" s="649">
        <v>36</v>
      </c>
      <c r="K272" s="649">
        <v>189684</v>
      </c>
      <c r="L272" s="649">
        <v>1</v>
      </c>
      <c r="M272" s="649">
        <v>5269</v>
      </c>
      <c r="N272" s="649">
        <v>16</v>
      </c>
      <c r="O272" s="649">
        <v>84317</v>
      </c>
      <c r="P272" s="637">
        <v>0.44451297948166424</v>
      </c>
      <c r="Q272" s="650">
        <v>5269.8125</v>
      </c>
    </row>
    <row r="273" spans="1:17" ht="14.4" customHeight="1" x14ac:dyDescent="0.3">
      <c r="A273" s="631" t="s">
        <v>2983</v>
      </c>
      <c r="B273" s="632" t="s">
        <v>2531</v>
      </c>
      <c r="C273" s="632" t="s">
        <v>634</v>
      </c>
      <c r="D273" s="632" t="s">
        <v>2678</v>
      </c>
      <c r="E273" s="632" t="s">
        <v>2679</v>
      </c>
      <c r="F273" s="649">
        <v>4</v>
      </c>
      <c r="G273" s="649">
        <v>2696</v>
      </c>
      <c r="H273" s="649">
        <v>1.9970370370370369</v>
      </c>
      <c r="I273" s="649">
        <v>674</v>
      </c>
      <c r="J273" s="649">
        <v>2</v>
      </c>
      <c r="K273" s="649">
        <v>1350</v>
      </c>
      <c r="L273" s="649">
        <v>1</v>
      </c>
      <c r="M273" s="649">
        <v>675</v>
      </c>
      <c r="N273" s="649"/>
      <c r="O273" s="649"/>
      <c r="P273" s="637"/>
      <c r="Q273" s="650"/>
    </row>
    <row r="274" spans="1:17" ht="14.4" customHeight="1" x14ac:dyDescent="0.3">
      <c r="A274" s="631" t="s">
        <v>2983</v>
      </c>
      <c r="B274" s="632" t="s">
        <v>2531</v>
      </c>
      <c r="C274" s="632" t="s">
        <v>634</v>
      </c>
      <c r="D274" s="632" t="s">
        <v>2678</v>
      </c>
      <c r="E274" s="632" t="s">
        <v>2680</v>
      </c>
      <c r="F274" s="649">
        <v>1</v>
      </c>
      <c r="G274" s="649">
        <v>674</v>
      </c>
      <c r="H274" s="649">
        <v>0.49925925925925924</v>
      </c>
      <c r="I274" s="649">
        <v>674</v>
      </c>
      <c r="J274" s="649">
        <v>2</v>
      </c>
      <c r="K274" s="649">
        <v>1350</v>
      </c>
      <c r="L274" s="649">
        <v>1</v>
      </c>
      <c r="M274" s="649">
        <v>675</v>
      </c>
      <c r="N274" s="649">
        <v>1</v>
      </c>
      <c r="O274" s="649">
        <v>675</v>
      </c>
      <c r="P274" s="637">
        <v>0.5</v>
      </c>
      <c r="Q274" s="650">
        <v>675</v>
      </c>
    </row>
    <row r="275" spans="1:17" ht="14.4" customHeight="1" x14ac:dyDescent="0.3">
      <c r="A275" s="631" t="s">
        <v>2983</v>
      </c>
      <c r="B275" s="632" t="s">
        <v>2531</v>
      </c>
      <c r="C275" s="632" t="s">
        <v>634</v>
      </c>
      <c r="D275" s="632" t="s">
        <v>2915</v>
      </c>
      <c r="E275" s="632" t="s">
        <v>2916</v>
      </c>
      <c r="F275" s="649">
        <v>1</v>
      </c>
      <c r="G275" s="649">
        <v>2113</v>
      </c>
      <c r="H275" s="649"/>
      <c r="I275" s="649">
        <v>2113</v>
      </c>
      <c r="J275" s="649"/>
      <c r="K275" s="649"/>
      <c r="L275" s="649"/>
      <c r="M275" s="649"/>
      <c r="N275" s="649"/>
      <c r="O275" s="649"/>
      <c r="P275" s="637"/>
      <c r="Q275" s="650"/>
    </row>
    <row r="276" spans="1:17" ht="14.4" customHeight="1" x14ac:dyDescent="0.3">
      <c r="A276" s="631" t="s">
        <v>2983</v>
      </c>
      <c r="B276" s="632" t="s">
        <v>2531</v>
      </c>
      <c r="C276" s="632" t="s">
        <v>634</v>
      </c>
      <c r="D276" s="632" t="s">
        <v>2915</v>
      </c>
      <c r="E276" s="632" t="s">
        <v>2917</v>
      </c>
      <c r="F276" s="649">
        <v>1</v>
      </c>
      <c r="G276" s="649">
        <v>2113</v>
      </c>
      <c r="H276" s="649"/>
      <c r="I276" s="649">
        <v>2113</v>
      </c>
      <c r="J276" s="649"/>
      <c r="K276" s="649"/>
      <c r="L276" s="649"/>
      <c r="M276" s="649"/>
      <c r="N276" s="649"/>
      <c r="O276" s="649"/>
      <c r="P276" s="637"/>
      <c r="Q276" s="650"/>
    </row>
    <row r="277" spans="1:17" ht="14.4" customHeight="1" x14ac:dyDescent="0.3">
      <c r="A277" s="631" t="s">
        <v>2983</v>
      </c>
      <c r="B277" s="632" t="s">
        <v>2531</v>
      </c>
      <c r="C277" s="632" t="s">
        <v>634</v>
      </c>
      <c r="D277" s="632" t="s">
        <v>2685</v>
      </c>
      <c r="E277" s="632" t="s">
        <v>2686</v>
      </c>
      <c r="F277" s="649"/>
      <c r="G277" s="649"/>
      <c r="H277" s="649"/>
      <c r="I277" s="649"/>
      <c r="J277" s="649">
        <v>4</v>
      </c>
      <c r="K277" s="649">
        <v>620</v>
      </c>
      <c r="L277" s="649">
        <v>1</v>
      </c>
      <c r="M277" s="649">
        <v>155</v>
      </c>
      <c r="N277" s="649">
        <v>5</v>
      </c>
      <c r="O277" s="649">
        <v>775</v>
      </c>
      <c r="P277" s="637">
        <v>1.25</v>
      </c>
      <c r="Q277" s="650">
        <v>155</v>
      </c>
    </row>
    <row r="278" spans="1:17" ht="14.4" customHeight="1" x14ac:dyDescent="0.3">
      <c r="A278" s="631" t="s">
        <v>2983</v>
      </c>
      <c r="B278" s="632" t="s">
        <v>2531</v>
      </c>
      <c r="C278" s="632" t="s">
        <v>634</v>
      </c>
      <c r="D278" s="632" t="s">
        <v>2685</v>
      </c>
      <c r="E278" s="632" t="s">
        <v>2687</v>
      </c>
      <c r="F278" s="649">
        <v>2</v>
      </c>
      <c r="G278" s="649">
        <v>310</v>
      </c>
      <c r="H278" s="649">
        <v>0.66666666666666663</v>
      </c>
      <c r="I278" s="649">
        <v>155</v>
      </c>
      <c r="J278" s="649">
        <v>3</v>
      </c>
      <c r="K278" s="649">
        <v>465</v>
      </c>
      <c r="L278" s="649">
        <v>1</v>
      </c>
      <c r="M278" s="649">
        <v>155</v>
      </c>
      <c r="N278" s="649">
        <v>4</v>
      </c>
      <c r="O278" s="649">
        <v>620</v>
      </c>
      <c r="P278" s="637">
        <v>1.3333333333333333</v>
      </c>
      <c r="Q278" s="650">
        <v>155</v>
      </c>
    </row>
    <row r="279" spans="1:17" ht="14.4" customHeight="1" x14ac:dyDescent="0.3">
      <c r="A279" s="631" t="s">
        <v>2983</v>
      </c>
      <c r="B279" s="632" t="s">
        <v>2531</v>
      </c>
      <c r="C279" s="632" t="s">
        <v>634</v>
      </c>
      <c r="D279" s="632" t="s">
        <v>2688</v>
      </c>
      <c r="E279" s="632" t="s">
        <v>2689</v>
      </c>
      <c r="F279" s="649">
        <v>3</v>
      </c>
      <c r="G279" s="649">
        <v>597</v>
      </c>
      <c r="H279" s="649">
        <v>1</v>
      </c>
      <c r="I279" s="649">
        <v>199</v>
      </c>
      <c r="J279" s="649">
        <v>3</v>
      </c>
      <c r="K279" s="649">
        <v>597</v>
      </c>
      <c r="L279" s="649">
        <v>1</v>
      </c>
      <c r="M279" s="649">
        <v>199</v>
      </c>
      <c r="N279" s="649">
        <v>2</v>
      </c>
      <c r="O279" s="649">
        <v>400</v>
      </c>
      <c r="P279" s="637">
        <v>0.67001675041876052</v>
      </c>
      <c r="Q279" s="650">
        <v>200</v>
      </c>
    </row>
    <row r="280" spans="1:17" ht="14.4" customHeight="1" x14ac:dyDescent="0.3">
      <c r="A280" s="631" t="s">
        <v>2983</v>
      </c>
      <c r="B280" s="632" t="s">
        <v>2531</v>
      </c>
      <c r="C280" s="632" t="s">
        <v>634</v>
      </c>
      <c r="D280" s="632" t="s">
        <v>2688</v>
      </c>
      <c r="E280" s="632" t="s">
        <v>2690</v>
      </c>
      <c r="F280" s="649">
        <v>9</v>
      </c>
      <c r="G280" s="649">
        <v>1791</v>
      </c>
      <c r="H280" s="649">
        <v>1.5</v>
      </c>
      <c r="I280" s="649">
        <v>199</v>
      </c>
      <c r="J280" s="649">
        <v>6</v>
      </c>
      <c r="K280" s="649">
        <v>1194</v>
      </c>
      <c r="L280" s="649">
        <v>1</v>
      </c>
      <c r="M280" s="649">
        <v>199</v>
      </c>
      <c r="N280" s="649">
        <v>7</v>
      </c>
      <c r="O280" s="649">
        <v>1400</v>
      </c>
      <c r="P280" s="637">
        <v>1.1725293132328307</v>
      </c>
      <c r="Q280" s="650">
        <v>200</v>
      </c>
    </row>
    <row r="281" spans="1:17" ht="14.4" customHeight="1" x14ac:dyDescent="0.3">
      <c r="A281" s="631" t="s">
        <v>2983</v>
      </c>
      <c r="B281" s="632" t="s">
        <v>2531</v>
      </c>
      <c r="C281" s="632" t="s">
        <v>634</v>
      </c>
      <c r="D281" s="632" t="s">
        <v>2691</v>
      </c>
      <c r="E281" s="632" t="s">
        <v>2692</v>
      </c>
      <c r="F281" s="649">
        <v>11</v>
      </c>
      <c r="G281" s="649">
        <v>2244</v>
      </c>
      <c r="H281" s="649">
        <v>0.44</v>
      </c>
      <c r="I281" s="649">
        <v>204</v>
      </c>
      <c r="J281" s="649">
        <v>25</v>
      </c>
      <c r="K281" s="649">
        <v>5100</v>
      </c>
      <c r="L281" s="649">
        <v>1</v>
      </c>
      <c r="M281" s="649">
        <v>204</v>
      </c>
      <c r="N281" s="649">
        <v>9</v>
      </c>
      <c r="O281" s="649">
        <v>1845</v>
      </c>
      <c r="P281" s="637">
        <v>0.36176470588235293</v>
      </c>
      <c r="Q281" s="650">
        <v>205</v>
      </c>
    </row>
    <row r="282" spans="1:17" ht="14.4" customHeight="1" x14ac:dyDescent="0.3">
      <c r="A282" s="631" t="s">
        <v>2983</v>
      </c>
      <c r="B282" s="632" t="s">
        <v>2531</v>
      </c>
      <c r="C282" s="632" t="s">
        <v>634</v>
      </c>
      <c r="D282" s="632" t="s">
        <v>2693</v>
      </c>
      <c r="E282" s="632" t="s">
        <v>2694</v>
      </c>
      <c r="F282" s="649">
        <v>7</v>
      </c>
      <c r="G282" s="649">
        <v>2982</v>
      </c>
      <c r="H282" s="649">
        <v>1.75</v>
      </c>
      <c r="I282" s="649">
        <v>426</v>
      </c>
      <c r="J282" s="649">
        <v>4</v>
      </c>
      <c r="K282" s="649">
        <v>1704</v>
      </c>
      <c r="L282" s="649">
        <v>1</v>
      </c>
      <c r="M282" s="649">
        <v>426</v>
      </c>
      <c r="N282" s="649">
        <v>3</v>
      </c>
      <c r="O282" s="649">
        <v>1281</v>
      </c>
      <c r="P282" s="637">
        <v>0.75176056338028174</v>
      </c>
      <c r="Q282" s="650">
        <v>427</v>
      </c>
    </row>
    <row r="283" spans="1:17" ht="14.4" customHeight="1" x14ac:dyDescent="0.3">
      <c r="A283" s="631" t="s">
        <v>2983</v>
      </c>
      <c r="B283" s="632" t="s">
        <v>2531</v>
      </c>
      <c r="C283" s="632" t="s">
        <v>634</v>
      </c>
      <c r="D283" s="632" t="s">
        <v>2693</v>
      </c>
      <c r="E283" s="632" t="s">
        <v>2695</v>
      </c>
      <c r="F283" s="649">
        <v>5</v>
      </c>
      <c r="G283" s="649">
        <v>2130</v>
      </c>
      <c r="H283" s="649">
        <v>1.6666666666666667</v>
      </c>
      <c r="I283" s="649">
        <v>426</v>
      </c>
      <c r="J283" s="649">
        <v>3</v>
      </c>
      <c r="K283" s="649">
        <v>1278</v>
      </c>
      <c r="L283" s="649">
        <v>1</v>
      </c>
      <c r="M283" s="649">
        <v>426</v>
      </c>
      <c r="N283" s="649">
        <v>4</v>
      </c>
      <c r="O283" s="649">
        <v>1708</v>
      </c>
      <c r="P283" s="637">
        <v>1.3364632237871674</v>
      </c>
      <c r="Q283" s="650">
        <v>427</v>
      </c>
    </row>
    <row r="284" spans="1:17" ht="14.4" customHeight="1" x14ac:dyDescent="0.3">
      <c r="A284" s="631" t="s">
        <v>2983</v>
      </c>
      <c r="B284" s="632" t="s">
        <v>2531</v>
      </c>
      <c r="C284" s="632" t="s">
        <v>634</v>
      </c>
      <c r="D284" s="632" t="s">
        <v>2698</v>
      </c>
      <c r="E284" s="632" t="s">
        <v>2699</v>
      </c>
      <c r="F284" s="649">
        <v>3</v>
      </c>
      <c r="G284" s="649">
        <v>489</v>
      </c>
      <c r="H284" s="649">
        <v>1.5</v>
      </c>
      <c r="I284" s="649">
        <v>163</v>
      </c>
      <c r="J284" s="649">
        <v>2</v>
      </c>
      <c r="K284" s="649">
        <v>326</v>
      </c>
      <c r="L284" s="649">
        <v>1</v>
      </c>
      <c r="M284" s="649">
        <v>163</v>
      </c>
      <c r="N284" s="649">
        <v>2</v>
      </c>
      <c r="O284" s="649">
        <v>326</v>
      </c>
      <c r="P284" s="637">
        <v>1</v>
      </c>
      <c r="Q284" s="650">
        <v>163</v>
      </c>
    </row>
    <row r="285" spans="1:17" ht="14.4" customHeight="1" x14ac:dyDescent="0.3">
      <c r="A285" s="631" t="s">
        <v>2983</v>
      </c>
      <c r="B285" s="632" t="s">
        <v>2531</v>
      </c>
      <c r="C285" s="632" t="s">
        <v>634</v>
      </c>
      <c r="D285" s="632" t="s">
        <v>2698</v>
      </c>
      <c r="E285" s="632" t="s">
        <v>2700</v>
      </c>
      <c r="F285" s="649"/>
      <c r="G285" s="649"/>
      <c r="H285" s="649"/>
      <c r="I285" s="649"/>
      <c r="J285" s="649">
        <v>3</v>
      </c>
      <c r="K285" s="649">
        <v>489</v>
      </c>
      <c r="L285" s="649">
        <v>1</v>
      </c>
      <c r="M285" s="649">
        <v>163</v>
      </c>
      <c r="N285" s="649">
        <v>2</v>
      </c>
      <c r="O285" s="649">
        <v>326</v>
      </c>
      <c r="P285" s="637">
        <v>0.66666666666666663</v>
      </c>
      <c r="Q285" s="650">
        <v>163</v>
      </c>
    </row>
    <row r="286" spans="1:17" ht="14.4" customHeight="1" x14ac:dyDescent="0.3">
      <c r="A286" s="631" t="s">
        <v>2983</v>
      </c>
      <c r="B286" s="632" t="s">
        <v>2531</v>
      </c>
      <c r="C286" s="632" t="s">
        <v>634</v>
      </c>
      <c r="D286" s="632" t="s">
        <v>2701</v>
      </c>
      <c r="E286" s="632" t="s">
        <v>2702</v>
      </c>
      <c r="F286" s="649">
        <v>1</v>
      </c>
      <c r="G286" s="649">
        <v>436</v>
      </c>
      <c r="H286" s="649">
        <v>1</v>
      </c>
      <c r="I286" s="649">
        <v>436</v>
      </c>
      <c r="J286" s="649">
        <v>1</v>
      </c>
      <c r="K286" s="649">
        <v>436</v>
      </c>
      <c r="L286" s="649">
        <v>1</v>
      </c>
      <c r="M286" s="649">
        <v>436</v>
      </c>
      <c r="N286" s="649"/>
      <c r="O286" s="649"/>
      <c r="P286" s="637"/>
      <c r="Q286" s="650"/>
    </row>
    <row r="287" spans="1:17" ht="14.4" customHeight="1" x14ac:dyDescent="0.3">
      <c r="A287" s="631" t="s">
        <v>2983</v>
      </c>
      <c r="B287" s="632" t="s">
        <v>2531</v>
      </c>
      <c r="C287" s="632" t="s">
        <v>634</v>
      </c>
      <c r="D287" s="632" t="s">
        <v>2704</v>
      </c>
      <c r="E287" s="632" t="s">
        <v>2705</v>
      </c>
      <c r="F287" s="649">
        <v>27</v>
      </c>
      <c r="G287" s="649">
        <v>58158</v>
      </c>
      <c r="H287" s="649">
        <v>0.74965197215777257</v>
      </c>
      <c r="I287" s="649">
        <v>2154</v>
      </c>
      <c r="J287" s="649">
        <v>36</v>
      </c>
      <c r="K287" s="649">
        <v>77580</v>
      </c>
      <c r="L287" s="649">
        <v>1</v>
      </c>
      <c r="M287" s="649">
        <v>2155</v>
      </c>
      <c r="N287" s="649">
        <v>24</v>
      </c>
      <c r="O287" s="649">
        <v>51744</v>
      </c>
      <c r="P287" s="637">
        <v>0.66697602474864659</v>
      </c>
      <c r="Q287" s="650">
        <v>2156</v>
      </c>
    </row>
    <row r="288" spans="1:17" ht="14.4" customHeight="1" x14ac:dyDescent="0.3">
      <c r="A288" s="631" t="s">
        <v>2983</v>
      </c>
      <c r="B288" s="632" t="s">
        <v>2531</v>
      </c>
      <c r="C288" s="632" t="s">
        <v>634</v>
      </c>
      <c r="D288" s="632" t="s">
        <v>2704</v>
      </c>
      <c r="E288" s="632" t="s">
        <v>2706</v>
      </c>
      <c r="F288" s="649">
        <v>178</v>
      </c>
      <c r="G288" s="649">
        <v>383412</v>
      </c>
      <c r="H288" s="649">
        <v>0.92665313225057999</v>
      </c>
      <c r="I288" s="649">
        <v>2154</v>
      </c>
      <c r="J288" s="649">
        <v>192</v>
      </c>
      <c r="K288" s="649">
        <v>413760</v>
      </c>
      <c r="L288" s="649">
        <v>1</v>
      </c>
      <c r="M288" s="649">
        <v>2155</v>
      </c>
      <c r="N288" s="649">
        <v>183</v>
      </c>
      <c r="O288" s="649">
        <v>394548</v>
      </c>
      <c r="P288" s="637">
        <v>0.95356728538283064</v>
      </c>
      <c r="Q288" s="650">
        <v>2156</v>
      </c>
    </row>
    <row r="289" spans="1:17" ht="14.4" customHeight="1" x14ac:dyDescent="0.3">
      <c r="A289" s="631" t="s">
        <v>2983</v>
      </c>
      <c r="B289" s="632" t="s">
        <v>2531</v>
      </c>
      <c r="C289" s="632" t="s">
        <v>634</v>
      </c>
      <c r="D289" s="632" t="s">
        <v>2918</v>
      </c>
      <c r="E289" s="632" t="s">
        <v>2903</v>
      </c>
      <c r="F289" s="649">
        <v>66</v>
      </c>
      <c r="G289" s="649">
        <v>124608</v>
      </c>
      <c r="H289" s="649">
        <v>1.6491265219692959</v>
      </c>
      <c r="I289" s="649">
        <v>1888</v>
      </c>
      <c r="J289" s="649">
        <v>40</v>
      </c>
      <c r="K289" s="649">
        <v>75560</v>
      </c>
      <c r="L289" s="649">
        <v>1</v>
      </c>
      <c r="M289" s="649">
        <v>1889</v>
      </c>
      <c r="N289" s="649">
        <v>56</v>
      </c>
      <c r="O289" s="649">
        <v>105784</v>
      </c>
      <c r="P289" s="637">
        <v>1.4</v>
      </c>
      <c r="Q289" s="650">
        <v>1889</v>
      </c>
    </row>
    <row r="290" spans="1:17" ht="14.4" customHeight="1" x14ac:dyDescent="0.3">
      <c r="A290" s="631" t="s">
        <v>2983</v>
      </c>
      <c r="B290" s="632" t="s">
        <v>2531</v>
      </c>
      <c r="C290" s="632" t="s">
        <v>634</v>
      </c>
      <c r="D290" s="632" t="s">
        <v>2707</v>
      </c>
      <c r="E290" s="632" t="s">
        <v>2709</v>
      </c>
      <c r="F290" s="649">
        <v>1</v>
      </c>
      <c r="G290" s="649">
        <v>163</v>
      </c>
      <c r="H290" s="649"/>
      <c r="I290" s="649">
        <v>163</v>
      </c>
      <c r="J290" s="649"/>
      <c r="K290" s="649"/>
      <c r="L290" s="649"/>
      <c r="M290" s="649"/>
      <c r="N290" s="649">
        <v>1</v>
      </c>
      <c r="O290" s="649">
        <v>163</v>
      </c>
      <c r="P290" s="637"/>
      <c r="Q290" s="650">
        <v>163</v>
      </c>
    </row>
    <row r="291" spans="1:17" ht="14.4" customHeight="1" x14ac:dyDescent="0.3">
      <c r="A291" s="631" t="s">
        <v>2983</v>
      </c>
      <c r="B291" s="632" t="s">
        <v>2531</v>
      </c>
      <c r="C291" s="632" t="s">
        <v>634</v>
      </c>
      <c r="D291" s="632" t="s">
        <v>2919</v>
      </c>
      <c r="E291" s="632" t="s">
        <v>2921</v>
      </c>
      <c r="F291" s="649"/>
      <c r="G291" s="649"/>
      <c r="H291" s="649"/>
      <c r="I291" s="649"/>
      <c r="J291" s="649"/>
      <c r="K291" s="649"/>
      <c r="L291" s="649"/>
      <c r="M291" s="649"/>
      <c r="N291" s="649">
        <v>1</v>
      </c>
      <c r="O291" s="649">
        <v>9840</v>
      </c>
      <c r="P291" s="637"/>
      <c r="Q291" s="650">
        <v>9840</v>
      </c>
    </row>
    <row r="292" spans="1:17" ht="14.4" customHeight="1" x14ac:dyDescent="0.3">
      <c r="A292" s="631" t="s">
        <v>2983</v>
      </c>
      <c r="B292" s="632" t="s">
        <v>2531</v>
      </c>
      <c r="C292" s="632" t="s">
        <v>634</v>
      </c>
      <c r="D292" s="632" t="s">
        <v>2710</v>
      </c>
      <c r="E292" s="632" t="s">
        <v>2712</v>
      </c>
      <c r="F292" s="649">
        <v>2</v>
      </c>
      <c r="G292" s="649">
        <v>1866</v>
      </c>
      <c r="H292" s="649"/>
      <c r="I292" s="649">
        <v>933</v>
      </c>
      <c r="J292" s="649"/>
      <c r="K292" s="649"/>
      <c r="L292" s="649"/>
      <c r="M292" s="649"/>
      <c r="N292" s="649">
        <v>1</v>
      </c>
      <c r="O292" s="649">
        <v>935</v>
      </c>
      <c r="P292" s="637"/>
      <c r="Q292" s="650">
        <v>935</v>
      </c>
    </row>
    <row r="293" spans="1:17" ht="14.4" customHeight="1" x14ac:dyDescent="0.3">
      <c r="A293" s="631" t="s">
        <v>2983</v>
      </c>
      <c r="B293" s="632" t="s">
        <v>2531</v>
      </c>
      <c r="C293" s="632" t="s">
        <v>634</v>
      </c>
      <c r="D293" s="632" t="s">
        <v>2715</v>
      </c>
      <c r="E293" s="632" t="s">
        <v>2716</v>
      </c>
      <c r="F293" s="649">
        <v>4</v>
      </c>
      <c r="G293" s="649">
        <v>33836</v>
      </c>
      <c r="H293" s="649">
        <v>0.79990543735224584</v>
      </c>
      <c r="I293" s="649">
        <v>8459</v>
      </c>
      <c r="J293" s="649">
        <v>5</v>
      </c>
      <c r="K293" s="649">
        <v>42300</v>
      </c>
      <c r="L293" s="649">
        <v>1</v>
      </c>
      <c r="M293" s="649">
        <v>8460</v>
      </c>
      <c r="N293" s="649">
        <v>2</v>
      </c>
      <c r="O293" s="649">
        <v>16924</v>
      </c>
      <c r="P293" s="637">
        <v>0.40009456264775412</v>
      </c>
      <c r="Q293" s="650">
        <v>8462</v>
      </c>
    </row>
    <row r="294" spans="1:17" ht="14.4" customHeight="1" x14ac:dyDescent="0.3">
      <c r="A294" s="631" t="s">
        <v>2983</v>
      </c>
      <c r="B294" s="632" t="s">
        <v>2531</v>
      </c>
      <c r="C294" s="632" t="s">
        <v>634</v>
      </c>
      <c r="D294" s="632" t="s">
        <v>2715</v>
      </c>
      <c r="E294" s="632" t="s">
        <v>2717</v>
      </c>
      <c r="F294" s="649">
        <v>34</v>
      </c>
      <c r="G294" s="649">
        <v>287606</v>
      </c>
      <c r="H294" s="649">
        <v>2.124748817966903</v>
      </c>
      <c r="I294" s="649">
        <v>8459</v>
      </c>
      <c r="J294" s="649">
        <v>16</v>
      </c>
      <c r="K294" s="649">
        <v>135360</v>
      </c>
      <c r="L294" s="649">
        <v>1</v>
      </c>
      <c r="M294" s="649">
        <v>8460</v>
      </c>
      <c r="N294" s="649">
        <v>27</v>
      </c>
      <c r="O294" s="649">
        <v>228474</v>
      </c>
      <c r="P294" s="637">
        <v>1.6878989361702128</v>
      </c>
      <c r="Q294" s="650">
        <v>8462</v>
      </c>
    </row>
    <row r="295" spans="1:17" ht="14.4" customHeight="1" x14ac:dyDescent="0.3">
      <c r="A295" s="631" t="s">
        <v>2983</v>
      </c>
      <c r="B295" s="632" t="s">
        <v>2531</v>
      </c>
      <c r="C295" s="632" t="s">
        <v>634</v>
      </c>
      <c r="D295" s="632" t="s">
        <v>2981</v>
      </c>
      <c r="E295" s="632" t="s">
        <v>2982</v>
      </c>
      <c r="F295" s="649">
        <v>1</v>
      </c>
      <c r="G295" s="649">
        <v>0</v>
      </c>
      <c r="H295" s="649"/>
      <c r="I295" s="649">
        <v>0</v>
      </c>
      <c r="J295" s="649"/>
      <c r="K295" s="649"/>
      <c r="L295" s="649"/>
      <c r="M295" s="649"/>
      <c r="N295" s="649"/>
      <c r="O295" s="649"/>
      <c r="P295" s="637"/>
      <c r="Q295" s="650"/>
    </row>
    <row r="296" spans="1:17" ht="14.4" customHeight="1" x14ac:dyDescent="0.3">
      <c r="A296" s="631" t="s">
        <v>2983</v>
      </c>
      <c r="B296" s="632" t="s">
        <v>2531</v>
      </c>
      <c r="C296" s="632" t="s">
        <v>634</v>
      </c>
      <c r="D296" s="632" t="s">
        <v>2721</v>
      </c>
      <c r="E296" s="632" t="s">
        <v>2722</v>
      </c>
      <c r="F296" s="649">
        <v>9</v>
      </c>
      <c r="G296" s="649">
        <v>18477</v>
      </c>
      <c r="H296" s="649">
        <v>0.6428571428571429</v>
      </c>
      <c r="I296" s="649">
        <v>2053</v>
      </c>
      <c r="J296" s="649">
        <v>14</v>
      </c>
      <c r="K296" s="649">
        <v>28742</v>
      </c>
      <c r="L296" s="649">
        <v>1</v>
      </c>
      <c r="M296" s="649">
        <v>2053</v>
      </c>
      <c r="N296" s="649">
        <v>6</v>
      </c>
      <c r="O296" s="649">
        <v>12330</v>
      </c>
      <c r="P296" s="637">
        <v>0.42898893605177091</v>
      </c>
      <c r="Q296" s="650">
        <v>2055</v>
      </c>
    </row>
    <row r="297" spans="1:17" ht="14.4" customHeight="1" x14ac:dyDescent="0.3">
      <c r="A297" s="631" t="s">
        <v>2983</v>
      </c>
      <c r="B297" s="632" t="s">
        <v>2531</v>
      </c>
      <c r="C297" s="632" t="s">
        <v>634</v>
      </c>
      <c r="D297" s="632" t="s">
        <v>2922</v>
      </c>
      <c r="E297" s="632" t="s">
        <v>2923</v>
      </c>
      <c r="F297" s="649">
        <v>21</v>
      </c>
      <c r="G297" s="649">
        <v>120813</v>
      </c>
      <c r="H297" s="649">
        <v>3.5</v>
      </c>
      <c r="I297" s="649">
        <v>5753</v>
      </c>
      <c r="J297" s="649">
        <v>6</v>
      </c>
      <c r="K297" s="649">
        <v>34518</v>
      </c>
      <c r="L297" s="649">
        <v>1</v>
      </c>
      <c r="M297" s="649">
        <v>5753</v>
      </c>
      <c r="N297" s="649">
        <v>19</v>
      </c>
      <c r="O297" s="649">
        <v>109345</v>
      </c>
      <c r="P297" s="637">
        <v>3.1677675415725131</v>
      </c>
      <c r="Q297" s="650">
        <v>5755</v>
      </c>
    </row>
    <row r="298" spans="1:17" ht="14.4" customHeight="1" x14ac:dyDescent="0.3">
      <c r="A298" s="631" t="s">
        <v>2983</v>
      </c>
      <c r="B298" s="632" t="s">
        <v>2531</v>
      </c>
      <c r="C298" s="632" t="s">
        <v>634</v>
      </c>
      <c r="D298" s="632" t="s">
        <v>2922</v>
      </c>
      <c r="E298" s="632" t="s">
        <v>2924</v>
      </c>
      <c r="F298" s="649">
        <v>5</v>
      </c>
      <c r="G298" s="649">
        <v>28765</v>
      </c>
      <c r="H298" s="649">
        <v>1</v>
      </c>
      <c r="I298" s="649">
        <v>5753</v>
      </c>
      <c r="J298" s="649">
        <v>5</v>
      </c>
      <c r="K298" s="649">
        <v>28765</v>
      </c>
      <c r="L298" s="649">
        <v>1</v>
      </c>
      <c r="M298" s="649">
        <v>5753</v>
      </c>
      <c r="N298" s="649">
        <v>1</v>
      </c>
      <c r="O298" s="649">
        <v>5755</v>
      </c>
      <c r="P298" s="637">
        <v>0.20006952894142185</v>
      </c>
      <c r="Q298" s="650">
        <v>5755</v>
      </c>
    </row>
    <row r="299" spans="1:17" ht="14.4" customHeight="1" x14ac:dyDescent="0.3">
      <c r="A299" s="631" t="s">
        <v>2983</v>
      </c>
      <c r="B299" s="632" t="s">
        <v>2531</v>
      </c>
      <c r="C299" s="632" t="s">
        <v>634</v>
      </c>
      <c r="D299" s="632" t="s">
        <v>2925</v>
      </c>
      <c r="E299" s="632" t="s">
        <v>2926</v>
      </c>
      <c r="F299" s="649">
        <v>4</v>
      </c>
      <c r="G299" s="649">
        <v>2320</v>
      </c>
      <c r="H299" s="649">
        <v>0.8</v>
      </c>
      <c r="I299" s="649">
        <v>580</v>
      </c>
      <c r="J299" s="649">
        <v>5</v>
      </c>
      <c r="K299" s="649">
        <v>2900</v>
      </c>
      <c r="L299" s="649">
        <v>1</v>
      </c>
      <c r="M299" s="649">
        <v>580</v>
      </c>
      <c r="N299" s="649"/>
      <c r="O299" s="649"/>
      <c r="P299" s="637"/>
      <c r="Q299" s="650"/>
    </row>
    <row r="300" spans="1:17" ht="14.4" customHeight="1" x14ac:dyDescent="0.3">
      <c r="A300" s="631" t="s">
        <v>2983</v>
      </c>
      <c r="B300" s="632" t="s">
        <v>2531</v>
      </c>
      <c r="C300" s="632" t="s">
        <v>634</v>
      </c>
      <c r="D300" s="632" t="s">
        <v>2925</v>
      </c>
      <c r="E300" s="632" t="s">
        <v>2927</v>
      </c>
      <c r="F300" s="649">
        <v>19</v>
      </c>
      <c r="G300" s="649">
        <v>11020</v>
      </c>
      <c r="H300" s="649">
        <v>6.333333333333333</v>
      </c>
      <c r="I300" s="649">
        <v>580</v>
      </c>
      <c r="J300" s="649">
        <v>3</v>
      </c>
      <c r="K300" s="649">
        <v>1740</v>
      </c>
      <c r="L300" s="649">
        <v>1</v>
      </c>
      <c r="M300" s="649">
        <v>580</v>
      </c>
      <c r="N300" s="649">
        <v>15</v>
      </c>
      <c r="O300" s="649">
        <v>8700</v>
      </c>
      <c r="P300" s="637">
        <v>5</v>
      </c>
      <c r="Q300" s="650">
        <v>580</v>
      </c>
    </row>
    <row r="301" spans="1:17" ht="14.4" customHeight="1" x14ac:dyDescent="0.3">
      <c r="A301" s="631" t="s">
        <v>2983</v>
      </c>
      <c r="B301" s="632" t="s">
        <v>2531</v>
      </c>
      <c r="C301" s="632" t="s">
        <v>634</v>
      </c>
      <c r="D301" s="632" t="s">
        <v>2725</v>
      </c>
      <c r="E301" s="632" t="s">
        <v>2726</v>
      </c>
      <c r="F301" s="649"/>
      <c r="G301" s="649"/>
      <c r="H301" s="649"/>
      <c r="I301" s="649"/>
      <c r="J301" s="649">
        <v>1</v>
      </c>
      <c r="K301" s="649">
        <v>373</v>
      </c>
      <c r="L301" s="649">
        <v>1</v>
      </c>
      <c r="M301" s="649">
        <v>373</v>
      </c>
      <c r="N301" s="649"/>
      <c r="O301" s="649"/>
      <c r="P301" s="637"/>
      <c r="Q301" s="650"/>
    </row>
    <row r="302" spans="1:17" ht="14.4" customHeight="1" x14ac:dyDescent="0.3">
      <c r="A302" s="631" t="s">
        <v>2983</v>
      </c>
      <c r="B302" s="632" t="s">
        <v>2531</v>
      </c>
      <c r="C302" s="632" t="s">
        <v>634</v>
      </c>
      <c r="D302" s="632" t="s">
        <v>2725</v>
      </c>
      <c r="E302" s="632" t="s">
        <v>2727</v>
      </c>
      <c r="F302" s="649">
        <v>1</v>
      </c>
      <c r="G302" s="649">
        <v>373</v>
      </c>
      <c r="H302" s="649"/>
      <c r="I302" s="649">
        <v>373</v>
      </c>
      <c r="J302" s="649"/>
      <c r="K302" s="649"/>
      <c r="L302" s="649"/>
      <c r="M302" s="649"/>
      <c r="N302" s="649"/>
      <c r="O302" s="649"/>
      <c r="P302" s="637"/>
      <c r="Q302" s="650"/>
    </row>
    <row r="303" spans="1:17" ht="14.4" customHeight="1" x14ac:dyDescent="0.3">
      <c r="A303" s="631" t="s">
        <v>2983</v>
      </c>
      <c r="B303" s="632" t="s">
        <v>2531</v>
      </c>
      <c r="C303" s="632" t="s">
        <v>634</v>
      </c>
      <c r="D303" s="632" t="s">
        <v>2734</v>
      </c>
      <c r="E303" s="632" t="s">
        <v>2735</v>
      </c>
      <c r="F303" s="649"/>
      <c r="G303" s="649"/>
      <c r="H303" s="649"/>
      <c r="I303" s="649"/>
      <c r="J303" s="649">
        <v>2</v>
      </c>
      <c r="K303" s="649">
        <v>704</v>
      </c>
      <c r="L303" s="649">
        <v>1</v>
      </c>
      <c r="M303" s="649">
        <v>352</v>
      </c>
      <c r="N303" s="649"/>
      <c r="O303" s="649"/>
      <c r="P303" s="637"/>
      <c r="Q303" s="650"/>
    </row>
    <row r="304" spans="1:17" ht="14.4" customHeight="1" x14ac:dyDescent="0.3">
      <c r="A304" s="631" t="s">
        <v>2983</v>
      </c>
      <c r="B304" s="632" t="s">
        <v>2531</v>
      </c>
      <c r="C304" s="632" t="s">
        <v>634</v>
      </c>
      <c r="D304" s="632" t="s">
        <v>2928</v>
      </c>
      <c r="E304" s="632" t="s">
        <v>2929</v>
      </c>
      <c r="F304" s="649"/>
      <c r="G304" s="649"/>
      <c r="H304" s="649"/>
      <c r="I304" s="649"/>
      <c r="J304" s="649">
        <v>1</v>
      </c>
      <c r="K304" s="649">
        <v>0</v>
      </c>
      <c r="L304" s="649"/>
      <c r="M304" s="649">
        <v>0</v>
      </c>
      <c r="N304" s="649">
        <v>1</v>
      </c>
      <c r="O304" s="649">
        <v>0</v>
      </c>
      <c r="P304" s="637"/>
      <c r="Q304" s="650">
        <v>0</v>
      </c>
    </row>
    <row r="305" spans="1:17" ht="14.4" customHeight="1" x14ac:dyDescent="0.3">
      <c r="A305" s="631" t="s">
        <v>2983</v>
      </c>
      <c r="B305" s="632" t="s">
        <v>2531</v>
      </c>
      <c r="C305" s="632" t="s">
        <v>634</v>
      </c>
      <c r="D305" s="632" t="s">
        <v>2736</v>
      </c>
      <c r="E305" s="632" t="s">
        <v>2737</v>
      </c>
      <c r="F305" s="649"/>
      <c r="G305" s="649"/>
      <c r="H305" s="649"/>
      <c r="I305" s="649"/>
      <c r="J305" s="649"/>
      <c r="K305" s="649"/>
      <c r="L305" s="649"/>
      <c r="M305" s="649"/>
      <c r="N305" s="649">
        <v>2</v>
      </c>
      <c r="O305" s="649">
        <v>622</v>
      </c>
      <c r="P305" s="637"/>
      <c r="Q305" s="650">
        <v>311</v>
      </c>
    </row>
    <row r="306" spans="1:17" ht="14.4" customHeight="1" x14ac:dyDescent="0.3">
      <c r="A306" s="631" t="s">
        <v>2983</v>
      </c>
      <c r="B306" s="632" t="s">
        <v>2531</v>
      </c>
      <c r="C306" s="632" t="s">
        <v>634</v>
      </c>
      <c r="D306" s="632" t="s">
        <v>3013</v>
      </c>
      <c r="E306" s="632" t="s">
        <v>3014</v>
      </c>
      <c r="F306" s="649">
        <v>1</v>
      </c>
      <c r="G306" s="649">
        <v>3024</v>
      </c>
      <c r="H306" s="649"/>
      <c r="I306" s="649">
        <v>3024</v>
      </c>
      <c r="J306" s="649"/>
      <c r="K306" s="649"/>
      <c r="L306" s="649"/>
      <c r="M306" s="649"/>
      <c r="N306" s="649"/>
      <c r="O306" s="649"/>
      <c r="P306" s="637"/>
      <c r="Q306" s="650"/>
    </row>
    <row r="307" spans="1:17" ht="14.4" customHeight="1" x14ac:dyDescent="0.3">
      <c r="A307" s="631" t="s">
        <v>3015</v>
      </c>
      <c r="B307" s="632" t="s">
        <v>2498</v>
      </c>
      <c r="C307" s="632" t="s">
        <v>634</v>
      </c>
      <c r="D307" s="632" t="s">
        <v>2517</v>
      </c>
      <c r="E307" s="632" t="s">
        <v>2518</v>
      </c>
      <c r="F307" s="649">
        <v>1</v>
      </c>
      <c r="G307" s="649">
        <v>131</v>
      </c>
      <c r="H307" s="649">
        <v>0.25</v>
      </c>
      <c r="I307" s="649">
        <v>131</v>
      </c>
      <c r="J307" s="649">
        <v>4</v>
      </c>
      <c r="K307" s="649">
        <v>524</v>
      </c>
      <c r="L307" s="649">
        <v>1</v>
      </c>
      <c r="M307" s="649">
        <v>131</v>
      </c>
      <c r="N307" s="649"/>
      <c r="O307" s="649"/>
      <c r="P307" s="637"/>
      <c r="Q307" s="650"/>
    </row>
    <row r="308" spans="1:17" ht="14.4" customHeight="1" x14ac:dyDescent="0.3">
      <c r="A308" s="631" t="s">
        <v>3015</v>
      </c>
      <c r="B308" s="632" t="s">
        <v>2498</v>
      </c>
      <c r="C308" s="632" t="s">
        <v>634</v>
      </c>
      <c r="D308" s="632" t="s">
        <v>2517</v>
      </c>
      <c r="E308" s="632" t="s">
        <v>2519</v>
      </c>
      <c r="F308" s="649"/>
      <c r="G308" s="649"/>
      <c r="H308" s="649"/>
      <c r="I308" s="649"/>
      <c r="J308" s="649">
        <v>1</v>
      </c>
      <c r="K308" s="649">
        <v>131</v>
      </c>
      <c r="L308" s="649">
        <v>1</v>
      </c>
      <c r="M308" s="649">
        <v>131</v>
      </c>
      <c r="N308" s="649">
        <v>2</v>
      </c>
      <c r="O308" s="649">
        <v>262</v>
      </c>
      <c r="P308" s="637">
        <v>2</v>
      </c>
      <c r="Q308" s="650">
        <v>131</v>
      </c>
    </row>
    <row r="309" spans="1:17" ht="14.4" customHeight="1" x14ac:dyDescent="0.3">
      <c r="A309" s="631" t="s">
        <v>3015</v>
      </c>
      <c r="B309" s="632" t="s">
        <v>2498</v>
      </c>
      <c r="C309" s="632" t="s">
        <v>634</v>
      </c>
      <c r="D309" s="632" t="s">
        <v>2520</v>
      </c>
      <c r="E309" s="632" t="s">
        <v>2521</v>
      </c>
      <c r="F309" s="649">
        <v>1</v>
      </c>
      <c r="G309" s="649">
        <v>281</v>
      </c>
      <c r="H309" s="649">
        <v>0.5</v>
      </c>
      <c r="I309" s="649">
        <v>281</v>
      </c>
      <c r="J309" s="649">
        <v>2</v>
      </c>
      <c r="K309" s="649">
        <v>562</v>
      </c>
      <c r="L309" s="649">
        <v>1</v>
      </c>
      <c r="M309" s="649">
        <v>281</v>
      </c>
      <c r="N309" s="649">
        <v>1</v>
      </c>
      <c r="O309" s="649">
        <v>282</v>
      </c>
      <c r="P309" s="637">
        <v>0.50177935943060503</v>
      </c>
      <c r="Q309" s="650">
        <v>282</v>
      </c>
    </row>
    <row r="310" spans="1:17" ht="14.4" customHeight="1" x14ac:dyDescent="0.3">
      <c r="A310" s="631" t="s">
        <v>3015</v>
      </c>
      <c r="B310" s="632" t="s">
        <v>2498</v>
      </c>
      <c r="C310" s="632" t="s">
        <v>634</v>
      </c>
      <c r="D310" s="632" t="s">
        <v>2527</v>
      </c>
      <c r="E310" s="632" t="s">
        <v>2528</v>
      </c>
      <c r="F310" s="649">
        <v>1</v>
      </c>
      <c r="G310" s="649">
        <v>742</v>
      </c>
      <c r="H310" s="649">
        <v>0.2</v>
      </c>
      <c r="I310" s="649">
        <v>742</v>
      </c>
      <c r="J310" s="649">
        <v>5</v>
      </c>
      <c r="K310" s="649">
        <v>3710</v>
      </c>
      <c r="L310" s="649">
        <v>1</v>
      </c>
      <c r="M310" s="649">
        <v>742</v>
      </c>
      <c r="N310" s="649">
        <v>2</v>
      </c>
      <c r="O310" s="649">
        <v>1486</v>
      </c>
      <c r="P310" s="637">
        <v>0.40053908355795148</v>
      </c>
      <c r="Q310" s="650">
        <v>743</v>
      </c>
    </row>
    <row r="311" spans="1:17" ht="14.4" customHeight="1" x14ac:dyDescent="0.3">
      <c r="A311" s="631" t="s">
        <v>3015</v>
      </c>
      <c r="B311" s="632" t="s">
        <v>2531</v>
      </c>
      <c r="C311" s="632" t="s">
        <v>2499</v>
      </c>
      <c r="D311" s="632" t="s">
        <v>2532</v>
      </c>
      <c r="E311" s="632" t="s">
        <v>629</v>
      </c>
      <c r="F311" s="649">
        <v>1.75</v>
      </c>
      <c r="G311" s="649">
        <v>2994.71</v>
      </c>
      <c r="H311" s="649">
        <v>0.46666635500620207</v>
      </c>
      <c r="I311" s="649">
        <v>1711.2628571428572</v>
      </c>
      <c r="J311" s="649">
        <v>3.75</v>
      </c>
      <c r="K311" s="649">
        <v>6417.24</v>
      </c>
      <c r="L311" s="649">
        <v>1</v>
      </c>
      <c r="M311" s="649">
        <v>1711.2639999999999</v>
      </c>
      <c r="N311" s="649"/>
      <c r="O311" s="649"/>
      <c r="P311" s="637"/>
      <c r="Q311" s="650"/>
    </row>
    <row r="312" spans="1:17" ht="14.4" customHeight="1" x14ac:dyDescent="0.3">
      <c r="A312" s="631" t="s">
        <v>3015</v>
      </c>
      <c r="B312" s="632" t="s">
        <v>2531</v>
      </c>
      <c r="C312" s="632" t="s">
        <v>2499</v>
      </c>
      <c r="D312" s="632" t="s">
        <v>2533</v>
      </c>
      <c r="E312" s="632" t="s">
        <v>618</v>
      </c>
      <c r="F312" s="649">
        <v>20.079999999999998</v>
      </c>
      <c r="G312" s="649">
        <v>54377.27</v>
      </c>
      <c r="H312" s="649">
        <v>1.0566877917672544</v>
      </c>
      <c r="I312" s="649">
        <v>2708.0313745019921</v>
      </c>
      <c r="J312" s="649">
        <v>19.09</v>
      </c>
      <c r="K312" s="649">
        <v>51460.109999999993</v>
      </c>
      <c r="L312" s="649">
        <v>1</v>
      </c>
      <c r="M312" s="649">
        <v>2695.6579360921946</v>
      </c>
      <c r="N312" s="649">
        <v>12.04</v>
      </c>
      <c r="O312" s="649">
        <v>30055.980000000003</v>
      </c>
      <c r="P312" s="637">
        <v>0.5840636562961099</v>
      </c>
      <c r="Q312" s="650">
        <v>2496.3438538205983</v>
      </c>
    </row>
    <row r="313" spans="1:17" ht="14.4" customHeight="1" x14ac:dyDescent="0.3">
      <c r="A313" s="631" t="s">
        <v>3015</v>
      </c>
      <c r="B313" s="632" t="s">
        <v>2531</v>
      </c>
      <c r="C313" s="632" t="s">
        <v>2499</v>
      </c>
      <c r="D313" s="632" t="s">
        <v>2534</v>
      </c>
      <c r="E313" s="632" t="s">
        <v>618</v>
      </c>
      <c r="F313" s="649">
        <v>1.5999999999999999</v>
      </c>
      <c r="G313" s="649">
        <v>10832.16</v>
      </c>
      <c r="H313" s="649">
        <v>1.1645154839999741</v>
      </c>
      <c r="I313" s="649">
        <v>6770.1</v>
      </c>
      <c r="J313" s="649">
        <v>1.4000000000000001</v>
      </c>
      <c r="K313" s="649">
        <v>9301.86</v>
      </c>
      <c r="L313" s="649">
        <v>1</v>
      </c>
      <c r="M313" s="649">
        <v>6644.1857142857143</v>
      </c>
      <c r="N313" s="649">
        <v>1.4</v>
      </c>
      <c r="O313" s="649">
        <v>9066.82</v>
      </c>
      <c r="P313" s="637">
        <v>0.97473193533336333</v>
      </c>
      <c r="Q313" s="650">
        <v>6476.3</v>
      </c>
    </row>
    <row r="314" spans="1:17" ht="14.4" customHeight="1" x14ac:dyDescent="0.3">
      <c r="A314" s="631" t="s">
        <v>3015</v>
      </c>
      <c r="B314" s="632" t="s">
        <v>2531</v>
      </c>
      <c r="C314" s="632" t="s">
        <v>2499</v>
      </c>
      <c r="D314" s="632" t="s">
        <v>2535</v>
      </c>
      <c r="E314" s="632" t="s">
        <v>675</v>
      </c>
      <c r="F314" s="649">
        <v>0.2</v>
      </c>
      <c r="G314" s="649">
        <v>988.78</v>
      </c>
      <c r="H314" s="649">
        <v>1.5385022328027507</v>
      </c>
      <c r="I314" s="649">
        <v>4943.8999999999996</v>
      </c>
      <c r="J314" s="649">
        <v>0.13</v>
      </c>
      <c r="K314" s="649">
        <v>642.69000000000005</v>
      </c>
      <c r="L314" s="649">
        <v>1</v>
      </c>
      <c r="M314" s="649">
        <v>4943.7692307692314</v>
      </c>
      <c r="N314" s="649">
        <v>0.1</v>
      </c>
      <c r="O314" s="649">
        <v>486.31</v>
      </c>
      <c r="P314" s="637">
        <v>0.7566789587514976</v>
      </c>
      <c r="Q314" s="650">
        <v>4863.0999999999995</v>
      </c>
    </row>
    <row r="315" spans="1:17" ht="14.4" customHeight="1" x14ac:dyDescent="0.3">
      <c r="A315" s="631" t="s">
        <v>3015</v>
      </c>
      <c r="B315" s="632" t="s">
        <v>2531</v>
      </c>
      <c r="C315" s="632" t="s">
        <v>2499</v>
      </c>
      <c r="D315" s="632" t="s">
        <v>2535</v>
      </c>
      <c r="E315" s="632" t="s">
        <v>754</v>
      </c>
      <c r="F315" s="649">
        <v>0.42000000000000004</v>
      </c>
      <c r="G315" s="649">
        <v>2076.4300000000003</v>
      </c>
      <c r="H315" s="649">
        <v>4.1999838184429308</v>
      </c>
      <c r="I315" s="649">
        <v>4943.8809523809523</v>
      </c>
      <c r="J315" s="649">
        <v>0.1</v>
      </c>
      <c r="K315" s="649">
        <v>494.39</v>
      </c>
      <c r="L315" s="649">
        <v>1</v>
      </c>
      <c r="M315" s="649">
        <v>4943.8999999999996</v>
      </c>
      <c r="N315" s="649"/>
      <c r="O315" s="649"/>
      <c r="P315" s="637"/>
      <c r="Q315" s="650"/>
    </row>
    <row r="316" spans="1:17" ht="14.4" customHeight="1" x14ac:dyDescent="0.3">
      <c r="A316" s="631" t="s">
        <v>3015</v>
      </c>
      <c r="B316" s="632" t="s">
        <v>2531</v>
      </c>
      <c r="C316" s="632" t="s">
        <v>2499</v>
      </c>
      <c r="D316" s="632" t="s">
        <v>2536</v>
      </c>
      <c r="E316" s="632" t="s">
        <v>2537</v>
      </c>
      <c r="F316" s="649">
        <v>25.799999999999997</v>
      </c>
      <c r="G316" s="649">
        <v>25806.789999999997</v>
      </c>
      <c r="H316" s="649">
        <v>1.8214830452547677</v>
      </c>
      <c r="I316" s="649">
        <v>1000.2631782945737</v>
      </c>
      <c r="J316" s="649">
        <v>14.1</v>
      </c>
      <c r="K316" s="649">
        <v>14168.009999999998</v>
      </c>
      <c r="L316" s="649">
        <v>1</v>
      </c>
      <c r="M316" s="649">
        <v>1004.823404255319</v>
      </c>
      <c r="N316" s="649"/>
      <c r="O316" s="649"/>
      <c r="P316" s="637"/>
      <c r="Q316" s="650"/>
    </row>
    <row r="317" spans="1:17" ht="14.4" customHeight="1" x14ac:dyDescent="0.3">
      <c r="A317" s="631" t="s">
        <v>3015</v>
      </c>
      <c r="B317" s="632" t="s">
        <v>2531</v>
      </c>
      <c r="C317" s="632" t="s">
        <v>2499</v>
      </c>
      <c r="D317" s="632" t="s">
        <v>2538</v>
      </c>
      <c r="E317" s="632" t="s">
        <v>675</v>
      </c>
      <c r="F317" s="649">
        <v>2.3299999999999996</v>
      </c>
      <c r="G317" s="649">
        <v>23038.720000000005</v>
      </c>
      <c r="H317" s="649">
        <v>0.64187330433227285</v>
      </c>
      <c r="I317" s="649">
        <v>9887.862660944209</v>
      </c>
      <c r="J317" s="649">
        <v>3.6299999999999994</v>
      </c>
      <c r="K317" s="649">
        <v>35892.939999999995</v>
      </c>
      <c r="L317" s="649">
        <v>1</v>
      </c>
      <c r="M317" s="649">
        <v>9887.8622589531678</v>
      </c>
      <c r="N317" s="649">
        <v>3.2099999999999995</v>
      </c>
      <c r="O317" s="649">
        <v>30726.670000000002</v>
      </c>
      <c r="P317" s="637">
        <v>0.85606445167211176</v>
      </c>
      <c r="Q317" s="650">
        <v>9572.1713395638653</v>
      </c>
    </row>
    <row r="318" spans="1:17" ht="14.4" customHeight="1" x14ac:dyDescent="0.3">
      <c r="A318" s="631" t="s">
        <v>3015</v>
      </c>
      <c r="B318" s="632" t="s">
        <v>2531</v>
      </c>
      <c r="C318" s="632" t="s">
        <v>2499</v>
      </c>
      <c r="D318" s="632" t="s">
        <v>2538</v>
      </c>
      <c r="E318" s="632" t="s">
        <v>754</v>
      </c>
      <c r="F318" s="649">
        <v>1.98</v>
      </c>
      <c r="G318" s="649">
        <v>19577.989999999998</v>
      </c>
      <c r="H318" s="649">
        <v>1.2375014063959728</v>
      </c>
      <c r="I318" s="649">
        <v>9887.8737373737367</v>
      </c>
      <c r="J318" s="649">
        <v>1.6000000000000003</v>
      </c>
      <c r="K318" s="649">
        <v>15820.579999999998</v>
      </c>
      <c r="L318" s="649">
        <v>1</v>
      </c>
      <c r="M318" s="649">
        <v>9887.8624999999975</v>
      </c>
      <c r="N318" s="649">
        <v>0.83000000000000007</v>
      </c>
      <c r="O318" s="649">
        <v>7261.84</v>
      </c>
      <c r="P318" s="637">
        <v>0.45901224860276935</v>
      </c>
      <c r="Q318" s="650">
        <v>8749.2048192771072</v>
      </c>
    </row>
    <row r="319" spans="1:17" ht="14.4" customHeight="1" x14ac:dyDescent="0.3">
      <c r="A319" s="631" t="s">
        <v>3015</v>
      </c>
      <c r="B319" s="632" t="s">
        <v>2531</v>
      </c>
      <c r="C319" s="632" t="s">
        <v>2499</v>
      </c>
      <c r="D319" s="632" t="s">
        <v>2984</v>
      </c>
      <c r="E319" s="632" t="s">
        <v>2985</v>
      </c>
      <c r="F319" s="649"/>
      <c r="G319" s="649"/>
      <c r="H319" s="649"/>
      <c r="I319" s="649"/>
      <c r="J319" s="649">
        <v>1</v>
      </c>
      <c r="K319" s="649">
        <v>5189.8</v>
      </c>
      <c r="L319" s="649">
        <v>1</v>
      </c>
      <c r="M319" s="649">
        <v>5189.8</v>
      </c>
      <c r="N319" s="649"/>
      <c r="O319" s="649"/>
      <c r="P319" s="637"/>
      <c r="Q319" s="650"/>
    </row>
    <row r="320" spans="1:17" ht="14.4" customHeight="1" x14ac:dyDescent="0.3">
      <c r="A320" s="631" t="s">
        <v>3015</v>
      </c>
      <c r="B320" s="632" t="s">
        <v>2531</v>
      </c>
      <c r="C320" s="632" t="s">
        <v>2499</v>
      </c>
      <c r="D320" s="632" t="s">
        <v>2542</v>
      </c>
      <c r="E320" s="632" t="s">
        <v>616</v>
      </c>
      <c r="F320" s="649">
        <v>4</v>
      </c>
      <c r="G320" s="649">
        <v>3731.28</v>
      </c>
      <c r="H320" s="649">
        <v>0.63196832096364974</v>
      </c>
      <c r="I320" s="649">
        <v>932.82</v>
      </c>
      <c r="J320" s="649">
        <v>7</v>
      </c>
      <c r="K320" s="649">
        <v>5904.22</v>
      </c>
      <c r="L320" s="649">
        <v>1</v>
      </c>
      <c r="M320" s="649">
        <v>843.46</v>
      </c>
      <c r="N320" s="649">
        <v>13</v>
      </c>
      <c r="O320" s="649">
        <v>9724.2000000000007</v>
      </c>
      <c r="P320" s="637">
        <v>1.6469914738949429</v>
      </c>
      <c r="Q320" s="650">
        <v>748.01538461538462</v>
      </c>
    </row>
    <row r="321" spans="1:17" ht="14.4" customHeight="1" x14ac:dyDescent="0.3">
      <c r="A321" s="631" t="s">
        <v>3015</v>
      </c>
      <c r="B321" s="632" t="s">
        <v>2531</v>
      </c>
      <c r="C321" s="632" t="s">
        <v>2499</v>
      </c>
      <c r="D321" s="632" t="s">
        <v>2544</v>
      </c>
      <c r="E321" s="632" t="s">
        <v>716</v>
      </c>
      <c r="F321" s="649">
        <v>7.0000000000000007E-2</v>
      </c>
      <c r="G321" s="649">
        <v>315.92</v>
      </c>
      <c r="H321" s="649">
        <v>3.4735568993952723</v>
      </c>
      <c r="I321" s="649">
        <v>4513.1428571428569</v>
      </c>
      <c r="J321" s="649">
        <v>0.02</v>
      </c>
      <c r="K321" s="649">
        <v>90.95</v>
      </c>
      <c r="L321" s="649">
        <v>1</v>
      </c>
      <c r="M321" s="649">
        <v>4547.5</v>
      </c>
      <c r="N321" s="649"/>
      <c r="O321" s="649"/>
      <c r="P321" s="637"/>
      <c r="Q321" s="650"/>
    </row>
    <row r="322" spans="1:17" ht="14.4" customHeight="1" x14ac:dyDescent="0.3">
      <c r="A322" s="631" t="s">
        <v>3015</v>
      </c>
      <c r="B322" s="632" t="s">
        <v>2531</v>
      </c>
      <c r="C322" s="632" t="s">
        <v>2499</v>
      </c>
      <c r="D322" s="632" t="s">
        <v>2545</v>
      </c>
      <c r="E322" s="632" t="s">
        <v>716</v>
      </c>
      <c r="F322" s="649">
        <v>1.3800000000000001</v>
      </c>
      <c r="G322" s="649">
        <v>12211.68</v>
      </c>
      <c r="H322" s="649">
        <v>1.918078980683628</v>
      </c>
      <c r="I322" s="649">
        <v>8849.0434782608681</v>
      </c>
      <c r="J322" s="649">
        <v>0.70000000000000007</v>
      </c>
      <c r="K322" s="649">
        <v>6366.62</v>
      </c>
      <c r="L322" s="649">
        <v>1</v>
      </c>
      <c r="M322" s="649">
        <v>9095.1714285714279</v>
      </c>
      <c r="N322" s="649">
        <v>0.22000000000000003</v>
      </c>
      <c r="O322" s="649">
        <v>2000.9299999999998</v>
      </c>
      <c r="P322" s="637">
        <v>0.3142845026089196</v>
      </c>
      <c r="Q322" s="650">
        <v>9095.1363636363621</v>
      </c>
    </row>
    <row r="323" spans="1:17" ht="14.4" customHeight="1" x14ac:dyDescent="0.3">
      <c r="A323" s="631" t="s">
        <v>3015</v>
      </c>
      <c r="B323" s="632" t="s">
        <v>2531</v>
      </c>
      <c r="C323" s="632" t="s">
        <v>2499</v>
      </c>
      <c r="D323" s="632" t="s">
        <v>2546</v>
      </c>
      <c r="E323" s="632" t="s">
        <v>723</v>
      </c>
      <c r="F323" s="649">
        <v>2.6</v>
      </c>
      <c r="G323" s="649">
        <v>5068.18</v>
      </c>
      <c r="H323" s="649">
        <v>1.2380952380952381</v>
      </c>
      <c r="I323" s="649">
        <v>1949.3</v>
      </c>
      <c r="J323" s="649">
        <v>2.1</v>
      </c>
      <c r="K323" s="649">
        <v>4093.5299999999997</v>
      </c>
      <c r="L323" s="649">
        <v>1</v>
      </c>
      <c r="M323" s="649">
        <v>1949.2999999999997</v>
      </c>
      <c r="N323" s="649">
        <v>0.70000000000000007</v>
      </c>
      <c r="O323" s="649">
        <v>1081.1099999999999</v>
      </c>
      <c r="P323" s="637">
        <v>0.26410213190082887</v>
      </c>
      <c r="Q323" s="650">
        <v>1544.4428571428568</v>
      </c>
    </row>
    <row r="324" spans="1:17" ht="14.4" customHeight="1" x14ac:dyDescent="0.3">
      <c r="A324" s="631" t="s">
        <v>3015</v>
      </c>
      <c r="B324" s="632" t="s">
        <v>2531</v>
      </c>
      <c r="C324" s="632" t="s">
        <v>2499</v>
      </c>
      <c r="D324" s="632" t="s">
        <v>2547</v>
      </c>
      <c r="E324" s="632" t="s">
        <v>716</v>
      </c>
      <c r="F324" s="649">
        <v>28.599999999999998</v>
      </c>
      <c r="G324" s="649">
        <v>51399.759999999995</v>
      </c>
      <c r="H324" s="649">
        <v>1.0602859980122636</v>
      </c>
      <c r="I324" s="649">
        <v>1797.1944055944055</v>
      </c>
      <c r="J324" s="649">
        <v>26.650000000000002</v>
      </c>
      <c r="K324" s="649">
        <v>48477.26</v>
      </c>
      <c r="L324" s="649">
        <v>1</v>
      </c>
      <c r="M324" s="649">
        <v>1819.0341463414634</v>
      </c>
      <c r="N324" s="649">
        <v>34.53</v>
      </c>
      <c r="O324" s="649">
        <v>45756.700000000012</v>
      </c>
      <c r="P324" s="637">
        <v>0.94387966646629806</v>
      </c>
      <c r="Q324" s="650">
        <v>1325.1288734433829</v>
      </c>
    </row>
    <row r="325" spans="1:17" ht="14.4" customHeight="1" x14ac:dyDescent="0.3">
      <c r="A325" s="631" t="s">
        <v>3015</v>
      </c>
      <c r="B325" s="632" t="s">
        <v>2531</v>
      </c>
      <c r="C325" s="632" t="s">
        <v>2499</v>
      </c>
      <c r="D325" s="632" t="s">
        <v>2548</v>
      </c>
      <c r="E325" s="632" t="s">
        <v>625</v>
      </c>
      <c r="F325" s="649">
        <v>1.2299999999999998</v>
      </c>
      <c r="G325" s="649">
        <v>636.64</v>
      </c>
      <c r="H325" s="649">
        <v>2.6451720126308791</v>
      </c>
      <c r="I325" s="649">
        <v>517.59349593495949</v>
      </c>
      <c r="J325" s="649">
        <v>0.47</v>
      </c>
      <c r="K325" s="649">
        <v>240.68</v>
      </c>
      <c r="L325" s="649">
        <v>1</v>
      </c>
      <c r="M325" s="649">
        <v>512.08510638297878</v>
      </c>
      <c r="N325" s="649"/>
      <c r="O325" s="649"/>
      <c r="P325" s="637"/>
      <c r="Q325" s="650"/>
    </row>
    <row r="326" spans="1:17" ht="14.4" customHeight="1" x14ac:dyDescent="0.3">
      <c r="A326" s="631" t="s">
        <v>3015</v>
      </c>
      <c r="B326" s="632" t="s">
        <v>2531</v>
      </c>
      <c r="C326" s="632" t="s">
        <v>2499</v>
      </c>
      <c r="D326" s="632" t="s">
        <v>2549</v>
      </c>
      <c r="E326" s="632" t="s">
        <v>627</v>
      </c>
      <c r="F326" s="649">
        <v>0.39999999999999997</v>
      </c>
      <c r="G326" s="649">
        <v>361.52</v>
      </c>
      <c r="H326" s="649">
        <v>0.34782608695652178</v>
      </c>
      <c r="I326" s="649">
        <v>903.80000000000007</v>
      </c>
      <c r="J326" s="649">
        <v>1.1500000000000001</v>
      </c>
      <c r="K326" s="649">
        <v>1039.3699999999999</v>
      </c>
      <c r="L326" s="649">
        <v>1</v>
      </c>
      <c r="M326" s="649">
        <v>903.79999999999984</v>
      </c>
      <c r="N326" s="649">
        <v>0.75000000000000011</v>
      </c>
      <c r="O326" s="649">
        <v>622.35</v>
      </c>
      <c r="P326" s="637">
        <v>0.59877618172546843</v>
      </c>
      <c r="Q326" s="650">
        <v>829.8</v>
      </c>
    </row>
    <row r="327" spans="1:17" ht="14.4" customHeight="1" x14ac:dyDescent="0.3">
      <c r="A327" s="631" t="s">
        <v>3015</v>
      </c>
      <c r="B327" s="632" t="s">
        <v>2531</v>
      </c>
      <c r="C327" s="632" t="s">
        <v>2499</v>
      </c>
      <c r="D327" s="632" t="s">
        <v>2550</v>
      </c>
      <c r="E327" s="632" t="s">
        <v>716</v>
      </c>
      <c r="F327" s="649">
        <v>1.4100000000000004</v>
      </c>
      <c r="G327" s="649">
        <v>52609.659999999996</v>
      </c>
      <c r="H327" s="649">
        <v>0.83348003690719707</v>
      </c>
      <c r="I327" s="649">
        <v>37311.815602836868</v>
      </c>
      <c r="J327" s="649">
        <v>1.7300000000000004</v>
      </c>
      <c r="K327" s="649">
        <v>63120.480000000003</v>
      </c>
      <c r="L327" s="649">
        <v>1</v>
      </c>
      <c r="M327" s="649">
        <v>36485.826589595366</v>
      </c>
      <c r="N327" s="649">
        <v>1.0500000000000003</v>
      </c>
      <c r="O327" s="649">
        <v>31543.09</v>
      </c>
      <c r="P327" s="637">
        <v>0.49972829737669927</v>
      </c>
      <c r="Q327" s="650">
        <v>30041.038095238087</v>
      </c>
    </row>
    <row r="328" spans="1:17" ht="14.4" customHeight="1" x14ac:dyDescent="0.3">
      <c r="A328" s="631" t="s">
        <v>3015</v>
      </c>
      <c r="B328" s="632" t="s">
        <v>2531</v>
      </c>
      <c r="C328" s="632" t="s">
        <v>2499</v>
      </c>
      <c r="D328" s="632" t="s">
        <v>2551</v>
      </c>
      <c r="E328" s="632" t="s">
        <v>716</v>
      </c>
      <c r="F328" s="649"/>
      <c r="G328" s="649"/>
      <c r="H328" s="649"/>
      <c r="I328" s="649"/>
      <c r="J328" s="649"/>
      <c r="K328" s="649"/>
      <c r="L328" s="649"/>
      <c r="M328" s="649"/>
      <c r="N328" s="649">
        <v>4.6100000000000003</v>
      </c>
      <c r="O328" s="649">
        <v>3023.9000000000005</v>
      </c>
      <c r="P328" s="637"/>
      <c r="Q328" s="650">
        <v>655.94360086767904</v>
      </c>
    </row>
    <row r="329" spans="1:17" ht="14.4" customHeight="1" x14ac:dyDescent="0.3">
      <c r="A329" s="631" t="s">
        <v>3015</v>
      </c>
      <c r="B329" s="632" t="s">
        <v>2531</v>
      </c>
      <c r="C329" s="632" t="s">
        <v>2499</v>
      </c>
      <c r="D329" s="632" t="s">
        <v>2552</v>
      </c>
      <c r="E329" s="632" t="s">
        <v>716</v>
      </c>
      <c r="F329" s="649"/>
      <c r="G329" s="649"/>
      <c r="H329" s="649"/>
      <c r="I329" s="649"/>
      <c r="J329" s="649"/>
      <c r="K329" s="649"/>
      <c r="L329" s="649"/>
      <c r="M329" s="649"/>
      <c r="N329" s="649">
        <v>0.19</v>
      </c>
      <c r="O329" s="649">
        <v>2478.0899999999997</v>
      </c>
      <c r="P329" s="637"/>
      <c r="Q329" s="650">
        <v>13042.57894736842</v>
      </c>
    </row>
    <row r="330" spans="1:17" ht="14.4" customHeight="1" x14ac:dyDescent="0.3">
      <c r="A330" s="631" t="s">
        <v>3015</v>
      </c>
      <c r="B330" s="632" t="s">
        <v>2531</v>
      </c>
      <c r="C330" s="632" t="s">
        <v>2501</v>
      </c>
      <c r="D330" s="632" t="s">
        <v>3016</v>
      </c>
      <c r="E330" s="632" t="s">
        <v>3017</v>
      </c>
      <c r="F330" s="649"/>
      <c r="G330" s="649"/>
      <c r="H330" s="649"/>
      <c r="I330" s="649"/>
      <c r="J330" s="649">
        <v>1</v>
      </c>
      <c r="K330" s="649">
        <v>281.27</v>
      </c>
      <c r="L330" s="649">
        <v>1</v>
      </c>
      <c r="M330" s="649">
        <v>281.27</v>
      </c>
      <c r="N330" s="649"/>
      <c r="O330" s="649"/>
      <c r="P330" s="637"/>
      <c r="Q330" s="650"/>
    </row>
    <row r="331" spans="1:17" ht="14.4" customHeight="1" x14ac:dyDescent="0.3">
      <c r="A331" s="631" t="s">
        <v>3015</v>
      </c>
      <c r="B331" s="632" t="s">
        <v>2531</v>
      </c>
      <c r="C331" s="632" t="s">
        <v>2501</v>
      </c>
      <c r="D331" s="632" t="s">
        <v>2768</v>
      </c>
      <c r="E331" s="632" t="s">
        <v>2769</v>
      </c>
      <c r="F331" s="649">
        <v>1</v>
      </c>
      <c r="G331" s="649">
        <v>1447.28</v>
      </c>
      <c r="H331" s="649"/>
      <c r="I331" s="649">
        <v>1447.28</v>
      </c>
      <c r="J331" s="649"/>
      <c r="K331" s="649"/>
      <c r="L331" s="649"/>
      <c r="M331" s="649"/>
      <c r="N331" s="649">
        <v>1</v>
      </c>
      <c r="O331" s="649">
        <v>1175.28</v>
      </c>
      <c r="P331" s="637"/>
      <c r="Q331" s="650">
        <v>1175.28</v>
      </c>
    </row>
    <row r="332" spans="1:17" ht="14.4" customHeight="1" x14ac:dyDescent="0.3">
      <c r="A332" s="631" t="s">
        <v>3015</v>
      </c>
      <c r="B332" s="632" t="s">
        <v>2531</v>
      </c>
      <c r="C332" s="632" t="s">
        <v>2501</v>
      </c>
      <c r="D332" s="632" t="s">
        <v>2770</v>
      </c>
      <c r="E332" s="632" t="s">
        <v>2771</v>
      </c>
      <c r="F332" s="649">
        <v>3</v>
      </c>
      <c r="G332" s="649">
        <v>2916.96</v>
      </c>
      <c r="H332" s="649">
        <v>3</v>
      </c>
      <c r="I332" s="649">
        <v>972.32</v>
      </c>
      <c r="J332" s="649">
        <v>1</v>
      </c>
      <c r="K332" s="649">
        <v>972.32</v>
      </c>
      <c r="L332" s="649">
        <v>1</v>
      </c>
      <c r="M332" s="649">
        <v>972.32</v>
      </c>
      <c r="N332" s="649">
        <v>1</v>
      </c>
      <c r="O332" s="649">
        <v>972.32</v>
      </c>
      <c r="P332" s="637">
        <v>1</v>
      </c>
      <c r="Q332" s="650">
        <v>972.32</v>
      </c>
    </row>
    <row r="333" spans="1:17" ht="14.4" customHeight="1" x14ac:dyDescent="0.3">
      <c r="A333" s="631" t="s">
        <v>3015</v>
      </c>
      <c r="B333" s="632" t="s">
        <v>2531</v>
      </c>
      <c r="C333" s="632" t="s">
        <v>2501</v>
      </c>
      <c r="D333" s="632" t="s">
        <v>2773</v>
      </c>
      <c r="E333" s="632" t="s">
        <v>2771</v>
      </c>
      <c r="F333" s="649"/>
      <c r="G333" s="649"/>
      <c r="H333" s="649"/>
      <c r="I333" s="649"/>
      <c r="J333" s="649">
        <v>8</v>
      </c>
      <c r="K333" s="649">
        <v>13658.48</v>
      </c>
      <c r="L333" s="649">
        <v>1</v>
      </c>
      <c r="M333" s="649">
        <v>1707.31</v>
      </c>
      <c r="N333" s="649">
        <v>8</v>
      </c>
      <c r="O333" s="649">
        <v>12815.6</v>
      </c>
      <c r="P333" s="637">
        <v>0.93828888719681847</v>
      </c>
      <c r="Q333" s="650">
        <v>1601.95</v>
      </c>
    </row>
    <row r="334" spans="1:17" ht="14.4" customHeight="1" x14ac:dyDescent="0.3">
      <c r="A334" s="631" t="s">
        <v>3015</v>
      </c>
      <c r="B334" s="632" t="s">
        <v>2531</v>
      </c>
      <c r="C334" s="632" t="s">
        <v>2501</v>
      </c>
      <c r="D334" s="632" t="s">
        <v>2774</v>
      </c>
      <c r="E334" s="632" t="s">
        <v>2771</v>
      </c>
      <c r="F334" s="649">
        <v>24</v>
      </c>
      <c r="G334" s="649">
        <v>49591.200000000004</v>
      </c>
      <c r="H334" s="649">
        <v>1</v>
      </c>
      <c r="I334" s="649">
        <v>2066.3000000000002</v>
      </c>
      <c r="J334" s="649">
        <v>24</v>
      </c>
      <c r="K334" s="649">
        <v>49591.200000000004</v>
      </c>
      <c r="L334" s="649">
        <v>1</v>
      </c>
      <c r="M334" s="649">
        <v>2066.3000000000002</v>
      </c>
      <c r="N334" s="649">
        <v>19</v>
      </c>
      <c r="O334" s="649">
        <v>34761.020000000004</v>
      </c>
      <c r="P334" s="637">
        <v>0.70095137847037381</v>
      </c>
      <c r="Q334" s="650">
        <v>1829.5273684210529</v>
      </c>
    </row>
    <row r="335" spans="1:17" ht="14.4" customHeight="1" x14ac:dyDescent="0.3">
      <c r="A335" s="631" t="s">
        <v>3015</v>
      </c>
      <c r="B335" s="632" t="s">
        <v>2531</v>
      </c>
      <c r="C335" s="632" t="s">
        <v>2501</v>
      </c>
      <c r="D335" s="632" t="s">
        <v>2775</v>
      </c>
      <c r="E335" s="632" t="s">
        <v>2776</v>
      </c>
      <c r="F335" s="649">
        <v>3</v>
      </c>
      <c r="G335" s="649">
        <v>5796.2699999999995</v>
      </c>
      <c r="H335" s="649"/>
      <c r="I335" s="649">
        <v>1932.09</v>
      </c>
      <c r="J335" s="649"/>
      <c r="K335" s="649"/>
      <c r="L335" s="649"/>
      <c r="M335" s="649"/>
      <c r="N335" s="649"/>
      <c r="O335" s="649"/>
      <c r="P335" s="637"/>
      <c r="Q335" s="650"/>
    </row>
    <row r="336" spans="1:17" ht="14.4" customHeight="1" x14ac:dyDescent="0.3">
      <c r="A336" s="631" t="s">
        <v>3015</v>
      </c>
      <c r="B336" s="632" t="s">
        <v>2531</v>
      </c>
      <c r="C336" s="632" t="s">
        <v>2501</v>
      </c>
      <c r="D336" s="632" t="s">
        <v>2777</v>
      </c>
      <c r="E336" s="632" t="s">
        <v>2778</v>
      </c>
      <c r="F336" s="649">
        <v>8</v>
      </c>
      <c r="G336" s="649">
        <v>8222.08</v>
      </c>
      <c r="H336" s="649">
        <v>4</v>
      </c>
      <c r="I336" s="649">
        <v>1027.76</v>
      </c>
      <c r="J336" s="649">
        <v>2</v>
      </c>
      <c r="K336" s="649">
        <v>2055.52</v>
      </c>
      <c r="L336" s="649">
        <v>1</v>
      </c>
      <c r="M336" s="649">
        <v>1027.76</v>
      </c>
      <c r="N336" s="649">
        <v>8</v>
      </c>
      <c r="O336" s="649">
        <v>7513.12</v>
      </c>
      <c r="P336" s="637">
        <v>3.6550945746088579</v>
      </c>
      <c r="Q336" s="650">
        <v>939.14</v>
      </c>
    </row>
    <row r="337" spans="1:17" ht="14.4" customHeight="1" x14ac:dyDescent="0.3">
      <c r="A337" s="631" t="s">
        <v>3015</v>
      </c>
      <c r="B337" s="632" t="s">
        <v>2531</v>
      </c>
      <c r="C337" s="632" t="s">
        <v>2501</v>
      </c>
      <c r="D337" s="632" t="s">
        <v>2779</v>
      </c>
      <c r="E337" s="632" t="s">
        <v>2778</v>
      </c>
      <c r="F337" s="649">
        <v>19</v>
      </c>
      <c r="G337" s="649">
        <v>40695.149999999994</v>
      </c>
      <c r="H337" s="649">
        <v>0.63333333333333319</v>
      </c>
      <c r="I337" s="649">
        <v>2141.85</v>
      </c>
      <c r="J337" s="649">
        <v>30</v>
      </c>
      <c r="K337" s="649">
        <v>64255.5</v>
      </c>
      <c r="L337" s="649">
        <v>1</v>
      </c>
      <c r="M337" s="649">
        <v>2141.85</v>
      </c>
      <c r="N337" s="649">
        <v>15</v>
      </c>
      <c r="O337" s="649">
        <v>26557.5</v>
      </c>
      <c r="P337" s="637">
        <v>0.41331092280038284</v>
      </c>
      <c r="Q337" s="650">
        <v>1770.5</v>
      </c>
    </row>
    <row r="338" spans="1:17" ht="14.4" customHeight="1" x14ac:dyDescent="0.3">
      <c r="A338" s="631" t="s">
        <v>3015</v>
      </c>
      <c r="B338" s="632" t="s">
        <v>2531</v>
      </c>
      <c r="C338" s="632" t="s">
        <v>2501</v>
      </c>
      <c r="D338" s="632" t="s">
        <v>2780</v>
      </c>
      <c r="E338" s="632" t="s">
        <v>2781</v>
      </c>
      <c r="F338" s="649">
        <v>4</v>
      </c>
      <c r="G338" s="649">
        <v>34146.199999999997</v>
      </c>
      <c r="H338" s="649">
        <v>0.44444444444444442</v>
      </c>
      <c r="I338" s="649">
        <v>8536.5499999999993</v>
      </c>
      <c r="J338" s="649">
        <v>9</v>
      </c>
      <c r="K338" s="649">
        <v>76828.95</v>
      </c>
      <c r="L338" s="649">
        <v>1</v>
      </c>
      <c r="M338" s="649">
        <v>8536.5499999999993</v>
      </c>
      <c r="N338" s="649">
        <v>3</v>
      </c>
      <c r="O338" s="649">
        <v>25609.649999999998</v>
      </c>
      <c r="P338" s="637">
        <v>0.33333333333333331</v>
      </c>
      <c r="Q338" s="650">
        <v>8536.5499999999993</v>
      </c>
    </row>
    <row r="339" spans="1:17" ht="14.4" customHeight="1" x14ac:dyDescent="0.3">
      <c r="A339" s="631" t="s">
        <v>3015</v>
      </c>
      <c r="B339" s="632" t="s">
        <v>2531</v>
      </c>
      <c r="C339" s="632" t="s">
        <v>2501</v>
      </c>
      <c r="D339" s="632" t="s">
        <v>2555</v>
      </c>
      <c r="E339" s="632" t="s">
        <v>2556</v>
      </c>
      <c r="F339" s="649">
        <v>1</v>
      </c>
      <c r="G339" s="649">
        <v>1074.71</v>
      </c>
      <c r="H339" s="649">
        <v>1</v>
      </c>
      <c r="I339" s="649">
        <v>1074.71</v>
      </c>
      <c r="J339" s="649">
        <v>1</v>
      </c>
      <c r="K339" s="649">
        <v>1074.71</v>
      </c>
      <c r="L339" s="649">
        <v>1</v>
      </c>
      <c r="M339" s="649">
        <v>1074.71</v>
      </c>
      <c r="N339" s="649">
        <v>2</v>
      </c>
      <c r="O339" s="649">
        <v>2149.42</v>
      </c>
      <c r="P339" s="637">
        <v>2</v>
      </c>
      <c r="Q339" s="650">
        <v>1074.71</v>
      </c>
    </row>
    <row r="340" spans="1:17" ht="14.4" customHeight="1" x14ac:dyDescent="0.3">
      <c r="A340" s="631" t="s">
        <v>3015</v>
      </c>
      <c r="B340" s="632" t="s">
        <v>2531</v>
      </c>
      <c r="C340" s="632" t="s">
        <v>2501</v>
      </c>
      <c r="D340" s="632" t="s">
        <v>2986</v>
      </c>
      <c r="E340" s="632" t="s">
        <v>2987</v>
      </c>
      <c r="F340" s="649">
        <v>1</v>
      </c>
      <c r="G340" s="649">
        <v>55397.2</v>
      </c>
      <c r="H340" s="649"/>
      <c r="I340" s="649">
        <v>55397.2</v>
      </c>
      <c r="J340" s="649"/>
      <c r="K340" s="649"/>
      <c r="L340" s="649"/>
      <c r="M340" s="649"/>
      <c r="N340" s="649"/>
      <c r="O340" s="649"/>
      <c r="P340" s="637"/>
      <c r="Q340" s="650"/>
    </row>
    <row r="341" spans="1:17" ht="14.4" customHeight="1" x14ac:dyDescent="0.3">
      <c r="A341" s="631" t="s">
        <v>3015</v>
      </c>
      <c r="B341" s="632" t="s">
        <v>2531</v>
      </c>
      <c r="C341" s="632" t="s">
        <v>2501</v>
      </c>
      <c r="D341" s="632" t="s">
        <v>2786</v>
      </c>
      <c r="E341" s="632" t="s">
        <v>2787</v>
      </c>
      <c r="F341" s="649">
        <v>5</v>
      </c>
      <c r="G341" s="649">
        <v>11182.5</v>
      </c>
      <c r="H341" s="649">
        <v>0.55555555555555558</v>
      </c>
      <c r="I341" s="649">
        <v>2236.5</v>
      </c>
      <c r="J341" s="649">
        <v>9</v>
      </c>
      <c r="K341" s="649">
        <v>20128.5</v>
      </c>
      <c r="L341" s="649">
        <v>1</v>
      </c>
      <c r="M341" s="649">
        <v>2236.5</v>
      </c>
      <c r="N341" s="649">
        <v>4</v>
      </c>
      <c r="O341" s="649">
        <v>8946</v>
      </c>
      <c r="P341" s="637">
        <v>0.44444444444444442</v>
      </c>
      <c r="Q341" s="650">
        <v>2236.5</v>
      </c>
    </row>
    <row r="342" spans="1:17" ht="14.4" customHeight="1" x14ac:dyDescent="0.3">
      <c r="A342" s="631" t="s">
        <v>3015</v>
      </c>
      <c r="B342" s="632" t="s">
        <v>2531</v>
      </c>
      <c r="C342" s="632" t="s">
        <v>2501</v>
      </c>
      <c r="D342" s="632" t="s">
        <v>3018</v>
      </c>
      <c r="E342" s="632" t="s">
        <v>3019</v>
      </c>
      <c r="F342" s="649"/>
      <c r="G342" s="649"/>
      <c r="H342" s="649"/>
      <c r="I342" s="649"/>
      <c r="J342" s="649"/>
      <c r="K342" s="649"/>
      <c r="L342" s="649"/>
      <c r="M342" s="649"/>
      <c r="N342" s="649">
        <v>1</v>
      </c>
      <c r="O342" s="649">
        <v>27592.04</v>
      </c>
      <c r="P342" s="637"/>
      <c r="Q342" s="650">
        <v>27592.04</v>
      </c>
    </row>
    <row r="343" spans="1:17" ht="14.4" customHeight="1" x14ac:dyDescent="0.3">
      <c r="A343" s="631" t="s">
        <v>3015</v>
      </c>
      <c r="B343" s="632" t="s">
        <v>2531</v>
      </c>
      <c r="C343" s="632" t="s">
        <v>2501</v>
      </c>
      <c r="D343" s="632" t="s">
        <v>2790</v>
      </c>
      <c r="E343" s="632" t="s">
        <v>2771</v>
      </c>
      <c r="F343" s="649">
        <v>1</v>
      </c>
      <c r="G343" s="649">
        <v>1446.97</v>
      </c>
      <c r="H343" s="649">
        <v>0.19999999999999998</v>
      </c>
      <c r="I343" s="649">
        <v>1446.97</v>
      </c>
      <c r="J343" s="649">
        <v>5</v>
      </c>
      <c r="K343" s="649">
        <v>7234.85</v>
      </c>
      <c r="L343" s="649">
        <v>1</v>
      </c>
      <c r="M343" s="649">
        <v>1446.97</v>
      </c>
      <c r="N343" s="649">
        <v>2</v>
      </c>
      <c r="O343" s="649">
        <v>2893.94</v>
      </c>
      <c r="P343" s="637">
        <v>0.39999999999999997</v>
      </c>
      <c r="Q343" s="650">
        <v>1446.97</v>
      </c>
    </row>
    <row r="344" spans="1:17" ht="14.4" customHeight="1" x14ac:dyDescent="0.3">
      <c r="A344" s="631" t="s">
        <v>3015</v>
      </c>
      <c r="B344" s="632" t="s">
        <v>2531</v>
      </c>
      <c r="C344" s="632" t="s">
        <v>2501</v>
      </c>
      <c r="D344" s="632" t="s">
        <v>2791</v>
      </c>
      <c r="E344" s="632" t="s">
        <v>2792</v>
      </c>
      <c r="F344" s="649">
        <v>30</v>
      </c>
      <c r="G344" s="649">
        <v>206723.4</v>
      </c>
      <c r="H344" s="649">
        <v>0.69767441860465107</v>
      </c>
      <c r="I344" s="649">
        <v>6890.78</v>
      </c>
      <c r="J344" s="649">
        <v>43</v>
      </c>
      <c r="K344" s="649">
        <v>296303.54000000004</v>
      </c>
      <c r="L344" s="649">
        <v>1</v>
      </c>
      <c r="M344" s="649">
        <v>6890.7800000000007</v>
      </c>
      <c r="N344" s="649">
        <v>6</v>
      </c>
      <c r="O344" s="649">
        <v>40549.360000000001</v>
      </c>
      <c r="P344" s="637">
        <v>0.13685074434142769</v>
      </c>
      <c r="Q344" s="650">
        <v>6758.2266666666665</v>
      </c>
    </row>
    <row r="345" spans="1:17" ht="14.4" customHeight="1" x14ac:dyDescent="0.3">
      <c r="A345" s="631" t="s">
        <v>3015</v>
      </c>
      <c r="B345" s="632" t="s">
        <v>2531</v>
      </c>
      <c r="C345" s="632" t="s">
        <v>2501</v>
      </c>
      <c r="D345" s="632" t="s">
        <v>2961</v>
      </c>
      <c r="E345" s="632" t="s">
        <v>2962</v>
      </c>
      <c r="F345" s="649">
        <v>1</v>
      </c>
      <c r="G345" s="649">
        <v>19196.8</v>
      </c>
      <c r="H345" s="649"/>
      <c r="I345" s="649">
        <v>19196.8</v>
      </c>
      <c r="J345" s="649"/>
      <c r="K345" s="649"/>
      <c r="L345" s="649"/>
      <c r="M345" s="649"/>
      <c r="N345" s="649"/>
      <c r="O345" s="649"/>
      <c r="P345" s="637"/>
      <c r="Q345" s="650"/>
    </row>
    <row r="346" spans="1:17" ht="14.4" customHeight="1" x14ac:dyDescent="0.3">
      <c r="A346" s="631" t="s">
        <v>3015</v>
      </c>
      <c r="B346" s="632" t="s">
        <v>2531</v>
      </c>
      <c r="C346" s="632" t="s">
        <v>2501</v>
      </c>
      <c r="D346" s="632" t="s">
        <v>2797</v>
      </c>
      <c r="E346" s="632" t="s">
        <v>2798</v>
      </c>
      <c r="F346" s="649"/>
      <c r="G346" s="649"/>
      <c r="H346" s="649"/>
      <c r="I346" s="649"/>
      <c r="J346" s="649"/>
      <c r="K346" s="649"/>
      <c r="L346" s="649"/>
      <c r="M346" s="649"/>
      <c r="N346" s="649">
        <v>1</v>
      </c>
      <c r="O346" s="649">
        <v>4429.6899999999996</v>
      </c>
      <c r="P346" s="637"/>
      <c r="Q346" s="650">
        <v>4429.6899999999996</v>
      </c>
    </row>
    <row r="347" spans="1:17" ht="14.4" customHeight="1" x14ac:dyDescent="0.3">
      <c r="A347" s="631" t="s">
        <v>3015</v>
      </c>
      <c r="B347" s="632" t="s">
        <v>2531</v>
      </c>
      <c r="C347" s="632" t="s">
        <v>2501</v>
      </c>
      <c r="D347" s="632" t="s">
        <v>2799</v>
      </c>
      <c r="E347" s="632" t="s">
        <v>2800</v>
      </c>
      <c r="F347" s="649">
        <v>8</v>
      </c>
      <c r="G347" s="649">
        <v>8022.4</v>
      </c>
      <c r="H347" s="649">
        <v>0.61538461538461542</v>
      </c>
      <c r="I347" s="649">
        <v>1002.8</v>
      </c>
      <c r="J347" s="649">
        <v>13</v>
      </c>
      <c r="K347" s="649">
        <v>13036.399999999998</v>
      </c>
      <c r="L347" s="649">
        <v>1</v>
      </c>
      <c r="M347" s="649">
        <v>1002.7999999999998</v>
      </c>
      <c r="N347" s="649">
        <v>6</v>
      </c>
      <c r="O347" s="649">
        <v>5563.8</v>
      </c>
      <c r="P347" s="637">
        <v>0.42678960449203779</v>
      </c>
      <c r="Q347" s="650">
        <v>927.30000000000007</v>
      </c>
    </row>
    <row r="348" spans="1:17" ht="14.4" customHeight="1" x14ac:dyDescent="0.3">
      <c r="A348" s="631" t="s">
        <v>3015</v>
      </c>
      <c r="B348" s="632" t="s">
        <v>2531</v>
      </c>
      <c r="C348" s="632" t="s">
        <v>2501</v>
      </c>
      <c r="D348" s="632" t="s">
        <v>2801</v>
      </c>
      <c r="E348" s="632" t="s">
        <v>2802</v>
      </c>
      <c r="F348" s="649">
        <v>4</v>
      </c>
      <c r="G348" s="649">
        <v>30600</v>
      </c>
      <c r="H348" s="649">
        <v>1.3333333333333333</v>
      </c>
      <c r="I348" s="649">
        <v>7650</v>
      </c>
      <c r="J348" s="649">
        <v>3</v>
      </c>
      <c r="K348" s="649">
        <v>22950</v>
      </c>
      <c r="L348" s="649">
        <v>1</v>
      </c>
      <c r="M348" s="649">
        <v>7650</v>
      </c>
      <c r="N348" s="649">
        <v>8</v>
      </c>
      <c r="O348" s="649">
        <v>58496.479999999996</v>
      </c>
      <c r="P348" s="637">
        <v>2.5488662309368189</v>
      </c>
      <c r="Q348" s="650">
        <v>7312.0599999999995</v>
      </c>
    </row>
    <row r="349" spans="1:17" ht="14.4" customHeight="1" x14ac:dyDescent="0.3">
      <c r="A349" s="631" t="s">
        <v>3015</v>
      </c>
      <c r="B349" s="632" t="s">
        <v>2531</v>
      </c>
      <c r="C349" s="632" t="s">
        <v>2501</v>
      </c>
      <c r="D349" s="632" t="s">
        <v>2805</v>
      </c>
      <c r="E349" s="632" t="s">
        <v>2806</v>
      </c>
      <c r="F349" s="649">
        <v>2</v>
      </c>
      <c r="G349" s="649">
        <v>26569.040000000001</v>
      </c>
      <c r="H349" s="649">
        <v>2</v>
      </c>
      <c r="I349" s="649">
        <v>13284.52</v>
      </c>
      <c r="J349" s="649">
        <v>1</v>
      </c>
      <c r="K349" s="649">
        <v>13284.52</v>
      </c>
      <c r="L349" s="649">
        <v>1</v>
      </c>
      <c r="M349" s="649">
        <v>13284.52</v>
      </c>
      <c r="N349" s="649">
        <v>20</v>
      </c>
      <c r="O349" s="649">
        <v>218936.90000000002</v>
      </c>
      <c r="P349" s="637">
        <v>16.480602987537374</v>
      </c>
      <c r="Q349" s="650">
        <v>10946.845000000001</v>
      </c>
    </row>
    <row r="350" spans="1:17" ht="14.4" customHeight="1" x14ac:dyDescent="0.3">
      <c r="A350" s="631" t="s">
        <v>3015</v>
      </c>
      <c r="B350" s="632" t="s">
        <v>2531</v>
      </c>
      <c r="C350" s="632" t="s">
        <v>2501</v>
      </c>
      <c r="D350" s="632" t="s">
        <v>2809</v>
      </c>
      <c r="E350" s="632" t="s">
        <v>2810</v>
      </c>
      <c r="F350" s="649">
        <v>2</v>
      </c>
      <c r="G350" s="649">
        <v>1594</v>
      </c>
      <c r="H350" s="649">
        <v>0.5</v>
      </c>
      <c r="I350" s="649">
        <v>797</v>
      </c>
      <c r="J350" s="649">
        <v>4</v>
      </c>
      <c r="K350" s="649">
        <v>3188</v>
      </c>
      <c r="L350" s="649">
        <v>1</v>
      </c>
      <c r="M350" s="649">
        <v>797</v>
      </c>
      <c r="N350" s="649">
        <v>6</v>
      </c>
      <c r="O350" s="649">
        <v>4504.5599999999995</v>
      </c>
      <c r="P350" s="637">
        <v>1.4129736511919697</v>
      </c>
      <c r="Q350" s="650">
        <v>750.75999999999988</v>
      </c>
    </row>
    <row r="351" spans="1:17" ht="14.4" customHeight="1" x14ac:dyDescent="0.3">
      <c r="A351" s="631" t="s">
        <v>3015</v>
      </c>
      <c r="B351" s="632" t="s">
        <v>2531</v>
      </c>
      <c r="C351" s="632" t="s">
        <v>2501</v>
      </c>
      <c r="D351" s="632" t="s">
        <v>2963</v>
      </c>
      <c r="E351" s="632" t="s">
        <v>2964</v>
      </c>
      <c r="F351" s="649"/>
      <c r="G351" s="649"/>
      <c r="H351" s="649"/>
      <c r="I351" s="649"/>
      <c r="J351" s="649"/>
      <c r="K351" s="649"/>
      <c r="L351" s="649"/>
      <c r="M351" s="649"/>
      <c r="N351" s="649">
        <v>5</v>
      </c>
      <c r="O351" s="649">
        <v>4292.6000000000004</v>
      </c>
      <c r="P351" s="637"/>
      <c r="Q351" s="650">
        <v>858.5200000000001</v>
      </c>
    </row>
    <row r="352" spans="1:17" ht="14.4" customHeight="1" x14ac:dyDescent="0.3">
      <c r="A352" s="631" t="s">
        <v>3015</v>
      </c>
      <c r="B352" s="632" t="s">
        <v>2531</v>
      </c>
      <c r="C352" s="632" t="s">
        <v>2501</v>
      </c>
      <c r="D352" s="632" t="s">
        <v>2990</v>
      </c>
      <c r="E352" s="632" t="s">
        <v>2991</v>
      </c>
      <c r="F352" s="649">
        <v>1</v>
      </c>
      <c r="G352" s="649">
        <v>2974.36</v>
      </c>
      <c r="H352" s="649"/>
      <c r="I352" s="649">
        <v>2974.36</v>
      </c>
      <c r="J352" s="649"/>
      <c r="K352" s="649"/>
      <c r="L352" s="649"/>
      <c r="M352" s="649"/>
      <c r="N352" s="649"/>
      <c r="O352" s="649"/>
      <c r="P352" s="637"/>
      <c r="Q352" s="650"/>
    </row>
    <row r="353" spans="1:17" ht="14.4" customHeight="1" x14ac:dyDescent="0.3">
      <c r="A353" s="631" t="s">
        <v>3015</v>
      </c>
      <c r="B353" s="632" t="s">
        <v>2531</v>
      </c>
      <c r="C353" s="632" t="s">
        <v>2501</v>
      </c>
      <c r="D353" s="632" t="s">
        <v>2811</v>
      </c>
      <c r="E353" s="632" t="s">
        <v>2812</v>
      </c>
      <c r="F353" s="649">
        <v>1</v>
      </c>
      <c r="G353" s="649">
        <v>5259.23</v>
      </c>
      <c r="H353" s="649"/>
      <c r="I353" s="649">
        <v>5259.23</v>
      </c>
      <c r="J353" s="649"/>
      <c r="K353" s="649"/>
      <c r="L353" s="649"/>
      <c r="M353" s="649"/>
      <c r="N353" s="649"/>
      <c r="O353" s="649"/>
      <c r="P353" s="637"/>
      <c r="Q353" s="650"/>
    </row>
    <row r="354" spans="1:17" ht="14.4" customHeight="1" x14ac:dyDescent="0.3">
      <c r="A354" s="631" t="s">
        <v>3015</v>
      </c>
      <c r="B354" s="632" t="s">
        <v>2531</v>
      </c>
      <c r="C354" s="632" t="s">
        <v>2501</v>
      </c>
      <c r="D354" s="632" t="s">
        <v>2813</v>
      </c>
      <c r="E354" s="632" t="s">
        <v>2814</v>
      </c>
      <c r="F354" s="649">
        <v>1</v>
      </c>
      <c r="G354" s="649">
        <v>1497.44</v>
      </c>
      <c r="H354" s="649"/>
      <c r="I354" s="649">
        <v>1497.44</v>
      </c>
      <c r="J354" s="649"/>
      <c r="K354" s="649"/>
      <c r="L354" s="649"/>
      <c r="M354" s="649"/>
      <c r="N354" s="649"/>
      <c r="O354" s="649"/>
      <c r="P354" s="637"/>
      <c r="Q354" s="650"/>
    </row>
    <row r="355" spans="1:17" ht="14.4" customHeight="1" x14ac:dyDescent="0.3">
      <c r="A355" s="631" t="s">
        <v>3015</v>
      </c>
      <c r="B355" s="632" t="s">
        <v>2531</v>
      </c>
      <c r="C355" s="632" t="s">
        <v>2501</v>
      </c>
      <c r="D355" s="632" t="s">
        <v>3020</v>
      </c>
      <c r="E355" s="632" t="s">
        <v>3021</v>
      </c>
      <c r="F355" s="649">
        <v>2</v>
      </c>
      <c r="G355" s="649">
        <v>8083.64</v>
      </c>
      <c r="H355" s="649"/>
      <c r="I355" s="649">
        <v>4041.82</v>
      </c>
      <c r="J355" s="649"/>
      <c r="K355" s="649"/>
      <c r="L355" s="649"/>
      <c r="M355" s="649"/>
      <c r="N355" s="649"/>
      <c r="O355" s="649"/>
      <c r="P355" s="637"/>
      <c r="Q355" s="650"/>
    </row>
    <row r="356" spans="1:17" ht="14.4" customHeight="1" x14ac:dyDescent="0.3">
      <c r="A356" s="631" t="s">
        <v>3015</v>
      </c>
      <c r="B356" s="632" t="s">
        <v>2531</v>
      </c>
      <c r="C356" s="632" t="s">
        <v>2501</v>
      </c>
      <c r="D356" s="632" t="s">
        <v>2815</v>
      </c>
      <c r="E356" s="632" t="s">
        <v>2816</v>
      </c>
      <c r="F356" s="649">
        <v>1</v>
      </c>
      <c r="G356" s="649">
        <v>605.65</v>
      </c>
      <c r="H356" s="649"/>
      <c r="I356" s="649">
        <v>605.65</v>
      </c>
      <c r="J356" s="649"/>
      <c r="K356" s="649"/>
      <c r="L356" s="649"/>
      <c r="M356" s="649"/>
      <c r="N356" s="649"/>
      <c r="O356" s="649"/>
      <c r="P356" s="637"/>
      <c r="Q356" s="650"/>
    </row>
    <row r="357" spans="1:17" ht="14.4" customHeight="1" x14ac:dyDescent="0.3">
      <c r="A357" s="631" t="s">
        <v>3015</v>
      </c>
      <c r="B357" s="632" t="s">
        <v>2531</v>
      </c>
      <c r="C357" s="632" t="s">
        <v>2501</v>
      </c>
      <c r="D357" s="632" t="s">
        <v>2819</v>
      </c>
      <c r="E357" s="632" t="s">
        <v>2820</v>
      </c>
      <c r="F357" s="649">
        <v>4</v>
      </c>
      <c r="G357" s="649">
        <v>3324.64</v>
      </c>
      <c r="H357" s="649">
        <v>0.79999999999999993</v>
      </c>
      <c r="I357" s="649">
        <v>831.16</v>
      </c>
      <c r="J357" s="649">
        <v>5</v>
      </c>
      <c r="K357" s="649">
        <v>4155.8</v>
      </c>
      <c r="L357" s="649">
        <v>1</v>
      </c>
      <c r="M357" s="649">
        <v>831.16000000000008</v>
      </c>
      <c r="N357" s="649">
        <v>1</v>
      </c>
      <c r="O357" s="649">
        <v>831.16</v>
      </c>
      <c r="P357" s="637">
        <v>0.19999999999999998</v>
      </c>
      <c r="Q357" s="650">
        <v>831.16</v>
      </c>
    </row>
    <row r="358" spans="1:17" ht="14.4" customHeight="1" x14ac:dyDescent="0.3">
      <c r="A358" s="631" t="s">
        <v>3015</v>
      </c>
      <c r="B358" s="632" t="s">
        <v>2531</v>
      </c>
      <c r="C358" s="632" t="s">
        <v>2501</v>
      </c>
      <c r="D358" s="632" t="s">
        <v>2821</v>
      </c>
      <c r="E358" s="632" t="s">
        <v>2820</v>
      </c>
      <c r="F358" s="649">
        <v>1</v>
      </c>
      <c r="G358" s="649">
        <v>888.06</v>
      </c>
      <c r="H358" s="649">
        <v>1</v>
      </c>
      <c r="I358" s="649">
        <v>888.06</v>
      </c>
      <c r="J358" s="649">
        <v>1</v>
      </c>
      <c r="K358" s="649">
        <v>888.06</v>
      </c>
      <c r="L358" s="649">
        <v>1</v>
      </c>
      <c r="M358" s="649">
        <v>888.06</v>
      </c>
      <c r="N358" s="649"/>
      <c r="O358" s="649"/>
      <c r="P358" s="637"/>
      <c r="Q358" s="650"/>
    </row>
    <row r="359" spans="1:17" ht="14.4" customHeight="1" x14ac:dyDescent="0.3">
      <c r="A359" s="631" t="s">
        <v>3015</v>
      </c>
      <c r="B359" s="632" t="s">
        <v>2531</v>
      </c>
      <c r="C359" s="632" t="s">
        <v>2501</v>
      </c>
      <c r="D359" s="632" t="s">
        <v>2822</v>
      </c>
      <c r="E359" s="632" t="s">
        <v>2823</v>
      </c>
      <c r="F359" s="649">
        <v>2</v>
      </c>
      <c r="G359" s="649">
        <v>1776.12</v>
      </c>
      <c r="H359" s="649"/>
      <c r="I359" s="649">
        <v>888.06</v>
      </c>
      <c r="J359" s="649"/>
      <c r="K359" s="649"/>
      <c r="L359" s="649"/>
      <c r="M359" s="649"/>
      <c r="N359" s="649"/>
      <c r="O359" s="649"/>
      <c r="P359" s="637"/>
      <c r="Q359" s="650"/>
    </row>
    <row r="360" spans="1:17" ht="14.4" customHeight="1" x14ac:dyDescent="0.3">
      <c r="A360" s="631" t="s">
        <v>3015</v>
      </c>
      <c r="B360" s="632" t="s">
        <v>2531</v>
      </c>
      <c r="C360" s="632" t="s">
        <v>2501</v>
      </c>
      <c r="D360" s="632" t="s">
        <v>2828</v>
      </c>
      <c r="E360" s="632" t="s">
        <v>2829</v>
      </c>
      <c r="F360" s="649">
        <v>1</v>
      </c>
      <c r="G360" s="649">
        <v>1312.14</v>
      </c>
      <c r="H360" s="649"/>
      <c r="I360" s="649">
        <v>1312.14</v>
      </c>
      <c r="J360" s="649"/>
      <c r="K360" s="649"/>
      <c r="L360" s="649"/>
      <c r="M360" s="649"/>
      <c r="N360" s="649"/>
      <c r="O360" s="649"/>
      <c r="P360" s="637"/>
      <c r="Q360" s="650"/>
    </row>
    <row r="361" spans="1:17" ht="14.4" customHeight="1" x14ac:dyDescent="0.3">
      <c r="A361" s="631" t="s">
        <v>3015</v>
      </c>
      <c r="B361" s="632" t="s">
        <v>2531</v>
      </c>
      <c r="C361" s="632" t="s">
        <v>2501</v>
      </c>
      <c r="D361" s="632" t="s">
        <v>2830</v>
      </c>
      <c r="E361" s="632" t="s">
        <v>2831</v>
      </c>
      <c r="F361" s="649"/>
      <c r="G361" s="649"/>
      <c r="H361" s="649"/>
      <c r="I361" s="649"/>
      <c r="J361" s="649">
        <v>1</v>
      </c>
      <c r="K361" s="649">
        <v>3644.58</v>
      </c>
      <c r="L361" s="649">
        <v>1</v>
      </c>
      <c r="M361" s="649">
        <v>3644.58</v>
      </c>
      <c r="N361" s="649"/>
      <c r="O361" s="649"/>
      <c r="P361" s="637"/>
      <c r="Q361" s="650"/>
    </row>
    <row r="362" spans="1:17" ht="14.4" customHeight="1" x14ac:dyDescent="0.3">
      <c r="A362" s="631" t="s">
        <v>3015</v>
      </c>
      <c r="B362" s="632" t="s">
        <v>2531</v>
      </c>
      <c r="C362" s="632" t="s">
        <v>2501</v>
      </c>
      <c r="D362" s="632" t="s">
        <v>2832</v>
      </c>
      <c r="E362" s="632" t="s">
        <v>2833</v>
      </c>
      <c r="F362" s="649">
        <v>23</v>
      </c>
      <c r="G362" s="649">
        <v>26365.589999999997</v>
      </c>
      <c r="H362" s="649">
        <v>0.8214285714285714</v>
      </c>
      <c r="I362" s="649">
        <v>1146.33</v>
      </c>
      <c r="J362" s="649">
        <v>28</v>
      </c>
      <c r="K362" s="649">
        <v>32097.239999999998</v>
      </c>
      <c r="L362" s="649">
        <v>1</v>
      </c>
      <c r="M362" s="649">
        <v>1146.33</v>
      </c>
      <c r="N362" s="649">
        <v>30</v>
      </c>
      <c r="O362" s="649">
        <v>32705.420000000002</v>
      </c>
      <c r="P362" s="637">
        <v>1.0189480466233234</v>
      </c>
      <c r="Q362" s="650">
        <v>1090.1806666666666</v>
      </c>
    </row>
    <row r="363" spans="1:17" ht="14.4" customHeight="1" x14ac:dyDescent="0.3">
      <c r="A363" s="631" t="s">
        <v>3015</v>
      </c>
      <c r="B363" s="632" t="s">
        <v>2531</v>
      </c>
      <c r="C363" s="632" t="s">
        <v>2501</v>
      </c>
      <c r="D363" s="632" t="s">
        <v>2834</v>
      </c>
      <c r="E363" s="632" t="s">
        <v>2835</v>
      </c>
      <c r="F363" s="649">
        <v>14</v>
      </c>
      <c r="G363" s="649">
        <v>5027.3999999999996</v>
      </c>
      <c r="H363" s="649">
        <v>1.0769230769230769</v>
      </c>
      <c r="I363" s="649">
        <v>359.09999999999997</v>
      </c>
      <c r="J363" s="649">
        <v>13</v>
      </c>
      <c r="K363" s="649">
        <v>4668.3</v>
      </c>
      <c r="L363" s="649">
        <v>1</v>
      </c>
      <c r="M363" s="649">
        <v>359.1</v>
      </c>
      <c r="N363" s="649">
        <v>22</v>
      </c>
      <c r="O363" s="649">
        <v>7900.2</v>
      </c>
      <c r="P363" s="637">
        <v>1.6923076923076923</v>
      </c>
      <c r="Q363" s="650">
        <v>359.09999999999997</v>
      </c>
    </row>
    <row r="364" spans="1:17" ht="14.4" customHeight="1" x14ac:dyDescent="0.3">
      <c r="A364" s="631" t="s">
        <v>3015</v>
      </c>
      <c r="B364" s="632" t="s">
        <v>2531</v>
      </c>
      <c r="C364" s="632" t="s">
        <v>2501</v>
      </c>
      <c r="D364" s="632" t="s">
        <v>2502</v>
      </c>
      <c r="E364" s="632" t="s">
        <v>2503</v>
      </c>
      <c r="F364" s="649">
        <v>2</v>
      </c>
      <c r="G364" s="649">
        <v>1787.8</v>
      </c>
      <c r="H364" s="649">
        <v>0.66666666666666674</v>
      </c>
      <c r="I364" s="649">
        <v>893.9</v>
      </c>
      <c r="J364" s="649">
        <v>3</v>
      </c>
      <c r="K364" s="649">
        <v>2681.7</v>
      </c>
      <c r="L364" s="649">
        <v>1</v>
      </c>
      <c r="M364" s="649">
        <v>893.9</v>
      </c>
      <c r="N364" s="649">
        <v>1</v>
      </c>
      <c r="O364" s="649">
        <v>893.9</v>
      </c>
      <c r="P364" s="637">
        <v>0.33333333333333337</v>
      </c>
      <c r="Q364" s="650">
        <v>893.9</v>
      </c>
    </row>
    <row r="365" spans="1:17" ht="14.4" customHeight="1" x14ac:dyDescent="0.3">
      <c r="A365" s="631" t="s">
        <v>3015</v>
      </c>
      <c r="B365" s="632" t="s">
        <v>2531</v>
      </c>
      <c r="C365" s="632" t="s">
        <v>2501</v>
      </c>
      <c r="D365" s="632" t="s">
        <v>2565</v>
      </c>
      <c r="E365" s="632" t="s">
        <v>2566</v>
      </c>
      <c r="F365" s="649">
        <v>1</v>
      </c>
      <c r="G365" s="649">
        <v>893.9</v>
      </c>
      <c r="H365" s="649"/>
      <c r="I365" s="649">
        <v>893.9</v>
      </c>
      <c r="J365" s="649"/>
      <c r="K365" s="649"/>
      <c r="L365" s="649"/>
      <c r="M365" s="649"/>
      <c r="N365" s="649"/>
      <c r="O365" s="649"/>
      <c r="P365" s="637"/>
      <c r="Q365" s="650"/>
    </row>
    <row r="366" spans="1:17" ht="14.4" customHeight="1" x14ac:dyDescent="0.3">
      <c r="A366" s="631" t="s">
        <v>3015</v>
      </c>
      <c r="B366" s="632" t="s">
        <v>2531</v>
      </c>
      <c r="C366" s="632" t="s">
        <v>2501</v>
      </c>
      <c r="D366" s="632" t="s">
        <v>2504</v>
      </c>
      <c r="E366" s="632" t="s">
        <v>2505</v>
      </c>
      <c r="F366" s="649">
        <v>1</v>
      </c>
      <c r="G366" s="649">
        <v>893.9</v>
      </c>
      <c r="H366" s="649"/>
      <c r="I366" s="649">
        <v>893.9</v>
      </c>
      <c r="J366" s="649"/>
      <c r="K366" s="649"/>
      <c r="L366" s="649"/>
      <c r="M366" s="649"/>
      <c r="N366" s="649">
        <v>1</v>
      </c>
      <c r="O366" s="649">
        <v>893.9</v>
      </c>
      <c r="P366" s="637"/>
      <c r="Q366" s="650">
        <v>893.9</v>
      </c>
    </row>
    <row r="367" spans="1:17" ht="14.4" customHeight="1" x14ac:dyDescent="0.3">
      <c r="A367" s="631" t="s">
        <v>3015</v>
      </c>
      <c r="B367" s="632" t="s">
        <v>2531</v>
      </c>
      <c r="C367" s="632" t="s">
        <v>2501</v>
      </c>
      <c r="D367" s="632" t="s">
        <v>2836</v>
      </c>
      <c r="E367" s="632" t="s">
        <v>2837</v>
      </c>
      <c r="F367" s="649">
        <v>2</v>
      </c>
      <c r="G367" s="649">
        <v>33663.379999999997</v>
      </c>
      <c r="H367" s="649">
        <v>1</v>
      </c>
      <c r="I367" s="649">
        <v>16831.689999999999</v>
      </c>
      <c r="J367" s="649">
        <v>2</v>
      </c>
      <c r="K367" s="649">
        <v>33663.379999999997</v>
      </c>
      <c r="L367" s="649">
        <v>1</v>
      </c>
      <c r="M367" s="649">
        <v>16831.689999999999</v>
      </c>
      <c r="N367" s="649"/>
      <c r="O367" s="649"/>
      <c r="P367" s="637"/>
      <c r="Q367" s="650"/>
    </row>
    <row r="368" spans="1:17" ht="14.4" customHeight="1" x14ac:dyDescent="0.3">
      <c r="A368" s="631" t="s">
        <v>3015</v>
      </c>
      <c r="B368" s="632" t="s">
        <v>2531</v>
      </c>
      <c r="C368" s="632" t="s">
        <v>2501</v>
      </c>
      <c r="D368" s="632" t="s">
        <v>2840</v>
      </c>
      <c r="E368" s="632" t="s">
        <v>2841</v>
      </c>
      <c r="F368" s="649">
        <v>1</v>
      </c>
      <c r="G368" s="649">
        <v>5200.68</v>
      </c>
      <c r="H368" s="649"/>
      <c r="I368" s="649">
        <v>5200.68</v>
      </c>
      <c r="J368" s="649"/>
      <c r="K368" s="649"/>
      <c r="L368" s="649"/>
      <c r="M368" s="649"/>
      <c r="N368" s="649">
        <v>2</v>
      </c>
      <c r="O368" s="649">
        <v>10401.36</v>
      </c>
      <c r="P368" s="637"/>
      <c r="Q368" s="650">
        <v>5200.68</v>
      </c>
    </row>
    <row r="369" spans="1:17" ht="14.4" customHeight="1" x14ac:dyDescent="0.3">
      <c r="A369" s="631" t="s">
        <v>3015</v>
      </c>
      <c r="B369" s="632" t="s">
        <v>2531</v>
      </c>
      <c r="C369" s="632" t="s">
        <v>2501</v>
      </c>
      <c r="D369" s="632" t="s">
        <v>2842</v>
      </c>
      <c r="E369" s="632" t="s">
        <v>2843</v>
      </c>
      <c r="F369" s="649">
        <v>23</v>
      </c>
      <c r="G369" s="649">
        <v>151503.99</v>
      </c>
      <c r="H369" s="649">
        <v>0.85185185185185175</v>
      </c>
      <c r="I369" s="649">
        <v>6587.1299999999992</v>
      </c>
      <c r="J369" s="649">
        <v>27</v>
      </c>
      <c r="K369" s="649">
        <v>177852.51</v>
      </c>
      <c r="L369" s="649">
        <v>1</v>
      </c>
      <c r="M369" s="649">
        <v>6587.13</v>
      </c>
      <c r="N369" s="649">
        <v>29</v>
      </c>
      <c r="O369" s="649">
        <v>162228.68000000002</v>
      </c>
      <c r="P369" s="637">
        <v>0.91215288443216247</v>
      </c>
      <c r="Q369" s="650">
        <v>5594.0924137931042</v>
      </c>
    </row>
    <row r="370" spans="1:17" ht="14.4" customHeight="1" x14ac:dyDescent="0.3">
      <c r="A370" s="631" t="s">
        <v>3015</v>
      </c>
      <c r="B370" s="632" t="s">
        <v>2531</v>
      </c>
      <c r="C370" s="632" t="s">
        <v>2501</v>
      </c>
      <c r="D370" s="632" t="s">
        <v>2567</v>
      </c>
      <c r="E370" s="632" t="s">
        <v>2568</v>
      </c>
      <c r="F370" s="649">
        <v>1</v>
      </c>
      <c r="G370" s="649">
        <v>1841.62</v>
      </c>
      <c r="H370" s="649">
        <v>0.33333333333333331</v>
      </c>
      <c r="I370" s="649">
        <v>1841.62</v>
      </c>
      <c r="J370" s="649">
        <v>3</v>
      </c>
      <c r="K370" s="649">
        <v>5524.86</v>
      </c>
      <c r="L370" s="649">
        <v>1</v>
      </c>
      <c r="M370" s="649">
        <v>1841.62</v>
      </c>
      <c r="N370" s="649">
        <v>2</v>
      </c>
      <c r="O370" s="649">
        <v>3568.02</v>
      </c>
      <c r="P370" s="637">
        <v>0.6458118395760255</v>
      </c>
      <c r="Q370" s="650">
        <v>1784.01</v>
      </c>
    </row>
    <row r="371" spans="1:17" ht="14.4" customHeight="1" x14ac:dyDescent="0.3">
      <c r="A371" s="631" t="s">
        <v>3015</v>
      </c>
      <c r="B371" s="632" t="s">
        <v>2531</v>
      </c>
      <c r="C371" s="632" t="s">
        <v>2501</v>
      </c>
      <c r="D371" s="632" t="s">
        <v>2506</v>
      </c>
      <c r="E371" s="632" t="s">
        <v>2507</v>
      </c>
      <c r="F371" s="649"/>
      <c r="G371" s="649"/>
      <c r="H371" s="649"/>
      <c r="I371" s="649"/>
      <c r="J371" s="649">
        <v>2</v>
      </c>
      <c r="K371" s="649">
        <v>1022</v>
      </c>
      <c r="L371" s="649">
        <v>1</v>
      </c>
      <c r="M371" s="649">
        <v>511</v>
      </c>
      <c r="N371" s="649"/>
      <c r="O371" s="649"/>
      <c r="P371" s="637"/>
      <c r="Q371" s="650"/>
    </row>
    <row r="372" spans="1:17" ht="14.4" customHeight="1" x14ac:dyDescent="0.3">
      <c r="A372" s="631" t="s">
        <v>3015</v>
      </c>
      <c r="B372" s="632" t="s">
        <v>2531</v>
      </c>
      <c r="C372" s="632" t="s">
        <v>2501</v>
      </c>
      <c r="D372" s="632" t="s">
        <v>2852</v>
      </c>
      <c r="E372" s="632" t="s">
        <v>2853</v>
      </c>
      <c r="F372" s="649">
        <v>2</v>
      </c>
      <c r="G372" s="649">
        <v>8720</v>
      </c>
      <c r="H372" s="649">
        <v>0.5</v>
      </c>
      <c r="I372" s="649">
        <v>4360</v>
      </c>
      <c r="J372" s="649">
        <v>4</v>
      </c>
      <c r="K372" s="649">
        <v>17440</v>
      </c>
      <c r="L372" s="649">
        <v>1</v>
      </c>
      <c r="M372" s="649">
        <v>4360</v>
      </c>
      <c r="N372" s="649">
        <v>2</v>
      </c>
      <c r="O372" s="649">
        <v>7980.78</v>
      </c>
      <c r="P372" s="637">
        <v>0.4576135321100917</v>
      </c>
      <c r="Q372" s="650">
        <v>3990.39</v>
      </c>
    </row>
    <row r="373" spans="1:17" ht="14.4" customHeight="1" x14ac:dyDescent="0.3">
      <c r="A373" s="631" t="s">
        <v>3015</v>
      </c>
      <c r="B373" s="632" t="s">
        <v>2531</v>
      </c>
      <c r="C373" s="632" t="s">
        <v>2501</v>
      </c>
      <c r="D373" s="632" t="s">
        <v>2854</v>
      </c>
      <c r="E373" s="632" t="s">
        <v>2855</v>
      </c>
      <c r="F373" s="649">
        <v>1</v>
      </c>
      <c r="G373" s="649">
        <v>3106.5</v>
      </c>
      <c r="H373" s="649"/>
      <c r="I373" s="649">
        <v>3106.5</v>
      </c>
      <c r="J373" s="649"/>
      <c r="K373" s="649"/>
      <c r="L373" s="649"/>
      <c r="M373" s="649"/>
      <c r="N373" s="649"/>
      <c r="O373" s="649"/>
      <c r="P373" s="637"/>
      <c r="Q373" s="650"/>
    </row>
    <row r="374" spans="1:17" ht="14.4" customHeight="1" x14ac:dyDescent="0.3">
      <c r="A374" s="631" t="s">
        <v>3015</v>
      </c>
      <c r="B374" s="632" t="s">
        <v>2531</v>
      </c>
      <c r="C374" s="632" t="s">
        <v>2501</v>
      </c>
      <c r="D374" s="632" t="s">
        <v>2569</v>
      </c>
      <c r="E374" s="632" t="s">
        <v>2570</v>
      </c>
      <c r="F374" s="649">
        <v>1</v>
      </c>
      <c r="G374" s="649">
        <v>26500.21</v>
      </c>
      <c r="H374" s="649">
        <v>1</v>
      </c>
      <c r="I374" s="649">
        <v>26500.21</v>
      </c>
      <c r="J374" s="649">
        <v>1</v>
      </c>
      <c r="K374" s="649">
        <v>26500.21</v>
      </c>
      <c r="L374" s="649">
        <v>1</v>
      </c>
      <c r="M374" s="649">
        <v>26500.21</v>
      </c>
      <c r="N374" s="649"/>
      <c r="O374" s="649"/>
      <c r="P374" s="637"/>
      <c r="Q374" s="650"/>
    </row>
    <row r="375" spans="1:17" ht="14.4" customHeight="1" x14ac:dyDescent="0.3">
      <c r="A375" s="631" t="s">
        <v>3015</v>
      </c>
      <c r="B375" s="632" t="s">
        <v>2531</v>
      </c>
      <c r="C375" s="632" t="s">
        <v>2501</v>
      </c>
      <c r="D375" s="632" t="s">
        <v>2856</v>
      </c>
      <c r="E375" s="632" t="s">
        <v>2857</v>
      </c>
      <c r="F375" s="649">
        <v>2</v>
      </c>
      <c r="G375" s="649">
        <v>761.72</v>
      </c>
      <c r="H375" s="649">
        <v>0.33333333333333337</v>
      </c>
      <c r="I375" s="649">
        <v>380.86</v>
      </c>
      <c r="J375" s="649">
        <v>6</v>
      </c>
      <c r="K375" s="649">
        <v>2285.16</v>
      </c>
      <c r="L375" s="649">
        <v>1</v>
      </c>
      <c r="M375" s="649">
        <v>380.85999999999996</v>
      </c>
      <c r="N375" s="649">
        <v>5</v>
      </c>
      <c r="O375" s="649">
        <v>1904.3</v>
      </c>
      <c r="P375" s="637">
        <v>0.83333333333333337</v>
      </c>
      <c r="Q375" s="650">
        <v>380.86</v>
      </c>
    </row>
    <row r="376" spans="1:17" ht="14.4" customHeight="1" x14ac:dyDescent="0.3">
      <c r="A376" s="631" t="s">
        <v>3015</v>
      </c>
      <c r="B376" s="632" t="s">
        <v>2531</v>
      </c>
      <c r="C376" s="632" t="s">
        <v>2501</v>
      </c>
      <c r="D376" s="632" t="s">
        <v>2571</v>
      </c>
      <c r="E376" s="632" t="s">
        <v>2572</v>
      </c>
      <c r="F376" s="649">
        <v>2</v>
      </c>
      <c r="G376" s="649">
        <v>2170.4</v>
      </c>
      <c r="H376" s="649">
        <v>2</v>
      </c>
      <c r="I376" s="649">
        <v>1085.2</v>
      </c>
      <c r="J376" s="649">
        <v>1</v>
      </c>
      <c r="K376" s="649">
        <v>1085.2</v>
      </c>
      <c r="L376" s="649">
        <v>1</v>
      </c>
      <c r="M376" s="649">
        <v>1085.2</v>
      </c>
      <c r="N376" s="649">
        <v>1</v>
      </c>
      <c r="O376" s="649">
        <v>1085.2</v>
      </c>
      <c r="P376" s="637">
        <v>1</v>
      </c>
      <c r="Q376" s="650">
        <v>1085.2</v>
      </c>
    </row>
    <row r="377" spans="1:17" ht="14.4" customHeight="1" x14ac:dyDescent="0.3">
      <c r="A377" s="631" t="s">
        <v>3015</v>
      </c>
      <c r="B377" s="632" t="s">
        <v>2531</v>
      </c>
      <c r="C377" s="632" t="s">
        <v>2501</v>
      </c>
      <c r="D377" s="632" t="s">
        <v>2868</v>
      </c>
      <c r="E377" s="632" t="s">
        <v>2869</v>
      </c>
      <c r="F377" s="649">
        <v>2</v>
      </c>
      <c r="G377" s="649">
        <v>35055.620000000003</v>
      </c>
      <c r="H377" s="649">
        <v>2</v>
      </c>
      <c r="I377" s="649">
        <v>17527.810000000001</v>
      </c>
      <c r="J377" s="649">
        <v>1</v>
      </c>
      <c r="K377" s="649">
        <v>17527.810000000001</v>
      </c>
      <c r="L377" s="649">
        <v>1</v>
      </c>
      <c r="M377" s="649">
        <v>17527.810000000001</v>
      </c>
      <c r="N377" s="649"/>
      <c r="O377" s="649"/>
      <c r="P377" s="637"/>
      <c r="Q377" s="650"/>
    </row>
    <row r="378" spans="1:17" ht="14.4" customHeight="1" x14ac:dyDescent="0.3">
      <c r="A378" s="631" t="s">
        <v>3015</v>
      </c>
      <c r="B378" s="632" t="s">
        <v>2531</v>
      </c>
      <c r="C378" s="632" t="s">
        <v>2501</v>
      </c>
      <c r="D378" s="632" t="s">
        <v>2870</v>
      </c>
      <c r="E378" s="632" t="s">
        <v>2871</v>
      </c>
      <c r="F378" s="649">
        <v>5</v>
      </c>
      <c r="G378" s="649">
        <v>1550</v>
      </c>
      <c r="H378" s="649">
        <v>0.55555555555555558</v>
      </c>
      <c r="I378" s="649">
        <v>310</v>
      </c>
      <c r="J378" s="649">
        <v>9</v>
      </c>
      <c r="K378" s="649">
        <v>2790</v>
      </c>
      <c r="L378" s="649">
        <v>1</v>
      </c>
      <c r="M378" s="649">
        <v>310</v>
      </c>
      <c r="N378" s="649">
        <v>4</v>
      </c>
      <c r="O378" s="649">
        <v>1240</v>
      </c>
      <c r="P378" s="637">
        <v>0.44444444444444442</v>
      </c>
      <c r="Q378" s="650">
        <v>310</v>
      </c>
    </row>
    <row r="379" spans="1:17" ht="14.4" customHeight="1" x14ac:dyDescent="0.3">
      <c r="A379" s="631" t="s">
        <v>3015</v>
      </c>
      <c r="B379" s="632" t="s">
        <v>2531</v>
      </c>
      <c r="C379" s="632" t="s">
        <v>2501</v>
      </c>
      <c r="D379" s="632" t="s">
        <v>3022</v>
      </c>
      <c r="E379" s="632" t="s">
        <v>3023</v>
      </c>
      <c r="F379" s="649"/>
      <c r="G379" s="649"/>
      <c r="H379" s="649"/>
      <c r="I379" s="649"/>
      <c r="J379" s="649"/>
      <c r="K379" s="649"/>
      <c r="L379" s="649"/>
      <c r="M379" s="649"/>
      <c r="N379" s="649">
        <v>1</v>
      </c>
      <c r="O379" s="649">
        <v>34650</v>
      </c>
      <c r="P379" s="637"/>
      <c r="Q379" s="650">
        <v>34650</v>
      </c>
    </row>
    <row r="380" spans="1:17" ht="14.4" customHeight="1" x14ac:dyDescent="0.3">
      <c r="A380" s="631" t="s">
        <v>3015</v>
      </c>
      <c r="B380" s="632" t="s">
        <v>2531</v>
      </c>
      <c r="C380" s="632" t="s">
        <v>2501</v>
      </c>
      <c r="D380" s="632" t="s">
        <v>2881</v>
      </c>
      <c r="E380" s="632" t="s">
        <v>2776</v>
      </c>
      <c r="F380" s="649"/>
      <c r="G380" s="649"/>
      <c r="H380" s="649"/>
      <c r="I380" s="649"/>
      <c r="J380" s="649">
        <v>1</v>
      </c>
      <c r="K380" s="649">
        <v>1932.09</v>
      </c>
      <c r="L380" s="649">
        <v>1</v>
      </c>
      <c r="M380" s="649">
        <v>1932.09</v>
      </c>
      <c r="N380" s="649"/>
      <c r="O380" s="649"/>
      <c r="P380" s="637"/>
      <c r="Q380" s="650"/>
    </row>
    <row r="381" spans="1:17" ht="14.4" customHeight="1" x14ac:dyDescent="0.3">
      <c r="A381" s="631" t="s">
        <v>3015</v>
      </c>
      <c r="B381" s="632" t="s">
        <v>2531</v>
      </c>
      <c r="C381" s="632" t="s">
        <v>2501</v>
      </c>
      <c r="D381" s="632" t="s">
        <v>2973</v>
      </c>
      <c r="E381" s="632" t="s">
        <v>2974</v>
      </c>
      <c r="F381" s="649"/>
      <c r="G381" s="649"/>
      <c r="H381" s="649"/>
      <c r="I381" s="649"/>
      <c r="J381" s="649"/>
      <c r="K381" s="649"/>
      <c r="L381" s="649"/>
      <c r="M381" s="649"/>
      <c r="N381" s="649">
        <v>2</v>
      </c>
      <c r="O381" s="649">
        <v>53000</v>
      </c>
      <c r="P381" s="637"/>
      <c r="Q381" s="650">
        <v>26500</v>
      </c>
    </row>
    <row r="382" spans="1:17" ht="14.4" customHeight="1" x14ac:dyDescent="0.3">
      <c r="A382" s="631" t="s">
        <v>3015</v>
      </c>
      <c r="B382" s="632" t="s">
        <v>2531</v>
      </c>
      <c r="C382" s="632" t="s">
        <v>2501</v>
      </c>
      <c r="D382" s="632" t="s">
        <v>3024</v>
      </c>
      <c r="E382" s="632" t="s">
        <v>3025</v>
      </c>
      <c r="F382" s="649"/>
      <c r="G382" s="649"/>
      <c r="H382" s="649"/>
      <c r="I382" s="649"/>
      <c r="J382" s="649"/>
      <c r="K382" s="649"/>
      <c r="L382" s="649"/>
      <c r="M382" s="649"/>
      <c r="N382" s="649">
        <v>7</v>
      </c>
      <c r="O382" s="649">
        <v>49544.240000000005</v>
      </c>
      <c r="P382" s="637"/>
      <c r="Q382" s="650">
        <v>7077.7485714285722</v>
      </c>
    </row>
    <row r="383" spans="1:17" ht="14.4" customHeight="1" x14ac:dyDescent="0.3">
      <c r="A383" s="631" t="s">
        <v>3015</v>
      </c>
      <c r="B383" s="632" t="s">
        <v>2531</v>
      </c>
      <c r="C383" s="632" t="s">
        <v>2501</v>
      </c>
      <c r="D383" s="632" t="s">
        <v>2886</v>
      </c>
      <c r="E383" s="632" t="s">
        <v>2887</v>
      </c>
      <c r="F383" s="649"/>
      <c r="G383" s="649"/>
      <c r="H383" s="649"/>
      <c r="I383" s="649"/>
      <c r="J383" s="649"/>
      <c r="K383" s="649"/>
      <c r="L383" s="649"/>
      <c r="M383" s="649"/>
      <c r="N383" s="649">
        <v>1</v>
      </c>
      <c r="O383" s="649">
        <v>7489</v>
      </c>
      <c r="P383" s="637"/>
      <c r="Q383" s="650">
        <v>7489</v>
      </c>
    </row>
    <row r="384" spans="1:17" ht="14.4" customHeight="1" x14ac:dyDescent="0.3">
      <c r="A384" s="631" t="s">
        <v>3015</v>
      </c>
      <c r="B384" s="632" t="s">
        <v>2531</v>
      </c>
      <c r="C384" s="632" t="s">
        <v>2501</v>
      </c>
      <c r="D384" s="632" t="s">
        <v>3026</v>
      </c>
      <c r="E384" s="632" t="s">
        <v>3027</v>
      </c>
      <c r="F384" s="649"/>
      <c r="G384" s="649"/>
      <c r="H384" s="649"/>
      <c r="I384" s="649"/>
      <c r="J384" s="649"/>
      <c r="K384" s="649"/>
      <c r="L384" s="649"/>
      <c r="M384" s="649"/>
      <c r="N384" s="649">
        <v>5</v>
      </c>
      <c r="O384" s="649">
        <v>34618</v>
      </c>
      <c r="P384" s="637"/>
      <c r="Q384" s="650">
        <v>6923.6</v>
      </c>
    </row>
    <row r="385" spans="1:17" ht="14.4" customHeight="1" x14ac:dyDescent="0.3">
      <c r="A385" s="631" t="s">
        <v>3015</v>
      </c>
      <c r="B385" s="632" t="s">
        <v>2531</v>
      </c>
      <c r="C385" s="632" t="s">
        <v>2501</v>
      </c>
      <c r="D385" s="632" t="s">
        <v>3028</v>
      </c>
      <c r="E385" s="632" t="s">
        <v>3029</v>
      </c>
      <c r="F385" s="649"/>
      <c r="G385" s="649"/>
      <c r="H385" s="649"/>
      <c r="I385" s="649"/>
      <c r="J385" s="649"/>
      <c r="K385" s="649"/>
      <c r="L385" s="649"/>
      <c r="M385" s="649"/>
      <c r="N385" s="649">
        <v>3</v>
      </c>
      <c r="O385" s="649">
        <v>19898.189999999999</v>
      </c>
      <c r="P385" s="637"/>
      <c r="Q385" s="650">
        <v>6632.73</v>
      </c>
    </row>
    <row r="386" spans="1:17" ht="14.4" customHeight="1" x14ac:dyDescent="0.3">
      <c r="A386" s="631" t="s">
        <v>3015</v>
      </c>
      <c r="B386" s="632" t="s">
        <v>2531</v>
      </c>
      <c r="C386" s="632" t="s">
        <v>634</v>
      </c>
      <c r="D386" s="632" t="s">
        <v>2510</v>
      </c>
      <c r="E386" s="632" t="s">
        <v>2586</v>
      </c>
      <c r="F386" s="649"/>
      <c r="G386" s="649"/>
      <c r="H386" s="649"/>
      <c r="I386" s="649"/>
      <c r="J386" s="649">
        <v>1</v>
      </c>
      <c r="K386" s="649">
        <v>37</v>
      </c>
      <c r="L386" s="649">
        <v>1</v>
      </c>
      <c r="M386" s="649">
        <v>37</v>
      </c>
      <c r="N386" s="649"/>
      <c r="O386" s="649"/>
      <c r="P386" s="637"/>
      <c r="Q386" s="650"/>
    </row>
    <row r="387" spans="1:17" ht="14.4" customHeight="1" x14ac:dyDescent="0.3">
      <c r="A387" s="631" t="s">
        <v>3015</v>
      </c>
      <c r="B387" s="632" t="s">
        <v>2531</v>
      </c>
      <c r="C387" s="632" t="s">
        <v>634</v>
      </c>
      <c r="D387" s="632" t="s">
        <v>2510</v>
      </c>
      <c r="E387" s="632" t="s">
        <v>2511</v>
      </c>
      <c r="F387" s="649"/>
      <c r="G387" s="649"/>
      <c r="H387" s="649"/>
      <c r="I387" s="649"/>
      <c r="J387" s="649"/>
      <c r="K387" s="649"/>
      <c r="L387" s="649"/>
      <c r="M387" s="649"/>
      <c r="N387" s="649">
        <v>1</v>
      </c>
      <c r="O387" s="649">
        <v>37</v>
      </c>
      <c r="P387" s="637"/>
      <c r="Q387" s="650">
        <v>37</v>
      </c>
    </row>
    <row r="388" spans="1:17" ht="14.4" customHeight="1" x14ac:dyDescent="0.3">
      <c r="A388" s="631" t="s">
        <v>3015</v>
      </c>
      <c r="B388" s="632" t="s">
        <v>2531</v>
      </c>
      <c r="C388" s="632" t="s">
        <v>634</v>
      </c>
      <c r="D388" s="632" t="s">
        <v>2587</v>
      </c>
      <c r="E388" s="632" t="s">
        <v>2588</v>
      </c>
      <c r="F388" s="649">
        <v>5</v>
      </c>
      <c r="G388" s="649">
        <v>1065</v>
      </c>
      <c r="H388" s="649">
        <v>1</v>
      </c>
      <c r="I388" s="649">
        <v>213</v>
      </c>
      <c r="J388" s="649">
        <v>5</v>
      </c>
      <c r="K388" s="649">
        <v>1065</v>
      </c>
      <c r="L388" s="649">
        <v>1</v>
      </c>
      <c r="M388" s="649">
        <v>213</v>
      </c>
      <c r="N388" s="649">
        <v>8</v>
      </c>
      <c r="O388" s="649">
        <v>1712</v>
      </c>
      <c r="P388" s="637">
        <v>1.6075117370892018</v>
      </c>
      <c r="Q388" s="650">
        <v>214</v>
      </c>
    </row>
    <row r="389" spans="1:17" ht="14.4" customHeight="1" x14ac:dyDescent="0.3">
      <c r="A389" s="631" t="s">
        <v>3015</v>
      </c>
      <c r="B389" s="632" t="s">
        <v>2531</v>
      </c>
      <c r="C389" s="632" t="s">
        <v>634</v>
      </c>
      <c r="D389" s="632" t="s">
        <v>2587</v>
      </c>
      <c r="E389" s="632" t="s">
        <v>2589</v>
      </c>
      <c r="F389" s="649">
        <v>56</v>
      </c>
      <c r="G389" s="649">
        <v>11928</v>
      </c>
      <c r="H389" s="649">
        <v>1.4736842105263157</v>
      </c>
      <c r="I389" s="649">
        <v>213</v>
      </c>
      <c r="J389" s="649">
        <v>38</v>
      </c>
      <c r="K389" s="649">
        <v>8094</v>
      </c>
      <c r="L389" s="649">
        <v>1</v>
      </c>
      <c r="M389" s="649">
        <v>213</v>
      </c>
      <c r="N389" s="649">
        <v>44</v>
      </c>
      <c r="O389" s="649">
        <v>9416</v>
      </c>
      <c r="P389" s="637">
        <v>1.1633308623671856</v>
      </c>
      <c r="Q389" s="650">
        <v>214</v>
      </c>
    </row>
    <row r="390" spans="1:17" ht="14.4" customHeight="1" x14ac:dyDescent="0.3">
      <c r="A390" s="631" t="s">
        <v>3015</v>
      </c>
      <c r="B390" s="632" t="s">
        <v>2531</v>
      </c>
      <c r="C390" s="632" t="s">
        <v>634</v>
      </c>
      <c r="D390" s="632" t="s">
        <v>2590</v>
      </c>
      <c r="E390" s="632" t="s">
        <v>2591</v>
      </c>
      <c r="F390" s="649">
        <v>5</v>
      </c>
      <c r="G390" s="649">
        <v>775</v>
      </c>
      <c r="H390" s="649">
        <v>0.83333333333333337</v>
      </c>
      <c r="I390" s="649">
        <v>155</v>
      </c>
      <c r="J390" s="649">
        <v>6</v>
      </c>
      <c r="K390" s="649">
        <v>930</v>
      </c>
      <c r="L390" s="649">
        <v>1</v>
      </c>
      <c r="M390" s="649">
        <v>155</v>
      </c>
      <c r="N390" s="649">
        <v>11</v>
      </c>
      <c r="O390" s="649">
        <v>1705</v>
      </c>
      <c r="P390" s="637">
        <v>1.8333333333333333</v>
      </c>
      <c r="Q390" s="650">
        <v>155</v>
      </c>
    </row>
    <row r="391" spans="1:17" ht="14.4" customHeight="1" x14ac:dyDescent="0.3">
      <c r="A391" s="631" t="s">
        <v>3015</v>
      </c>
      <c r="B391" s="632" t="s">
        <v>2531</v>
      </c>
      <c r="C391" s="632" t="s">
        <v>634</v>
      </c>
      <c r="D391" s="632" t="s">
        <v>2590</v>
      </c>
      <c r="E391" s="632" t="s">
        <v>2592</v>
      </c>
      <c r="F391" s="649">
        <v>87</v>
      </c>
      <c r="G391" s="649">
        <v>13485</v>
      </c>
      <c r="H391" s="649">
        <v>1.1447368421052631</v>
      </c>
      <c r="I391" s="649">
        <v>155</v>
      </c>
      <c r="J391" s="649">
        <v>76</v>
      </c>
      <c r="K391" s="649">
        <v>11780</v>
      </c>
      <c r="L391" s="649">
        <v>1</v>
      </c>
      <c r="M391" s="649">
        <v>155</v>
      </c>
      <c r="N391" s="649">
        <v>70</v>
      </c>
      <c r="O391" s="649">
        <v>10850</v>
      </c>
      <c r="P391" s="637">
        <v>0.92105263157894735</v>
      </c>
      <c r="Q391" s="650">
        <v>155</v>
      </c>
    </row>
    <row r="392" spans="1:17" ht="14.4" customHeight="1" x14ac:dyDescent="0.3">
      <c r="A392" s="631" t="s">
        <v>3015</v>
      </c>
      <c r="B392" s="632" t="s">
        <v>2531</v>
      </c>
      <c r="C392" s="632" t="s">
        <v>634</v>
      </c>
      <c r="D392" s="632" t="s">
        <v>2593</v>
      </c>
      <c r="E392" s="632" t="s">
        <v>2594</v>
      </c>
      <c r="F392" s="649">
        <v>20</v>
      </c>
      <c r="G392" s="649">
        <v>3740</v>
      </c>
      <c r="H392" s="649">
        <v>0.7142857142857143</v>
      </c>
      <c r="I392" s="649">
        <v>187</v>
      </c>
      <c r="J392" s="649">
        <v>28</v>
      </c>
      <c r="K392" s="649">
        <v>5236</v>
      </c>
      <c r="L392" s="649">
        <v>1</v>
      </c>
      <c r="M392" s="649">
        <v>187</v>
      </c>
      <c r="N392" s="649">
        <v>15</v>
      </c>
      <c r="O392" s="649">
        <v>2805</v>
      </c>
      <c r="P392" s="637">
        <v>0.5357142857142857</v>
      </c>
      <c r="Q392" s="650">
        <v>187</v>
      </c>
    </row>
    <row r="393" spans="1:17" ht="14.4" customHeight="1" x14ac:dyDescent="0.3">
      <c r="A393" s="631" t="s">
        <v>3015</v>
      </c>
      <c r="B393" s="632" t="s">
        <v>2531</v>
      </c>
      <c r="C393" s="632" t="s">
        <v>634</v>
      </c>
      <c r="D393" s="632" t="s">
        <v>2593</v>
      </c>
      <c r="E393" s="632" t="s">
        <v>2595</v>
      </c>
      <c r="F393" s="649">
        <v>199</v>
      </c>
      <c r="G393" s="649">
        <v>37213</v>
      </c>
      <c r="H393" s="649">
        <v>1.0585106382978724</v>
      </c>
      <c r="I393" s="649">
        <v>187</v>
      </c>
      <c r="J393" s="649">
        <v>188</v>
      </c>
      <c r="K393" s="649">
        <v>35156</v>
      </c>
      <c r="L393" s="649">
        <v>1</v>
      </c>
      <c r="M393" s="649">
        <v>187</v>
      </c>
      <c r="N393" s="649">
        <v>185</v>
      </c>
      <c r="O393" s="649">
        <v>34595</v>
      </c>
      <c r="P393" s="637">
        <v>0.98404255319148937</v>
      </c>
      <c r="Q393" s="650">
        <v>187</v>
      </c>
    </row>
    <row r="394" spans="1:17" ht="14.4" customHeight="1" x14ac:dyDescent="0.3">
      <c r="A394" s="631" t="s">
        <v>3015</v>
      </c>
      <c r="B394" s="632" t="s">
        <v>2531</v>
      </c>
      <c r="C394" s="632" t="s">
        <v>634</v>
      </c>
      <c r="D394" s="632" t="s">
        <v>2596</v>
      </c>
      <c r="E394" s="632" t="s">
        <v>2597</v>
      </c>
      <c r="F394" s="649">
        <v>128</v>
      </c>
      <c r="G394" s="649">
        <v>16384</v>
      </c>
      <c r="H394" s="649">
        <v>1.0578512396694215</v>
      </c>
      <c r="I394" s="649">
        <v>128</v>
      </c>
      <c r="J394" s="649">
        <v>121</v>
      </c>
      <c r="K394" s="649">
        <v>15488</v>
      </c>
      <c r="L394" s="649">
        <v>1</v>
      </c>
      <c r="M394" s="649">
        <v>128</v>
      </c>
      <c r="N394" s="649">
        <v>129</v>
      </c>
      <c r="O394" s="649">
        <v>16512</v>
      </c>
      <c r="P394" s="637">
        <v>1.0661157024793388</v>
      </c>
      <c r="Q394" s="650">
        <v>128</v>
      </c>
    </row>
    <row r="395" spans="1:17" ht="14.4" customHeight="1" x14ac:dyDescent="0.3">
      <c r="A395" s="631" t="s">
        <v>3015</v>
      </c>
      <c r="B395" s="632" t="s">
        <v>2531</v>
      </c>
      <c r="C395" s="632" t="s">
        <v>634</v>
      </c>
      <c r="D395" s="632" t="s">
        <v>2596</v>
      </c>
      <c r="E395" s="632" t="s">
        <v>2598</v>
      </c>
      <c r="F395" s="649">
        <v>17</v>
      </c>
      <c r="G395" s="649">
        <v>2176</v>
      </c>
      <c r="H395" s="649">
        <v>0.53125</v>
      </c>
      <c r="I395" s="649">
        <v>128</v>
      </c>
      <c r="J395" s="649">
        <v>32</v>
      </c>
      <c r="K395" s="649">
        <v>4096</v>
      </c>
      <c r="L395" s="649">
        <v>1</v>
      </c>
      <c r="M395" s="649">
        <v>128</v>
      </c>
      <c r="N395" s="649">
        <v>20</v>
      </c>
      <c r="O395" s="649">
        <v>2560</v>
      </c>
      <c r="P395" s="637">
        <v>0.625</v>
      </c>
      <c r="Q395" s="650">
        <v>128</v>
      </c>
    </row>
    <row r="396" spans="1:17" ht="14.4" customHeight="1" x14ac:dyDescent="0.3">
      <c r="A396" s="631" t="s">
        <v>3015</v>
      </c>
      <c r="B396" s="632" t="s">
        <v>2531</v>
      </c>
      <c r="C396" s="632" t="s">
        <v>634</v>
      </c>
      <c r="D396" s="632" t="s">
        <v>2599</v>
      </c>
      <c r="E396" s="632" t="s">
        <v>2600</v>
      </c>
      <c r="F396" s="649">
        <v>333</v>
      </c>
      <c r="G396" s="649">
        <v>74259</v>
      </c>
      <c r="H396" s="649">
        <v>1.3591836734693878</v>
      </c>
      <c r="I396" s="649">
        <v>223</v>
      </c>
      <c r="J396" s="649">
        <v>245</v>
      </c>
      <c r="K396" s="649">
        <v>54635</v>
      </c>
      <c r="L396" s="649">
        <v>1</v>
      </c>
      <c r="M396" s="649">
        <v>223</v>
      </c>
      <c r="N396" s="649">
        <v>295</v>
      </c>
      <c r="O396" s="649">
        <v>66080</v>
      </c>
      <c r="P396" s="637">
        <v>1.2094811018577836</v>
      </c>
      <c r="Q396" s="650">
        <v>224</v>
      </c>
    </row>
    <row r="397" spans="1:17" ht="14.4" customHeight="1" x14ac:dyDescent="0.3">
      <c r="A397" s="631" t="s">
        <v>3015</v>
      </c>
      <c r="B397" s="632" t="s">
        <v>2531</v>
      </c>
      <c r="C397" s="632" t="s">
        <v>634</v>
      </c>
      <c r="D397" s="632" t="s">
        <v>2599</v>
      </c>
      <c r="E397" s="632" t="s">
        <v>2601</v>
      </c>
      <c r="F397" s="649">
        <v>25</v>
      </c>
      <c r="G397" s="649">
        <v>5575</v>
      </c>
      <c r="H397" s="649">
        <v>0.92592592592592593</v>
      </c>
      <c r="I397" s="649">
        <v>223</v>
      </c>
      <c r="J397" s="649">
        <v>27</v>
      </c>
      <c r="K397" s="649">
        <v>6021</v>
      </c>
      <c r="L397" s="649">
        <v>1</v>
      </c>
      <c r="M397" s="649">
        <v>223</v>
      </c>
      <c r="N397" s="649">
        <v>26</v>
      </c>
      <c r="O397" s="649">
        <v>5824</v>
      </c>
      <c r="P397" s="637">
        <v>0.96728118252781925</v>
      </c>
      <c r="Q397" s="650">
        <v>224</v>
      </c>
    </row>
    <row r="398" spans="1:17" ht="14.4" customHeight="1" x14ac:dyDescent="0.3">
      <c r="A398" s="631" t="s">
        <v>3015</v>
      </c>
      <c r="B398" s="632" t="s">
        <v>2531</v>
      </c>
      <c r="C398" s="632" t="s">
        <v>634</v>
      </c>
      <c r="D398" s="632" t="s">
        <v>2602</v>
      </c>
      <c r="E398" s="632" t="s">
        <v>2603</v>
      </c>
      <c r="F398" s="649">
        <v>2</v>
      </c>
      <c r="G398" s="649">
        <v>446</v>
      </c>
      <c r="H398" s="649">
        <v>1</v>
      </c>
      <c r="I398" s="649">
        <v>223</v>
      </c>
      <c r="J398" s="649">
        <v>2</v>
      </c>
      <c r="K398" s="649">
        <v>446</v>
      </c>
      <c r="L398" s="649">
        <v>1</v>
      </c>
      <c r="M398" s="649">
        <v>223</v>
      </c>
      <c r="N398" s="649">
        <v>7</v>
      </c>
      <c r="O398" s="649">
        <v>1568</v>
      </c>
      <c r="P398" s="637">
        <v>3.5156950672645739</v>
      </c>
      <c r="Q398" s="650">
        <v>224</v>
      </c>
    </row>
    <row r="399" spans="1:17" ht="14.4" customHeight="1" x14ac:dyDescent="0.3">
      <c r="A399" s="631" t="s">
        <v>3015</v>
      </c>
      <c r="B399" s="632" t="s">
        <v>2531</v>
      </c>
      <c r="C399" s="632" t="s">
        <v>634</v>
      </c>
      <c r="D399" s="632" t="s">
        <v>2602</v>
      </c>
      <c r="E399" s="632" t="s">
        <v>2604</v>
      </c>
      <c r="F399" s="649">
        <v>4</v>
      </c>
      <c r="G399" s="649">
        <v>892</v>
      </c>
      <c r="H399" s="649">
        <v>0.5</v>
      </c>
      <c r="I399" s="649">
        <v>223</v>
      </c>
      <c r="J399" s="649">
        <v>8</v>
      </c>
      <c r="K399" s="649">
        <v>1784</v>
      </c>
      <c r="L399" s="649">
        <v>1</v>
      </c>
      <c r="M399" s="649">
        <v>223</v>
      </c>
      <c r="N399" s="649"/>
      <c r="O399" s="649"/>
      <c r="P399" s="637"/>
      <c r="Q399" s="650"/>
    </row>
    <row r="400" spans="1:17" ht="14.4" customHeight="1" x14ac:dyDescent="0.3">
      <c r="A400" s="631" t="s">
        <v>3015</v>
      </c>
      <c r="B400" s="632" t="s">
        <v>2531</v>
      </c>
      <c r="C400" s="632" t="s">
        <v>634</v>
      </c>
      <c r="D400" s="632" t="s">
        <v>2608</v>
      </c>
      <c r="E400" s="632" t="s">
        <v>2609</v>
      </c>
      <c r="F400" s="649">
        <v>26</v>
      </c>
      <c r="G400" s="649">
        <v>5850</v>
      </c>
      <c r="H400" s="649">
        <v>0.56521739130434778</v>
      </c>
      <c r="I400" s="649">
        <v>225</v>
      </c>
      <c r="J400" s="649">
        <v>46</v>
      </c>
      <c r="K400" s="649">
        <v>10350</v>
      </c>
      <c r="L400" s="649">
        <v>1</v>
      </c>
      <c r="M400" s="649">
        <v>225</v>
      </c>
      <c r="N400" s="649">
        <v>57</v>
      </c>
      <c r="O400" s="649">
        <v>12882</v>
      </c>
      <c r="P400" s="637">
        <v>1.2446376811594202</v>
      </c>
      <c r="Q400" s="650">
        <v>226</v>
      </c>
    </row>
    <row r="401" spans="1:17" ht="14.4" customHeight="1" x14ac:dyDescent="0.3">
      <c r="A401" s="631" t="s">
        <v>3015</v>
      </c>
      <c r="B401" s="632" t="s">
        <v>2531</v>
      </c>
      <c r="C401" s="632" t="s">
        <v>634</v>
      </c>
      <c r="D401" s="632" t="s">
        <v>2608</v>
      </c>
      <c r="E401" s="632" t="s">
        <v>2610</v>
      </c>
      <c r="F401" s="649">
        <v>149</v>
      </c>
      <c r="G401" s="649">
        <v>33525</v>
      </c>
      <c r="H401" s="649">
        <v>1.0136054421768708</v>
      </c>
      <c r="I401" s="649">
        <v>225</v>
      </c>
      <c r="J401" s="649">
        <v>147</v>
      </c>
      <c r="K401" s="649">
        <v>33075</v>
      </c>
      <c r="L401" s="649">
        <v>1</v>
      </c>
      <c r="M401" s="649">
        <v>225</v>
      </c>
      <c r="N401" s="649">
        <v>206</v>
      </c>
      <c r="O401" s="649">
        <v>46556</v>
      </c>
      <c r="P401" s="637">
        <v>1.4075888133030989</v>
      </c>
      <c r="Q401" s="650">
        <v>226</v>
      </c>
    </row>
    <row r="402" spans="1:17" ht="14.4" customHeight="1" x14ac:dyDescent="0.3">
      <c r="A402" s="631" t="s">
        <v>3015</v>
      </c>
      <c r="B402" s="632" t="s">
        <v>2531</v>
      </c>
      <c r="C402" s="632" t="s">
        <v>634</v>
      </c>
      <c r="D402" s="632" t="s">
        <v>2611</v>
      </c>
      <c r="E402" s="632" t="s">
        <v>2612</v>
      </c>
      <c r="F402" s="649">
        <v>1</v>
      </c>
      <c r="G402" s="649">
        <v>625</v>
      </c>
      <c r="H402" s="649">
        <v>0.99840255591054317</v>
      </c>
      <c r="I402" s="649">
        <v>625</v>
      </c>
      <c r="J402" s="649">
        <v>1</v>
      </c>
      <c r="K402" s="649">
        <v>626</v>
      </c>
      <c r="L402" s="649">
        <v>1</v>
      </c>
      <c r="M402" s="649">
        <v>626</v>
      </c>
      <c r="N402" s="649"/>
      <c r="O402" s="649"/>
      <c r="P402" s="637"/>
      <c r="Q402" s="650"/>
    </row>
    <row r="403" spans="1:17" ht="14.4" customHeight="1" x14ac:dyDescent="0.3">
      <c r="A403" s="631" t="s">
        <v>3015</v>
      </c>
      <c r="B403" s="632" t="s">
        <v>2531</v>
      </c>
      <c r="C403" s="632" t="s">
        <v>634</v>
      </c>
      <c r="D403" s="632" t="s">
        <v>2611</v>
      </c>
      <c r="E403" s="632" t="s">
        <v>2613</v>
      </c>
      <c r="F403" s="649">
        <v>2</v>
      </c>
      <c r="G403" s="649">
        <v>1250</v>
      </c>
      <c r="H403" s="649"/>
      <c r="I403" s="649">
        <v>625</v>
      </c>
      <c r="J403" s="649"/>
      <c r="K403" s="649"/>
      <c r="L403" s="649"/>
      <c r="M403" s="649"/>
      <c r="N403" s="649"/>
      <c r="O403" s="649"/>
      <c r="P403" s="637"/>
      <c r="Q403" s="650"/>
    </row>
    <row r="404" spans="1:17" ht="14.4" customHeight="1" x14ac:dyDescent="0.3">
      <c r="A404" s="631" t="s">
        <v>3015</v>
      </c>
      <c r="B404" s="632" t="s">
        <v>2531</v>
      </c>
      <c r="C404" s="632" t="s">
        <v>634</v>
      </c>
      <c r="D404" s="632" t="s">
        <v>2627</v>
      </c>
      <c r="E404" s="632" t="s">
        <v>2629</v>
      </c>
      <c r="F404" s="649">
        <v>1</v>
      </c>
      <c r="G404" s="649">
        <v>265</v>
      </c>
      <c r="H404" s="649">
        <v>1</v>
      </c>
      <c r="I404" s="649">
        <v>265</v>
      </c>
      <c r="J404" s="649">
        <v>1</v>
      </c>
      <c r="K404" s="649">
        <v>265</v>
      </c>
      <c r="L404" s="649">
        <v>1</v>
      </c>
      <c r="M404" s="649">
        <v>265</v>
      </c>
      <c r="N404" s="649"/>
      <c r="O404" s="649"/>
      <c r="P404" s="637"/>
      <c r="Q404" s="650"/>
    </row>
    <row r="405" spans="1:17" ht="14.4" customHeight="1" x14ac:dyDescent="0.3">
      <c r="A405" s="631" t="s">
        <v>3015</v>
      </c>
      <c r="B405" s="632" t="s">
        <v>2531</v>
      </c>
      <c r="C405" s="632" t="s">
        <v>634</v>
      </c>
      <c r="D405" s="632" t="s">
        <v>2630</v>
      </c>
      <c r="E405" s="632" t="s">
        <v>2631</v>
      </c>
      <c r="F405" s="649">
        <v>4</v>
      </c>
      <c r="G405" s="649">
        <v>1396</v>
      </c>
      <c r="H405" s="649">
        <v>0.49857142857142855</v>
      </c>
      <c r="I405" s="649">
        <v>349</v>
      </c>
      <c r="J405" s="649">
        <v>8</v>
      </c>
      <c r="K405" s="649">
        <v>2800</v>
      </c>
      <c r="L405" s="649">
        <v>1</v>
      </c>
      <c r="M405" s="649">
        <v>350</v>
      </c>
      <c r="N405" s="649">
        <v>6</v>
      </c>
      <c r="O405" s="649">
        <v>2100</v>
      </c>
      <c r="P405" s="637">
        <v>0.75</v>
      </c>
      <c r="Q405" s="650">
        <v>350</v>
      </c>
    </row>
    <row r="406" spans="1:17" ht="14.4" customHeight="1" x14ac:dyDescent="0.3">
      <c r="A406" s="631" t="s">
        <v>3015</v>
      </c>
      <c r="B406" s="632" t="s">
        <v>2531</v>
      </c>
      <c r="C406" s="632" t="s">
        <v>634</v>
      </c>
      <c r="D406" s="632" t="s">
        <v>2890</v>
      </c>
      <c r="E406" s="632" t="s">
        <v>2891</v>
      </c>
      <c r="F406" s="649">
        <v>8</v>
      </c>
      <c r="G406" s="649">
        <v>33312</v>
      </c>
      <c r="H406" s="649">
        <v>8</v>
      </c>
      <c r="I406" s="649">
        <v>4164</v>
      </c>
      <c r="J406" s="649">
        <v>1</v>
      </c>
      <c r="K406" s="649">
        <v>4164</v>
      </c>
      <c r="L406" s="649">
        <v>1</v>
      </c>
      <c r="M406" s="649">
        <v>4164</v>
      </c>
      <c r="N406" s="649">
        <v>4</v>
      </c>
      <c r="O406" s="649">
        <v>16664</v>
      </c>
      <c r="P406" s="637">
        <v>4.0019212295869355</v>
      </c>
      <c r="Q406" s="650">
        <v>4166</v>
      </c>
    </row>
    <row r="407" spans="1:17" ht="14.4" customHeight="1" x14ac:dyDescent="0.3">
      <c r="A407" s="631" t="s">
        <v>3015</v>
      </c>
      <c r="B407" s="632" t="s">
        <v>2531</v>
      </c>
      <c r="C407" s="632" t="s">
        <v>634</v>
      </c>
      <c r="D407" s="632" t="s">
        <v>2890</v>
      </c>
      <c r="E407" s="632" t="s">
        <v>2892</v>
      </c>
      <c r="F407" s="649">
        <v>15</v>
      </c>
      <c r="G407" s="649">
        <v>62460</v>
      </c>
      <c r="H407" s="649">
        <v>0.625</v>
      </c>
      <c r="I407" s="649">
        <v>4164</v>
      </c>
      <c r="J407" s="649">
        <v>24</v>
      </c>
      <c r="K407" s="649">
        <v>99936</v>
      </c>
      <c r="L407" s="649">
        <v>1</v>
      </c>
      <c r="M407" s="649">
        <v>4164</v>
      </c>
      <c r="N407" s="649">
        <v>23</v>
      </c>
      <c r="O407" s="649">
        <v>95818</v>
      </c>
      <c r="P407" s="637">
        <v>0.95879362792186995</v>
      </c>
      <c r="Q407" s="650">
        <v>4166</v>
      </c>
    </row>
    <row r="408" spans="1:17" ht="14.4" customHeight="1" x14ac:dyDescent="0.3">
      <c r="A408" s="631" t="s">
        <v>3015</v>
      </c>
      <c r="B408" s="632" t="s">
        <v>2531</v>
      </c>
      <c r="C408" s="632" t="s">
        <v>634</v>
      </c>
      <c r="D408" s="632" t="s">
        <v>2900</v>
      </c>
      <c r="E408" s="632" t="s">
        <v>2901</v>
      </c>
      <c r="F408" s="649">
        <v>1</v>
      </c>
      <c r="G408" s="649">
        <v>15260</v>
      </c>
      <c r="H408" s="649"/>
      <c r="I408" s="649">
        <v>15260</v>
      </c>
      <c r="J408" s="649"/>
      <c r="K408" s="649"/>
      <c r="L408" s="649"/>
      <c r="M408" s="649"/>
      <c r="N408" s="649"/>
      <c r="O408" s="649"/>
      <c r="P408" s="637"/>
      <c r="Q408" s="650"/>
    </row>
    <row r="409" spans="1:17" ht="14.4" customHeight="1" x14ac:dyDescent="0.3">
      <c r="A409" s="631" t="s">
        <v>3015</v>
      </c>
      <c r="B409" s="632" t="s">
        <v>2531</v>
      </c>
      <c r="C409" s="632" t="s">
        <v>634</v>
      </c>
      <c r="D409" s="632" t="s">
        <v>2902</v>
      </c>
      <c r="E409" s="632" t="s">
        <v>2903</v>
      </c>
      <c r="F409" s="649">
        <v>59</v>
      </c>
      <c r="G409" s="649">
        <v>227740</v>
      </c>
      <c r="H409" s="649">
        <v>1.1568627450980393</v>
      </c>
      <c r="I409" s="649">
        <v>3860</v>
      </c>
      <c r="J409" s="649">
        <v>51</v>
      </c>
      <c r="K409" s="649">
        <v>196860</v>
      </c>
      <c r="L409" s="649">
        <v>1</v>
      </c>
      <c r="M409" s="649">
        <v>3860</v>
      </c>
      <c r="N409" s="649">
        <v>57</v>
      </c>
      <c r="O409" s="649">
        <v>220134</v>
      </c>
      <c r="P409" s="637">
        <v>1.1182261505638524</v>
      </c>
      <c r="Q409" s="650">
        <v>3862</v>
      </c>
    </row>
    <row r="410" spans="1:17" ht="14.4" customHeight="1" x14ac:dyDescent="0.3">
      <c r="A410" s="631" t="s">
        <v>3015</v>
      </c>
      <c r="B410" s="632" t="s">
        <v>2531</v>
      </c>
      <c r="C410" s="632" t="s">
        <v>634</v>
      </c>
      <c r="D410" s="632" t="s">
        <v>2904</v>
      </c>
      <c r="E410" s="632" t="s">
        <v>2906</v>
      </c>
      <c r="F410" s="649">
        <v>1</v>
      </c>
      <c r="G410" s="649">
        <v>5210</v>
      </c>
      <c r="H410" s="649"/>
      <c r="I410" s="649">
        <v>5210</v>
      </c>
      <c r="J410" s="649"/>
      <c r="K410" s="649"/>
      <c r="L410" s="649"/>
      <c r="M410" s="649"/>
      <c r="N410" s="649"/>
      <c r="O410" s="649"/>
      <c r="P410" s="637"/>
      <c r="Q410" s="650"/>
    </row>
    <row r="411" spans="1:17" ht="14.4" customHeight="1" x14ac:dyDescent="0.3">
      <c r="A411" s="631" t="s">
        <v>3015</v>
      </c>
      <c r="B411" s="632" t="s">
        <v>2531</v>
      </c>
      <c r="C411" s="632" t="s">
        <v>634</v>
      </c>
      <c r="D411" s="632" t="s">
        <v>2907</v>
      </c>
      <c r="E411" s="632" t="s">
        <v>2908</v>
      </c>
      <c r="F411" s="649">
        <v>37</v>
      </c>
      <c r="G411" s="649">
        <v>293225</v>
      </c>
      <c r="H411" s="649">
        <v>0.68509873739497762</v>
      </c>
      <c r="I411" s="649">
        <v>7925</v>
      </c>
      <c r="J411" s="649">
        <v>54</v>
      </c>
      <c r="K411" s="649">
        <v>428004</v>
      </c>
      <c r="L411" s="649">
        <v>1</v>
      </c>
      <c r="M411" s="649">
        <v>7926</v>
      </c>
      <c r="N411" s="649">
        <v>47</v>
      </c>
      <c r="O411" s="649">
        <v>372616</v>
      </c>
      <c r="P411" s="637">
        <v>0.8705899944860328</v>
      </c>
      <c r="Q411" s="650">
        <v>7928</v>
      </c>
    </row>
    <row r="412" spans="1:17" ht="14.4" customHeight="1" x14ac:dyDescent="0.3">
      <c r="A412" s="631" t="s">
        <v>3015</v>
      </c>
      <c r="B412" s="632" t="s">
        <v>2531</v>
      </c>
      <c r="C412" s="632" t="s">
        <v>634</v>
      </c>
      <c r="D412" s="632" t="s">
        <v>2907</v>
      </c>
      <c r="E412" s="632" t="s">
        <v>2909</v>
      </c>
      <c r="F412" s="649">
        <v>13</v>
      </c>
      <c r="G412" s="649">
        <v>103025</v>
      </c>
      <c r="H412" s="649">
        <v>6.4991799142064091</v>
      </c>
      <c r="I412" s="649">
        <v>7925</v>
      </c>
      <c r="J412" s="649">
        <v>2</v>
      </c>
      <c r="K412" s="649">
        <v>15852</v>
      </c>
      <c r="L412" s="649">
        <v>1</v>
      </c>
      <c r="M412" s="649">
        <v>7926</v>
      </c>
      <c r="N412" s="649">
        <v>10</v>
      </c>
      <c r="O412" s="649">
        <v>79280</v>
      </c>
      <c r="P412" s="637">
        <v>5.0012616704516777</v>
      </c>
      <c r="Q412" s="650">
        <v>7928</v>
      </c>
    </row>
    <row r="413" spans="1:17" ht="14.4" customHeight="1" x14ac:dyDescent="0.3">
      <c r="A413" s="631" t="s">
        <v>3015</v>
      </c>
      <c r="B413" s="632" t="s">
        <v>2531</v>
      </c>
      <c r="C413" s="632" t="s">
        <v>634</v>
      </c>
      <c r="D413" s="632" t="s">
        <v>2640</v>
      </c>
      <c r="E413" s="632" t="s">
        <v>2641</v>
      </c>
      <c r="F413" s="649"/>
      <c r="G413" s="649"/>
      <c r="H413" s="649"/>
      <c r="I413" s="649"/>
      <c r="J413" s="649">
        <v>1</v>
      </c>
      <c r="K413" s="649">
        <v>1054</v>
      </c>
      <c r="L413" s="649">
        <v>1</v>
      </c>
      <c r="M413" s="649">
        <v>1054</v>
      </c>
      <c r="N413" s="649"/>
      <c r="O413" s="649"/>
      <c r="P413" s="637"/>
      <c r="Q413" s="650"/>
    </row>
    <row r="414" spans="1:17" ht="14.4" customHeight="1" x14ac:dyDescent="0.3">
      <c r="A414" s="631" t="s">
        <v>3015</v>
      </c>
      <c r="B414" s="632" t="s">
        <v>2531</v>
      </c>
      <c r="C414" s="632" t="s">
        <v>634</v>
      </c>
      <c r="D414" s="632" t="s">
        <v>2642</v>
      </c>
      <c r="E414" s="632" t="s">
        <v>2643</v>
      </c>
      <c r="F414" s="649">
        <v>60</v>
      </c>
      <c r="G414" s="649">
        <v>77580</v>
      </c>
      <c r="H414" s="649">
        <v>0.99922720247295205</v>
      </c>
      <c r="I414" s="649">
        <v>1293</v>
      </c>
      <c r="J414" s="649">
        <v>60</v>
      </c>
      <c r="K414" s="649">
        <v>77640</v>
      </c>
      <c r="L414" s="649">
        <v>1</v>
      </c>
      <c r="M414" s="649">
        <v>1294</v>
      </c>
      <c r="N414" s="649">
        <v>53</v>
      </c>
      <c r="O414" s="649">
        <v>68582</v>
      </c>
      <c r="P414" s="637">
        <v>0.8833333333333333</v>
      </c>
      <c r="Q414" s="650">
        <v>1294</v>
      </c>
    </row>
    <row r="415" spans="1:17" ht="14.4" customHeight="1" x14ac:dyDescent="0.3">
      <c r="A415" s="631" t="s">
        <v>3015</v>
      </c>
      <c r="B415" s="632" t="s">
        <v>2531</v>
      </c>
      <c r="C415" s="632" t="s">
        <v>634</v>
      </c>
      <c r="D415" s="632" t="s">
        <v>2644</v>
      </c>
      <c r="E415" s="632" t="s">
        <v>2645</v>
      </c>
      <c r="F415" s="649">
        <v>51</v>
      </c>
      <c r="G415" s="649">
        <v>60027</v>
      </c>
      <c r="H415" s="649">
        <v>0.97993665926603113</v>
      </c>
      <c r="I415" s="649">
        <v>1177</v>
      </c>
      <c r="J415" s="649">
        <v>52</v>
      </c>
      <c r="K415" s="649">
        <v>61256</v>
      </c>
      <c r="L415" s="649">
        <v>1</v>
      </c>
      <c r="M415" s="649">
        <v>1178</v>
      </c>
      <c r="N415" s="649">
        <v>52</v>
      </c>
      <c r="O415" s="649">
        <v>61256</v>
      </c>
      <c r="P415" s="637">
        <v>1</v>
      </c>
      <c r="Q415" s="650">
        <v>1178</v>
      </c>
    </row>
    <row r="416" spans="1:17" ht="14.4" customHeight="1" x14ac:dyDescent="0.3">
      <c r="A416" s="631" t="s">
        <v>3015</v>
      </c>
      <c r="B416" s="632" t="s">
        <v>2531</v>
      </c>
      <c r="C416" s="632" t="s">
        <v>634</v>
      </c>
      <c r="D416" s="632" t="s">
        <v>2646</v>
      </c>
      <c r="E416" s="632" t="s">
        <v>2647</v>
      </c>
      <c r="F416" s="649">
        <v>85</v>
      </c>
      <c r="G416" s="649">
        <v>438345</v>
      </c>
      <c r="H416" s="649">
        <v>0.85</v>
      </c>
      <c r="I416" s="649">
        <v>5157</v>
      </c>
      <c r="J416" s="649">
        <v>100</v>
      </c>
      <c r="K416" s="649">
        <v>515700</v>
      </c>
      <c r="L416" s="649">
        <v>1</v>
      </c>
      <c r="M416" s="649">
        <v>5157</v>
      </c>
      <c r="N416" s="649">
        <v>107</v>
      </c>
      <c r="O416" s="649">
        <v>551881</v>
      </c>
      <c r="P416" s="637">
        <v>1.070159007174714</v>
      </c>
      <c r="Q416" s="650">
        <v>5157.7663551401865</v>
      </c>
    </row>
    <row r="417" spans="1:17" ht="14.4" customHeight="1" x14ac:dyDescent="0.3">
      <c r="A417" s="631" t="s">
        <v>3015</v>
      </c>
      <c r="B417" s="632" t="s">
        <v>2531</v>
      </c>
      <c r="C417" s="632" t="s">
        <v>634</v>
      </c>
      <c r="D417" s="632" t="s">
        <v>2648</v>
      </c>
      <c r="E417" s="632" t="s">
        <v>2649</v>
      </c>
      <c r="F417" s="649"/>
      <c r="G417" s="649"/>
      <c r="H417" s="649"/>
      <c r="I417" s="649"/>
      <c r="J417" s="649"/>
      <c r="K417" s="649"/>
      <c r="L417" s="649"/>
      <c r="M417" s="649"/>
      <c r="N417" s="649">
        <v>3</v>
      </c>
      <c r="O417" s="649">
        <v>23427</v>
      </c>
      <c r="P417" s="637"/>
      <c r="Q417" s="650">
        <v>7809</v>
      </c>
    </row>
    <row r="418" spans="1:17" ht="14.4" customHeight="1" x14ac:dyDescent="0.3">
      <c r="A418" s="631" t="s">
        <v>3015</v>
      </c>
      <c r="B418" s="632" t="s">
        <v>2531</v>
      </c>
      <c r="C418" s="632" t="s">
        <v>634</v>
      </c>
      <c r="D418" s="632" t="s">
        <v>2648</v>
      </c>
      <c r="E418" s="632" t="s">
        <v>2650</v>
      </c>
      <c r="F418" s="649"/>
      <c r="G418" s="649"/>
      <c r="H418" s="649"/>
      <c r="I418" s="649"/>
      <c r="J418" s="649">
        <v>2</v>
      </c>
      <c r="K418" s="649">
        <v>15614</v>
      </c>
      <c r="L418" s="649">
        <v>1</v>
      </c>
      <c r="M418" s="649">
        <v>7807</v>
      </c>
      <c r="N418" s="649">
        <v>1</v>
      </c>
      <c r="O418" s="649">
        <v>7809</v>
      </c>
      <c r="P418" s="637">
        <v>0.50012809017548354</v>
      </c>
      <c r="Q418" s="650">
        <v>7809</v>
      </c>
    </row>
    <row r="419" spans="1:17" ht="14.4" customHeight="1" x14ac:dyDescent="0.3">
      <c r="A419" s="631" t="s">
        <v>3015</v>
      </c>
      <c r="B419" s="632" t="s">
        <v>2531</v>
      </c>
      <c r="C419" s="632" t="s">
        <v>634</v>
      </c>
      <c r="D419" s="632" t="s">
        <v>2651</v>
      </c>
      <c r="E419" s="632" t="s">
        <v>2652</v>
      </c>
      <c r="F419" s="649">
        <v>2</v>
      </c>
      <c r="G419" s="649">
        <v>11240</v>
      </c>
      <c r="H419" s="649">
        <v>1</v>
      </c>
      <c r="I419" s="649">
        <v>5620</v>
      </c>
      <c r="J419" s="649">
        <v>2</v>
      </c>
      <c r="K419" s="649">
        <v>11240</v>
      </c>
      <c r="L419" s="649">
        <v>1</v>
      </c>
      <c r="M419" s="649">
        <v>5620</v>
      </c>
      <c r="N419" s="649">
        <v>2</v>
      </c>
      <c r="O419" s="649">
        <v>11242</v>
      </c>
      <c r="P419" s="637">
        <v>1.0001779359430605</v>
      </c>
      <c r="Q419" s="650">
        <v>5621</v>
      </c>
    </row>
    <row r="420" spans="1:17" ht="14.4" customHeight="1" x14ac:dyDescent="0.3">
      <c r="A420" s="631" t="s">
        <v>3015</v>
      </c>
      <c r="B420" s="632" t="s">
        <v>2531</v>
      </c>
      <c r="C420" s="632" t="s">
        <v>634</v>
      </c>
      <c r="D420" s="632" t="s">
        <v>2651</v>
      </c>
      <c r="E420" s="632" t="s">
        <v>2653</v>
      </c>
      <c r="F420" s="649"/>
      <c r="G420" s="649"/>
      <c r="H420" s="649"/>
      <c r="I420" s="649"/>
      <c r="J420" s="649"/>
      <c r="K420" s="649"/>
      <c r="L420" s="649"/>
      <c r="M420" s="649"/>
      <c r="N420" s="649">
        <v>7</v>
      </c>
      <c r="O420" s="649">
        <v>39347</v>
      </c>
      <c r="P420" s="637"/>
      <c r="Q420" s="650">
        <v>5621</v>
      </c>
    </row>
    <row r="421" spans="1:17" ht="14.4" customHeight="1" x14ac:dyDescent="0.3">
      <c r="A421" s="631" t="s">
        <v>3015</v>
      </c>
      <c r="B421" s="632" t="s">
        <v>2531</v>
      </c>
      <c r="C421" s="632" t="s">
        <v>634</v>
      </c>
      <c r="D421" s="632" t="s">
        <v>2913</v>
      </c>
      <c r="E421" s="632" t="s">
        <v>2914</v>
      </c>
      <c r="F421" s="649">
        <v>1</v>
      </c>
      <c r="G421" s="649">
        <v>0</v>
      </c>
      <c r="H421" s="649"/>
      <c r="I421" s="649">
        <v>0</v>
      </c>
      <c r="J421" s="649"/>
      <c r="K421" s="649"/>
      <c r="L421" s="649"/>
      <c r="M421" s="649"/>
      <c r="N421" s="649"/>
      <c r="O421" s="649"/>
      <c r="P421" s="637"/>
      <c r="Q421" s="650"/>
    </row>
    <row r="422" spans="1:17" ht="14.4" customHeight="1" x14ac:dyDescent="0.3">
      <c r="A422" s="631" t="s">
        <v>3015</v>
      </c>
      <c r="B422" s="632" t="s">
        <v>2531</v>
      </c>
      <c r="C422" s="632" t="s">
        <v>634</v>
      </c>
      <c r="D422" s="632" t="s">
        <v>2657</v>
      </c>
      <c r="E422" s="632" t="s">
        <v>2658</v>
      </c>
      <c r="F422" s="649">
        <v>4</v>
      </c>
      <c r="G422" s="649">
        <v>3200</v>
      </c>
      <c r="H422" s="649">
        <v>1.3316687473990845</v>
      </c>
      <c r="I422" s="649">
        <v>800</v>
      </c>
      <c r="J422" s="649">
        <v>3</v>
      </c>
      <c r="K422" s="649">
        <v>2403</v>
      </c>
      <c r="L422" s="649">
        <v>1</v>
      </c>
      <c r="M422" s="649">
        <v>801</v>
      </c>
      <c r="N422" s="649">
        <v>2</v>
      </c>
      <c r="O422" s="649">
        <v>1604</v>
      </c>
      <c r="P422" s="637">
        <v>0.66749895963379113</v>
      </c>
      <c r="Q422" s="650">
        <v>802</v>
      </c>
    </row>
    <row r="423" spans="1:17" ht="14.4" customHeight="1" x14ac:dyDescent="0.3">
      <c r="A423" s="631" t="s">
        <v>3015</v>
      </c>
      <c r="B423" s="632" t="s">
        <v>2531</v>
      </c>
      <c r="C423" s="632" t="s">
        <v>634</v>
      </c>
      <c r="D423" s="632" t="s">
        <v>2659</v>
      </c>
      <c r="E423" s="632" t="s">
        <v>2660</v>
      </c>
      <c r="F423" s="649">
        <v>1433</v>
      </c>
      <c r="G423" s="649">
        <v>253641</v>
      </c>
      <c r="H423" s="649">
        <v>0.98217957505140507</v>
      </c>
      <c r="I423" s="649">
        <v>177</v>
      </c>
      <c r="J423" s="649">
        <v>1459</v>
      </c>
      <c r="K423" s="649">
        <v>258243</v>
      </c>
      <c r="L423" s="649">
        <v>1</v>
      </c>
      <c r="M423" s="649">
        <v>177</v>
      </c>
      <c r="N423" s="649">
        <v>1548</v>
      </c>
      <c r="O423" s="649">
        <v>275544</v>
      </c>
      <c r="P423" s="637">
        <v>1.0669950395557672</v>
      </c>
      <c r="Q423" s="650">
        <v>178</v>
      </c>
    </row>
    <row r="424" spans="1:17" ht="14.4" customHeight="1" x14ac:dyDescent="0.3">
      <c r="A424" s="631" t="s">
        <v>3015</v>
      </c>
      <c r="B424" s="632" t="s">
        <v>2531</v>
      </c>
      <c r="C424" s="632" t="s">
        <v>634</v>
      </c>
      <c r="D424" s="632" t="s">
        <v>2659</v>
      </c>
      <c r="E424" s="632" t="s">
        <v>2661</v>
      </c>
      <c r="F424" s="649">
        <v>50</v>
      </c>
      <c r="G424" s="649">
        <v>8850</v>
      </c>
      <c r="H424" s="649">
        <v>0.69444444444444442</v>
      </c>
      <c r="I424" s="649">
        <v>177</v>
      </c>
      <c r="J424" s="649">
        <v>72</v>
      </c>
      <c r="K424" s="649">
        <v>12744</v>
      </c>
      <c r="L424" s="649">
        <v>1</v>
      </c>
      <c r="M424" s="649">
        <v>177</v>
      </c>
      <c r="N424" s="649">
        <v>75</v>
      </c>
      <c r="O424" s="649">
        <v>13350</v>
      </c>
      <c r="P424" s="637">
        <v>1.0475517890772128</v>
      </c>
      <c r="Q424" s="650">
        <v>178</v>
      </c>
    </row>
    <row r="425" spans="1:17" ht="14.4" customHeight="1" x14ac:dyDescent="0.3">
      <c r="A425" s="631" t="s">
        <v>3015</v>
      </c>
      <c r="B425" s="632" t="s">
        <v>2531</v>
      </c>
      <c r="C425" s="632" t="s">
        <v>634</v>
      </c>
      <c r="D425" s="632" t="s">
        <v>2662</v>
      </c>
      <c r="E425" s="632" t="s">
        <v>2663</v>
      </c>
      <c r="F425" s="649">
        <v>249</v>
      </c>
      <c r="G425" s="649">
        <v>509952</v>
      </c>
      <c r="H425" s="649">
        <v>0.96092076179923913</v>
      </c>
      <c r="I425" s="649">
        <v>2048</v>
      </c>
      <c r="J425" s="649">
        <v>259</v>
      </c>
      <c r="K425" s="649">
        <v>530691</v>
      </c>
      <c r="L425" s="649">
        <v>1</v>
      </c>
      <c r="M425" s="649">
        <v>2049</v>
      </c>
      <c r="N425" s="649">
        <v>333</v>
      </c>
      <c r="O425" s="649">
        <v>682650</v>
      </c>
      <c r="P425" s="637">
        <v>1.2863417695042878</v>
      </c>
      <c r="Q425" s="650">
        <v>2050</v>
      </c>
    </row>
    <row r="426" spans="1:17" ht="14.4" customHeight="1" x14ac:dyDescent="0.3">
      <c r="A426" s="631" t="s">
        <v>3015</v>
      </c>
      <c r="B426" s="632" t="s">
        <v>2531</v>
      </c>
      <c r="C426" s="632" t="s">
        <v>634</v>
      </c>
      <c r="D426" s="632" t="s">
        <v>2669</v>
      </c>
      <c r="E426" s="632" t="s">
        <v>2670</v>
      </c>
      <c r="F426" s="649">
        <v>4</v>
      </c>
      <c r="G426" s="649">
        <v>10944</v>
      </c>
      <c r="H426" s="649">
        <v>0.79970770917062473</v>
      </c>
      <c r="I426" s="649">
        <v>2736</v>
      </c>
      <c r="J426" s="649">
        <v>5</v>
      </c>
      <c r="K426" s="649">
        <v>13685</v>
      </c>
      <c r="L426" s="649">
        <v>1</v>
      </c>
      <c r="M426" s="649">
        <v>2737</v>
      </c>
      <c r="N426" s="649">
        <v>8</v>
      </c>
      <c r="O426" s="649">
        <v>21896</v>
      </c>
      <c r="P426" s="637">
        <v>1.6</v>
      </c>
      <c r="Q426" s="650">
        <v>2737</v>
      </c>
    </row>
    <row r="427" spans="1:17" ht="14.4" customHeight="1" x14ac:dyDescent="0.3">
      <c r="A427" s="631" t="s">
        <v>3015</v>
      </c>
      <c r="B427" s="632" t="s">
        <v>2531</v>
      </c>
      <c r="C427" s="632" t="s">
        <v>634</v>
      </c>
      <c r="D427" s="632" t="s">
        <v>2669</v>
      </c>
      <c r="E427" s="632" t="s">
        <v>2671</v>
      </c>
      <c r="F427" s="649">
        <v>47</v>
      </c>
      <c r="G427" s="649">
        <v>128592</v>
      </c>
      <c r="H427" s="649">
        <v>0.95883322273008587</v>
      </c>
      <c r="I427" s="649">
        <v>2736</v>
      </c>
      <c r="J427" s="649">
        <v>49</v>
      </c>
      <c r="K427" s="649">
        <v>134113</v>
      </c>
      <c r="L427" s="649">
        <v>1</v>
      </c>
      <c r="M427" s="649">
        <v>2737</v>
      </c>
      <c r="N427" s="649">
        <v>34</v>
      </c>
      <c r="O427" s="649">
        <v>93058</v>
      </c>
      <c r="P427" s="637">
        <v>0.69387755102040816</v>
      </c>
      <c r="Q427" s="650">
        <v>2737</v>
      </c>
    </row>
    <row r="428" spans="1:17" ht="14.4" customHeight="1" x14ac:dyDescent="0.3">
      <c r="A428" s="631" t="s">
        <v>3015</v>
      </c>
      <c r="B428" s="632" t="s">
        <v>2531</v>
      </c>
      <c r="C428" s="632" t="s">
        <v>634</v>
      </c>
      <c r="D428" s="632" t="s">
        <v>2672</v>
      </c>
      <c r="E428" s="632" t="s">
        <v>2673</v>
      </c>
      <c r="F428" s="649">
        <v>11</v>
      </c>
      <c r="G428" s="649">
        <v>57959</v>
      </c>
      <c r="H428" s="649">
        <v>2.2000000000000002</v>
      </c>
      <c r="I428" s="649">
        <v>5269</v>
      </c>
      <c r="J428" s="649">
        <v>5</v>
      </c>
      <c r="K428" s="649">
        <v>26345</v>
      </c>
      <c r="L428" s="649">
        <v>1</v>
      </c>
      <c r="M428" s="649">
        <v>5269</v>
      </c>
      <c r="N428" s="649">
        <v>9</v>
      </c>
      <c r="O428" s="649">
        <v>47427</v>
      </c>
      <c r="P428" s="637">
        <v>1.8002277472006074</v>
      </c>
      <c r="Q428" s="650">
        <v>5269.666666666667</v>
      </c>
    </row>
    <row r="429" spans="1:17" ht="14.4" customHeight="1" x14ac:dyDescent="0.3">
      <c r="A429" s="631" t="s">
        <v>3015</v>
      </c>
      <c r="B429" s="632" t="s">
        <v>2531</v>
      </c>
      <c r="C429" s="632" t="s">
        <v>634</v>
      </c>
      <c r="D429" s="632" t="s">
        <v>2678</v>
      </c>
      <c r="E429" s="632" t="s">
        <v>2679</v>
      </c>
      <c r="F429" s="649"/>
      <c r="G429" s="649"/>
      <c r="H429" s="649"/>
      <c r="I429" s="649"/>
      <c r="J429" s="649">
        <v>1</v>
      </c>
      <c r="K429" s="649">
        <v>675</v>
      </c>
      <c r="L429" s="649">
        <v>1</v>
      </c>
      <c r="M429" s="649">
        <v>675</v>
      </c>
      <c r="N429" s="649"/>
      <c r="O429" s="649"/>
      <c r="P429" s="637"/>
      <c r="Q429" s="650"/>
    </row>
    <row r="430" spans="1:17" ht="14.4" customHeight="1" x14ac:dyDescent="0.3">
      <c r="A430" s="631" t="s">
        <v>3015</v>
      </c>
      <c r="B430" s="632" t="s">
        <v>2531</v>
      </c>
      <c r="C430" s="632" t="s">
        <v>634</v>
      </c>
      <c r="D430" s="632" t="s">
        <v>2678</v>
      </c>
      <c r="E430" s="632" t="s">
        <v>2680</v>
      </c>
      <c r="F430" s="649">
        <v>3</v>
      </c>
      <c r="G430" s="649">
        <v>2022</v>
      </c>
      <c r="H430" s="649"/>
      <c r="I430" s="649">
        <v>674</v>
      </c>
      <c r="J430" s="649"/>
      <c r="K430" s="649"/>
      <c r="L430" s="649"/>
      <c r="M430" s="649"/>
      <c r="N430" s="649"/>
      <c r="O430" s="649"/>
      <c r="P430" s="637"/>
      <c r="Q430" s="650"/>
    </row>
    <row r="431" spans="1:17" ht="14.4" customHeight="1" x14ac:dyDescent="0.3">
      <c r="A431" s="631" t="s">
        <v>3015</v>
      </c>
      <c r="B431" s="632" t="s">
        <v>2531</v>
      </c>
      <c r="C431" s="632" t="s">
        <v>634</v>
      </c>
      <c r="D431" s="632" t="s">
        <v>2915</v>
      </c>
      <c r="E431" s="632" t="s">
        <v>2916</v>
      </c>
      <c r="F431" s="649"/>
      <c r="G431" s="649"/>
      <c r="H431" s="649"/>
      <c r="I431" s="649"/>
      <c r="J431" s="649">
        <v>1</v>
      </c>
      <c r="K431" s="649">
        <v>2113</v>
      </c>
      <c r="L431" s="649">
        <v>1</v>
      </c>
      <c r="M431" s="649">
        <v>2113</v>
      </c>
      <c r="N431" s="649"/>
      <c r="O431" s="649"/>
      <c r="P431" s="637"/>
      <c r="Q431" s="650"/>
    </row>
    <row r="432" spans="1:17" ht="14.4" customHeight="1" x14ac:dyDescent="0.3">
      <c r="A432" s="631" t="s">
        <v>3015</v>
      </c>
      <c r="B432" s="632" t="s">
        <v>2531</v>
      </c>
      <c r="C432" s="632" t="s">
        <v>634</v>
      </c>
      <c r="D432" s="632" t="s">
        <v>2915</v>
      </c>
      <c r="E432" s="632" t="s">
        <v>2917</v>
      </c>
      <c r="F432" s="649">
        <v>1</v>
      </c>
      <c r="G432" s="649">
        <v>2113</v>
      </c>
      <c r="H432" s="649"/>
      <c r="I432" s="649">
        <v>2113</v>
      </c>
      <c r="J432" s="649"/>
      <c r="K432" s="649"/>
      <c r="L432" s="649"/>
      <c r="M432" s="649"/>
      <c r="N432" s="649">
        <v>3</v>
      </c>
      <c r="O432" s="649">
        <v>6342</v>
      </c>
      <c r="P432" s="637"/>
      <c r="Q432" s="650">
        <v>2114</v>
      </c>
    </row>
    <row r="433" spans="1:17" ht="14.4" customHeight="1" x14ac:dyDescent="0.3">
      <c r="A433" s="631" t="s">
        <v>3015</v>
      </c>
      <c r="B433" s="632" t="s">
        <v>2531</v>
      </c>
      <c r="C433" s="632" t="s">
        <v>634</v>
      </c>
      <c r="D433" s="632" t="s">
        <v>2685</v>
      </c>
      <c r="E433" s="632" t="s">
        <v>2686</v>
      </c>
      <c r="F433" s="649">
        <v>9</v>
      </c>
      <c r="G433" s="649">
        <v>1395</v>
      </c>
      <c r="H433" s="649">
        <v>1.5</v>
      </c>
      <c r="I433" s="649">
        <v>155</v>
      </c>
      <c r="J433" s="649">
        <v>6</v>
      </c>
      <c r="K433" s="649">
        <v>930</v>
      </c>
      <c r="L433" s="649">
        <v>1</v>
      </c>
      <c r="M433" s="649">
        <v>155</v>
      </c>
      <c r="N433" s="649">
        <v>15</v>
      </c>
      <c r="O433" s="649">
        <v>2325</v>
      </c>
      <c r="P433" s="637">
        <v>2.5</v>
      </c>
      <c r="Q433" s="650">
        <v>155</v>
      </c>
    </row>
    <row r="434" spans="1:17" ht="14.4" customHeight="1" x14ac:dyDescent="0.3">
      <c r="A434" s="631" t="s">
        <v>3015</v>
      </c>
      <c r="B434" s="632" t="s">
        <v>2531</v>
      </c>
      <c r="C434" s="632" t="s">
        <v>634</v>
      </c>
      <c r="D434" s="632" t="s">
        <v>2685</v>
      </c>
      <c r="E434" s="632" t="s">
        <v>2687</v>
      </c>
      <c r="F434" s="649">
        <v>271</v>
      </c>
      <c r="G434" s="649">
        <v>42005</v>
      </c>
      <c r="H434" s="649">
        <v>1.2374429223744292</v>
      </c>
      <c r="I434" s="649">
        <v>155</v>
      </c>
      <c r="J434" s="649">
        <v>219</v>
      </c>
      <c r="K434" s="649">
        <v>33945</v>
      </c>
      <c r="L434" s="649">
        <v>1</v>
      </c>
      <c r="M434" s="649">
        <v>155</v>
      </c>
      <c r="N434" s="649">
        <v>251</v>
      </c>
      <c r="O434" s="649">
        <v>38905</v>
      </c>
      <c r="P434" s="637">
        <v>1.1461187214611872</v>
      </c>
      <c r="Q434" s="650">
        <v>155</v>
      </c>
    </row>
    <row r="435" spans="1:17" ht="14.4" customHeight="1" x14ac:dyDescent="0.3">
      <c r="A435" s="631" t="s">
        <v>3015</v>
      </c>
      <c r="B435" s="632" t="s">
        <v>2531</v>
      </c>
      <c r="C435" s="632" t="s">
        <v>634</v>
      </c>
      <c r="D435" s="632" t="s">
        <v>2688</v>
      </c>
      <c r="E435" s="632" t="s">
        <v>2689</v>
      </c>
      <c r="F435" s="649">
        <v>128</v>
      </c>
      <c r="G435" s="649">
        <v>25472</v>
      </c>
      <c r="H435" s="649">
        <v>2.2857142857142856</v>
      </c>
      <c r="I435" s="649">
        <v>199</v>
      </c>
      <c r="J435" s="649">
        <v>56</v>
      </c>
      <c r="K435" s="649">
        <v>11144</v>
      </c>
      <c r="L435" s="649">
        <v>1</v>
      </c>
      <c r="M435" s="649">
        <v>199</v>
      </c>
      <c r="N435" s="649">
        <v>78</v>
      </c>
      <c r="O435" s="649">
        <v>15600</v>
      </c>
      <c r="P435" s="637">
        <v>1.3998564249820531</v>
      </c>
      <c r="Q435" s="650">
        <v>200</v>
      </c>
    </row>
    <row r="436" spans="1:17" ht="14.4" customHeight="1" x14ac:dyDescent="0.3">
      <c r="A436" s="631" t="s">
        <v>3015</v>
      </c>
      <c r="B436" s="632" t="s">
        <v>2531</v>
      </c>
      <c r="C436" s="632" t="s">
        <v>634</v>
      </c>
      <c r="D436" s="632" t="s">
        <v>2688</v>
      </c>
      <c r="E436" s="632" t="s">
        <v>2690</v>
      </c>
      <c r="F436" s="649">
        <v>7</v>
      </c>
      <c r="G436" s="649">
        <v>1393</v>
      </c>
      <c r="H436" s="649">
        <v>0.875</v>
      </c>
      <c r="I436" s="649">
        <v>199</v>
      </c>
      <c r="J436" s="649">
        <v>8</v>
      </c>
      <c r="K436" s="649">
        <v>1592</v>
      </c>
      <c r="L436" s="649">
        <v>1</v>
      </c>
      <c r="M436" s="649">
        <v>199</v>
      </c>
      <c r="N436" s="649">
        <v>14</v>
      </c>
      <c r="O436" s="649">
        <v>2800</v>
      </c>
      <c r="P436" s="637">
        <v>1.7587939698492463</v>
      </c>
      <c r="Q436" s="650">
        <v>200</v>
      </c>
    </row>
    <row r="437" spans="1:17" ht="14.4" customHeight="1" x14ac:dyDescent="0.3">
      <c r="A437" s="631" t="s">
        <v>3015</v>
      </c>
      <c r="B437" s="632" t="s">
        <v>2531</v>
      </c>
      <c r="C437" s="632" t="s">
        <v>634</v>
      </c>
      <c r="D437" s="632" t="s">
        <v>2691</v>
      </c>
      <c r="E437" s="632" t="s">
        <v>2692</v>
      </c>
      <c r="F437" s="649">
        <v>61</v>
      </c>
      <c r="G437" s="649">
        <v>12444</v>
      </c>
      <c r="H437" s="649">
        <v>0.88405797101449279</v>
      </c>
      <c r="I437" s="649">
        <v>204</v>
      </c>
      <c r="J437" s="649">
        <v>69</v>
      </c>
      <c r="K437" s="649">
        <v>14076</v>
      </c>
      <c r="L437" s="649">
        <v>1</v>
      </c>
      <c r="M437" s="649">
        <v>204</v>
      </c>
      <c r="N437" s="649">
        <v>105</v>
      </c>
      <c r="O437" s="649">
        <v>21540</v>
      </c>
      <c r="P437" s="637">
        <v>1.5302642796248935</v>
      </c>
      <c r="Q437" s="650">
        <v>205.14285714285714</v>
      </c>
    </row>
    <row r="438" spans="1:17" ht="14.4" customHeight="1" x14ac:dyDescent="0.3">
      <c r="A438" s="631" t="s">
        <v>3015</v>
      </c>
      <c r="B438" s="632" t="s">
        <v>2531</v>
      </c>
      <c r="C438" s="632" t="s">
        <v>634</v>
      </c>
      <c r="D438" s="632" t="s">
        <v>2693</v>
      </c>
      <c r="E438" s="632" t="s">
        <v>2694</v>
      </c>
      <c r="F438" s="649">
        <v>7</v>
      </c>
      <c r="G438" s="649">
        <v>2982</v>
      </c>
      <c r="H438" s="649">
        <v>3.5</v>
      </c>
      <c r="I438" s="649">
        <v>426</v>
      </c>
      <c r="J438" s="649">
        <v>2</v>
      </c>
      <c r="K438" s="649">
        <v>852</v>
      </c>
      <c r="L438" s="649">
        <v>1</v>
      </c>
      <c r="M438" s="649">
        <v>426</v>
      </c>
      <c r="N438" s="649"/>
      <c r="O438" s="649"/>
      <c r="P438" s="637"/>
      <c r="Q438" s="650"/>
    </row>
    <row r="439" spans="1:17" ht="14.4" customHeight="1" x14ac:dyDescent="0.3">
      <c r="A439" s="631" t="s">
        <v>3015</v>
      </c>
      <c r="B439" s="632" t="s">
        <v>2531</v>
      </c>
      <c r="C439" s="632" t="s">
        <v>634</v>
      </c>
      <c r="D439" s="632" t="s">
        <v>2693</v>
      </c>
      <c r="E439" s="632" t="s">
        <v>2695</v>
      </c>
      <c r="F439" s="649">
        <v>1</v>
      </c>
      <c r="G439" s="649">
        <v>426</v>
      </c>
      <c r="H439" s="649">
        <v>1</v>
      </c>
      <c r="I439" s="649">
        <v>426</v>
      </c>
      <c r="J439" s="649">
        <v>1</v>
      </c>
      <c r="K439" s="649">
        <v>426</v>
      </c>
      <c r="L439" s="649">
        <v>1</v>
      </c>
      <c r="M439" s="649">
        <v>426</v>
      </c>
      <c r="N439" s="649"/>
      <c r="O439" s="649"/>
      <c r="P439" s="637"/>
      <c r="Q439" s="650"/>
    </row>
    <row r="440" spans="1:17" ht="14.4" customHeight="1" x14ac:dyDescent="0.3">
      <c r="A440" s="631" t="s">
        <v>3015</v>
      </c>
      <c r="B440" s="632" t="s">
        <v>2531</v>
      </c>
      <c r="C440" s="632" t="s">
        <v>634</v>
      </c>
      <c r="D440" s="632" t="s">
        <v>2698</v>
      </c>
      <c r="E440" s="632" t="s">
        <v>2699</v>
      </c>
      <c r="F440" s="649">
        <v>2</v>
      </c>
      <c r="G440" s="649">
        <v>326</v>
      </c>
      <c r="H440" s="649">
        <v>0.5</v>
      </c>
      <c r="I440" s="649">
        <v>163</v>
      </c>
      <c r="J440" s="649">
        <v>4</v>
      </c>
      <c r="K440" s="649">
        <v>652</v>
      </c>
      <c r="L440" s="649">
        <v>1</v>
      </c>
      <c r="M440" s="649">
        <v>163</v>
      </c>
      <c r="N440" s="649">
        <v>3</v>
      </c>
      <c r="O440" s="649">
        <v>489</v>
      </c>
      <c r="P440" s="637">
        <v>0.75</v>
      </c>
      <c r="Q440" s="650">
        <v>163</v>
      </c>
    </row>
    <row r="441" spans="1:17" ht="14.4" customHeight="1" x14ac:dyDescent="0.3">
      <c r="A441" s="631" t="s">
        <v>3015</v>
      </c>
      <c r="B441" s="632" t="s">
        <v>2531</v>
      </c>
      <c r="C441" s="632" t="s">
        <v>634</v>
      </c>
      <c r="D441" s="632" t="s">
        <v>2698</v>
      </c>
      <c r="E441" s="632" t="s">
        <v>2700</v>
      </c>
      <c r="F441" s="649">
        <v>10</v>
      </c>
      <c r="G441" s="649">
        <v>1630</v>
      </c>
      <c r="H441" s="649">
        <v>1.1111111111111112</v>
      </c>
      <c r="I441" s="649">
        <v>163</v>
      </c>
      <c r="J441" s="649">
        <v>9</v>
      </c>
      <c r="K441" s="649">
        <v>1467</v>
      </c>
      <c r="L441" s="649">
        <v>1</v>
      </c>
      <c r="M441" s="649">
        <v>163</v>
      </c>
      <c r="N441" s="649">
        <v>6</v>
      </c>
      <c r="O441" s="649">
        <v>978</v>
      </c>
      <c r="P441" s="637">
        <v>0.66666666666666663</v>
      </c>
      <c r="Q441" s="650">
        <v>163</v>
      </c>
    </row>
    <row r="442" spans="1:17" ht="14.4" customHeight="1" x14ac:dyDescent="0.3">
      <c r="A442" s="631" t="s">
        <v>3015</v>
      </c>
      <c r="B442" s="632" t="s">
        <v>2531</v>
      </c>
      <c r="C442" s="632" t="s">
        <v>634</v>
      </c>
      <c r="D442" s="632" t="s">
        <v>2701</v>
      </c>
      <c r="E442" s="632" t="s">
        <v>2702</v>
      </c>
      <c r="F442" s="649">
        <v>1</v>
      </c>
      <c r="G442" s="649">
        <v>436</v>
      </c>
      <c r="H442" s="649"/>
      <c r="I442" s="649">
        <v>436</v>
      </c>
      <c r="J442" s="649"/>
      <c r="K442" s="649"/>
      <c r="L442" s="649"/>
      <c r="M442" s="649"/>
      <c r="N442" s="649"/>
      <c r="O442" s="649"/>
      <c r="P442" s="637"/>
      <c r="Q442" s="650"/>
    </row>
    <row r="443" spans="1:17" ht="14.4" customHeight="1" x14ac:dyDescent="0.3">
      <c r="A443" s="631" t="s">
        <v>3015</v>
      </c>
      <c r="B443" s="632" t="s">
        <v>2531</v>
      </c>
      <c r="C443" s="632" t="s">
        <v>634</v>
      </c>
      <c r="D443" s="632" t="s">
        <v>2701</v>
      </c>
      <c r="E443" s="632" t="s">
        <v>2703</v>
      </c>
      <c r="F443" s="649">
        <v>1</v>
      </c>
      <c r="G443" s="649">
        <v>436</v>
      </c>
      <c r="H443" s="649"/>
      <c r="I443" s="649">
        <v>436</v>
      </c>
      <c r="J443" s="649"/>
      <c r="K443" s="649"/>
      <c r="L443" s="649"/>
      <c r="M443" s="649"/>
      <c r="N443" s="649"/>
      <c r="O443" s="649"/>
      <c r="P443" s="637"/>
      <c r="Q443" s="650"/>
    </row>
    <row r="444" spans="1:17" ht="14.4" customHeight="1" x14ac:dyDescent="0.3">
      <c r="A444" s="631" t="s">
        <v>3015</v>
      </c>
      <c r="B444" s="632" t="s">
        <v>2531</v>
      </c>
      <c r="C444" s="632" t="s">
        <v>634</v>
      </c>
      <c r="D444" s="632" t="s">
        <v>2704</v>
      </c>
      <c r="E444" s="632" t="s">
        <v>2705</v>
      </c>
      <c r="F444" s="649">
        <v>22</v>
      </c>
      <c r="G444" s="649">
        <v>47388</v>
      </c>
      <c r="H444" s="649">
        <v>1.2216550657385925</v>
      </c>
      <c r="I444" s="649">
        <v>2154</v>
      </c>
      <c r="J444" s="649">
        <v>18</v>
      </c>
      <c r="K444" s="649">
        <v>38790</v>
      </c>
      <c r="L444" s="649">
        <v>1</v>
      </c>
      <c r="M444" s="649">
        <v>2155</v>
      </c>
      <c r="N444" s="649">
        <v>23</v>
      </c>
      <c r="O444" s="649">
        <v>49588</v>
      </c>
      <c r="P444" s="637">
        <v>1.2783707141015725</v>
      </c>
      <c r="Q444" s="650">
        <v>2156</v>
      </c>
    </row>
    <row r="445" spans="1:17" ht="14.4" customHeight="1" x14ac:dyDescent="0.3">
      <c r="A445" s="631" t="s">
        <v>3015</v>
      </c>
      <c r="B445" s="632" t="s">
        <v>2531</v>
      </c>
      <c r="C445" s="632" t="s">
        <v>634</v>
      </c>
      <c r="D445" s="632" t="s">
        <v>2704</v>
      </c>
      <c r="E445" s="632" t="s">
        <v>2706</v>
      </c>
      <c r="F445" s="649">
        <v>337</v>
      </c>
      <c r="G445" s="649">
        <v>725898</v>
      </c>
      <c r="H445" s="649">
        <v>0.98205136877422494</v>
      </c>
      <c r="I445" s="649">
        <v>2154</v>
      </c>
      <c r="J445" s="649">
        <v>343</v>
      </c>
      <c r="K445" s="649">
        <v>739165</v>
      </c>
      <c r="L445" s="649">
        <v>1</v>
      </c>
      <c r="M445" s="649">
        <v>2155</v>
      </c>
      <c r="N445" s="649">
        <v>280</v>
      </c>
      <c r="O445" s="649">
        <v>603680</v>
      </c>
      <c r="P445" s="637">
        <v>0.81670533642691412</v>
      </c>
      <c r="Q445" s="650">
        <v>2156</v>
      </c>
    </row>
    <row r="446" spans="1:17" ht="14.4" customHeight="1" x14ac:dyDescent="0.3">
      <c r="A446" s="631" t="s">
        <v>3015</v>
      </c>
      <c r="B446" s="632" t="s">
        <v>2531</v>
      </c>
      <c r="C446" s="632" t="s">
        <v>634</v>
      </c>
      <c r="D446" s="632" t="s">
        <v>2918</v>
      </c>
      <c r="E446" s="632" t="s">
        <v>2903</v>
      </c>
      <c r="F446" s="649">
        <v>69</v>
      </c>
      <c r="G446" s="649">
        <v>130272</v>
      </c>
      <c r="H446" s="649">
        <v>0.98519246766996904</v>
      </c>
      <c r="I446" s="649">
        <v>1888</v>
      </c>
      <c r="J446" s="649">
        <v>70</v>
      </c>
      <c r="K446" s="649">
        <v>132230</v>
      </c>
      <c r="L446" s="649">
        <v>1</v>
      </c>
      <c r="M446" s="649">
        <v>1889</v>
      </c>
      <c r="N446" s="649">
        <v>64</v>
      </c>
      <c r="O446" s="649">
        <v>120896</v>
      </c>
      <c r="P446" s="637">
        <v>0.91428571428571426</v>
      </c>
      <c r="Q446" s="650">
        <v>1889</v>
      </c>
    </row>
    <row r="447" spans="1:17" ht="14.4" customHeight="1" x14ac:dyDescent="0.3">
      <c r="A447" s="631" t="s">
        <v>3015</v>
      </c>
      <c r="B447" s="632" t="s">
        <v>2531</v>
      </c>
      <c r="C447" s="632" t="s">
        <v>634</v>
      </c>
      <c r="D447" s="632" t="s">
        <v>2707</v>
      </c>
      <c r="E447" s="632" t="s">
        <v>2708</v>
      </c>
      <c r="F447" s="649">
        <v>65</v>
      </c>
      <c r="G447" s="649">
        <v>10595</v>
      </c>
      <c r="H447" s="649">
        <v>2.1666666666666665</v>
      </c>
      <c r="I447" s="649">
        <v>163</v>
      </c>
      <c r="J447" s="649">
        <v>30</v>
      </c>
      <c r="K447" s="649">
        <v>4890</v>
      </c>
      <c r="L447" s="649">
        <v>1</v>
      </c>
      <c r="M447" s="649">
        <v>163</v>
      </c>
      <c r="N447" s="649">
        <v>34</v>
      </c>
      <c r="O447" s="649">
        <v>5542</v>
      </c>
      <c r="P447" s="637">
        <v>1.1333333333333333</v>
      </c>
      <c r="Q447" s="650">
        <v>163</v>
      </c>
    </row>
    <row r="448" spans="1:17" ht="14.4" customHeight="1" x14ac:dyDescent="0.3">
      <c r="A448" s="631" t="s">
        <v>3015</v>
      </c>
      <c r="B448" s="632" t="s">
        <v>2531</v>
      </c>
      <c r="C448" s="632" t="s">
        <v>634</v>
      </c>
      <c r="D448" s="632" t="s">
        <v>2707</v>
      </c>
      <c r="E448" s="632" t="s">
        <v>2709</v>
      </c>
      <c r="F448" s="649">
        <v>5</v>
      </c>
      <c r="G448" s="649">
        <v>815</v>
      </c>
      <c r="H448" s="649">
        <v>0.7142857142857143</v>
      </c>
      <c r="I448" s="649">
        <v>163</v>
      </c>
      <c r="J448" s="649">
        <v>7</v>
      </c>
      <c r="K448" s="649">
        <v>1141</v>
      </c>
      <c r="L448" s="649">
        <v>1</v>
      </c>
      <c r="M448" s="649">
        <v>163</v>
      </c>
      <c r="N448" s="649">
        <v>7</v>
      </c>
      <c r="O448" s="649">
        <v>1141</v>
      </c>
      <c r="P448" s="637">
        <v>1</v>
      </c>
      <c r="Q448" s="650">
        <v>163</v>
      </c>
    </row>
    <row r="449" spans="1:17" ht="14.4" customHeight="1" x14ac:dyDescent="0.3">
      <c r="A449" s="631" t="s">
        <v>3015</v>
      </c>
      <c r="B449" s="632" t="s">
        <v>2531</v>
      </c>
      <c r="C449" s="632" t="s">
        <v>634</v>
      </c>
      <c r="D449" s="632" t="s">
        <v>2710</v>
      </c>
      <c r="E449" s="632" t="s">
        <v>2711</v>
      </c>
      <c r="F449" s="649">
        <v>2</v>
      </c>
      <c r="G449" s="649">
        <v>1866</v>
      </c>
      <c r="H449" s="649"/>
      <c r="I449" s="649">
        <v>933</v>
      </c>
      <c r="J449" s="649"/>
      <c r="K449" s="649"/>
      <c r="L449" s="649"/>
      <c r="M449" s="649"/>
      <c r="N449" s="649"/>
      <c r="O449" s="649"/>
      <c r="P449" s="637"/>
      <c r="Q449" s="650"/>
    </row>
    <row r="450" spans="1:17" ht="14.4" customHeight="1" x14ac:dyDescent="0.3">
      <c r="A450" s="631" t="s">
        <v>3015</v>
      </c>
      <c r="B450" s="632" t="s">
        <v>2531</v>
      </c>
      <c r="C450" s="632" t="s">
        <v>634</v>
      </c>
      <c r="D450" s="632" t="s">
        <v>2710</v>
      </c>
      <c r="E450" s="632" t="s">
        <v>2712</v>
      </c>
      <c r="F450" s="649"/>
      <c r="G450" s="649"/>
      <c r="H450" s="649"/>
      <c r="I450" s="649"/>
      <c r="J450" s="649">
        <v>1</v>
      </c>
      <c r="K450" s="649">
        <v>934</v>
      </c>
      <c r="L450" s="649">
        <v>1</v>
      </c>
      <c r="M450" s="649">
        <v>934</v>
      </c>
      <c r="N450" s="649"/>
      <c r="O450" s="649"/>
      <c r="P450" s="637"/>
      <c r="Q450" s="650"/>
    </row>
    <row r="451" spans="1:17" ht="14.4" customHeight="1" x14ac:dyDescent="0.3">
      <c r="A451" s="631" t="s">
        <v>3015</v>
      </c>
      <c r="B451" s="632" t="s">
        <v>2531</v>
      </c>
      <c r="C451" s="632" t="s">
        <v>634</v>
      </c>
      <c r="D451" s="632" t="s">
        <v>2715</v>
      </c>
      <c r="E451" s="632" t="s">
        <v>2716</v>
      </c>
      <c r="F451" s="649">
        <v>6</v>
      </c>
      <c r="G451" s="649">
        <v>50754</v>
      </c>
      <c r="H451" s="649"/>
      <c r="I451" s="649">
        <v>8459</v>
      </c>
      <c r="J451" s="649"/>
      <c r="K451" s="649"/>
      <c r="L451" s="649"/>
      <c r="M451" s="649"/>
      <c r="N451" s="649">
        <v>5</v>
      </c>
      <c r="O451" s="649">
        <v>42310</v>
      </c>
      <c r="P451" s="637"/>
      <c r="Q451" s="650">
        <v>8462</v>
      </c>
    </row>
    <row r="452" spans="1:17" ht="14.4" customHeight="1" x14ac:dyDescent="0.3">
      <c r="A452" s="631" t="s">
        <v>3015</v>
      </c>
      <c r="B452" s="632" t="s">
        <v>2531</v>
      </c>
      <c r="C452" s="632" t="s">
        <v>634</v>
      </c>
      <c r="D452" s="632" t="s">
        <v>2715</v>
      </c>
      <c r="E452" s="632" t="s">
        <v>2717</v>
      </c>
      <c r="F452" s="649">
        <v>56</v>
      </c>
      <c r="G452" s="649">
        <v>473704</v>
      </c>
      <c r="H452" s="649">
        <v>1.3656922101135904</v>
      </c>
      <c r="I452" s="649">
        <v>8459</v>
      </c>
      <c r="J452" s="649">
        <v>41</v>
      </c>
      <c r="K452" s="649">
        <v>346860</v>
      </c>
      <c r="L452" s="649">
        <v>1</v>
      </c>
      <c r="M452" s="649">
        <v>8460</v>
      </c>
      <c r="N452" s="649">
        <v>36</v>
      </c>
      <c r="O452" s="649">
        <v>304632</v>
      </c>
      <c r="P452" s="637">
        <v>0.87825635703165539</v>
      </c>
      <c r="Q452" s="650">
        <v>8462</v>
      </c>
    </row>
    <row r="453" spans="1:17" ht="14.4" customHeight="1" x14ac:dyDescent="0.3">
      <c r="A453" s="631" t="s">
        <v>3015</v>
      </c>
      <c r="B453" s="632" t="s">
        <v>2531</v>
      </c>
      <c r="C453" s="632" t="s">
        <v>634</v>
      </c>
      <c r="D453" s="632" t="s">
        <v>2718</v>
      </c>
      <c r="E453" s="632" t="s">
        <v>2720</v>
      </c>
      <c r="F453" s="649">
        <v>1</v>
      </c>
      <c r="G453" s="649">
        <v>259</v>
      </c>
      <c r="H453" s="649"/>
      <c r="I453" s="649">
        <v>259</v>
      </c>
      <c r="J453" s="649"/>
      <c r="K453" s="649"/>
      <c r="L453" s="649"/>
      <c r="M453" s="649"/>
      <c r="N453" s="649"/>
      <c r="O453" s="649"/>
      <c r="P453" s="637"/>
      <c r="Q453" s="650"/>
    </row>
    <row r="454" spans="1:17" ht="14.4" customHeight="1" x14ac:dyDescent="0.3">
      <c r="A454" s="631" t="s">
        <v>3015</v>
      </c>
      <c r="B454" s="632" t="s">
        <v>2531</v>
      </c>
      <c r="C454" s="632" t="s">
        <v>634</v>
      </c>
      <c r="D454" s="632" t="s">
        <v>2981</v>
      </c>
      <c r="E454" s="632" t="s">
        <v>2982</v>
      </c>
      <c r="F454" s="649">
        <v>1</v>
      </c>
      <c r="G454" s="649">
        <v>0</v>
      </c>
      <c r="H454" s="649"/>
      <c r="I454" s="649">
        <v>0</v>
      </c>
      <c r="J454" s="649">
        <v>1</v>
      </c>
      <c r="K454" s="649">
        <v>0</v>
      </c>
      <c r="L454" s="649"/>
      <c r="M454" s="649">
        <v>0</v>
      </c>
      <c r="N454" s="649">
        <v>3</v>
      </c>
      <c r="O454" s="649">
        <v>0</v>
      </c>
      <c r="P454" s="637"/>
      <c r="Q454" s="650">
        <v>0</v>
      </c>
    </row>
    <row r="455" spans="1:17" ht="14.4" customHeight="1" x14ac:dyDescent="0.3">
      <c r="A455" s="631" t="s">
        <v>3015</v>
      </c>
      <c r="B455" s="632" t="s">
        <v>2531</v>
      </c>
      <c r="C455" s="632" t="s">
        <v>634</v>
      </c>
      <c r="D455" s="632" t="s">
        <v>2721</v>
      </c>
      <c r="E455" s="632" t="s">
        <v>2722</v>
      </c>
      <c r="F455" s="649">
        <v>1</v>
      </c>
      <c r="G455" s="649">
        <v>2053</v>
      </c>
      <c r="H455" s="649">
        <v>0.33333333333333331</v>
      </c>
      <c r="I455" s="649">
        <v>2053</v>
      </c>
      <c r="J455" s="649">
        <v>3</v>
      </c>
      <c r="K455" s="649">
        <v>6159</v>
      </c>
      <c r="L455" s="649">
        <v>1</v>
      </c>
      <c r="M455" s="649">
        <v>2053</v>
      </c>
      <c r="N455" s="649">
        <v>2</v>
      </c>
      <c r="O455" s="649">
        <v>4110</v>
      </c>
      <c r="P455" s="637">
        <v>0.6673161227471992</v>
      </c>
      <c r="Q455" s="650">
        <v>2055</v>
      </c>
    </row>
    <row r="456" spans="1:17" ht="14.4" customHeight="1" x14ac:dyDescent="0.3">
      <c r="A456" s="631" t="s">
        <v>3015</v>
      </c>
      <c r="B456" s="632" t="s">
        <v>2531</v>
      </c>
      <c r="C456" s="632" t="s">
        <v>634</v>
      </c>
      <c r="D456" s="632" t="s">
        <v>2725</v>
      </c>
      <c r="E456" s="632" t="s">
        <v>2727</v>
      </c>
      <c r="F456" s="649">
        <v>1</v>
      </c>
      <c r="G456" s="649">
        <v>373</v>
      </c>
      <c r="H456" s="649"/>
      <c r="I456" s="649">
        <v>373</v>
      </c>
      <c r="J456" s="649"/>
      <c r="K456" s="649"/>
      <c r="L456" s="649"/>
      <c r="M456" s="649"/>
      <c r="N456" s="649"/>
      <c r="O456" s="649"/>
      <c r="P456" s="637"/>
      <c r="Q456" s="650"/>
    </row>
    <row r="457" spans="1:17" ht="14.4" customHeight="1" x14ac:dyDescent="0.3">
      <c r="A457" s="631" t="s">
        <v>3015</v>
      </c>
      <c r="B457" s="632" t="s">
        <v>2531</v>
      </c>
      <c r="C457" s="632" t="s">
        <v>634</v>
      </c>
      <c r="D457" s="632" t="s">
        <v>2734</v>
      </c>
      <c r="E457" s="632" t="s">
        <v>2735</v>
      </c>
      <c r="F457" s="649">
        <v>2</v>
      </c>
      <c r="G457" s="649">
        <v>704</v>
      </c>
      <c r="H457" s="649">
        <v>0.5</v>
      </c>
      <c r="I457" s="649">
        <v>352</v>
      </c>
      <c r="J457" s="649">
        <v>4</v>
      </c>
      <c r="K457" s="649">
        <v>1408</v>
      </c>
      <c r="L457" s="649">
        <v>1</v>
      </c>
      <c r="M457" s="649">
        <v>352</v>
      </c>
      <c r="N457" s="649">
        <v>15</v>
      </c>
      <c r="O457" s="649">
        <v>5295</v>
      </c>
      <c r="P457" s="637">
        <v>3.7606534090909092</v>
      </c>
      <c r="Q457" s="650">
        <v>353</v>
      </c>
    </row>
    <row r="458" spans="1:17" ht="14.4" customHeight="1" x14ac:dyDescent="0.3">
      <c r="A458" s="631" t="s">
        <v>3015</v>
      </c>
      <c r="B458" s="632" t="s">
        <v>2531</v>
      </c>
      <c r="C458" s="632" t="s">
        <v>634</v>
      </c>
      <c r="D458" s="632" t="s">
        <v>2928</v>
      </c>
      <c r="E458" s="632" t="s">
        <v>2929</v>
      </c>
      <c r="F458" s="649"/>
      <c r="G458" s="649"/>
      <c r="H458" s="649"/>
      <c r="I458" s="649"/>
      <c r="J458" s="649">
        <v>2</v>
      </c>
      <c r="K458" s="649">
        <v>0</v>
      </c>
      <c r="L458" s="649"/>
      <c r="M458" s="649">
        <v>0</v>
      </c>
      <c r="N458" s="649">
        <v>2</v>
      </c>
      <c r="O458" s="649">
        <v>0</v>
      </c>
      <c r="P458" s="637"/>
      <c r="Q458" s="650">
        <v>0</v>
      </c>
    </row>
    <row r="459" spans="1:17" ht="14.4" customHeight="1" x14ac:dyDescent="0.3">
      <c r="A459" s="631" t="s">
        <v>3030</v>
      </c>
      <c r="B459" s="632" t="s">
        <v>2498</v>
      </c>
      <c r="C459" s="632" t="s">
        <v>634</v>
      </c>
      <c r="D459" s="632" t="s">
        <v>2517</v>
      </c>
      <c r="E459" s="632" t="s">
        <v>2519</v>
      </c>
      <c r="F459" s="649"/>
      <c r="G459" s="649"/>
      <c r="H459" s="649"/>
      <c r="I459" s="649"/>
      <c r="J459" s="649">
        <v>1</v>
      </c>
      <c r="K459" s="649">
        <v>131</v>
      </c>
      <c r="L459" s="649">
        <v>1</v>
      </c>
      <c r="M459" s="649">
        <v>131</v>
      </c>
      <c r="N459" s="649"/>
      <c r="O459" s="649"/>
      <c r="P459" s="637"/>
      <c r="Q459" s="650"/>
    </row>
    <row r="460" spans="1:17" ht="14.4" customHeight="1" x14ac:dyDescent="0.3">
      <c r="A460" s="631" t="s">
        <v>3030</v>
      </c>
      <c r="B460" s="632" t="s">
        <v>2498</v>
      </c>
      <c r="C460" s="632" t="s">
        <v>634</v>
      </c>
      <c r="D460" s="632" t="s">
        <v>2520</v>
      </c>
      <c r="E460" s="632" t="s">
        <v>2521</v>
      </c>
      <c r="F460" s="649"/>
      <c r="G460" s="649"/>
      <c r="H460" s="649"/>
      <c r="I460" s="649"/>
      <c r="J460" s="649">
        <v>1</v>
      </c>
      <c r="K460" s="649">
        <v>281</v>
      </c>
      <c r="L460" s="649">
        <v>1</v>
      </c>
      <c r="M460" s="649">
        <v>281</v>
      </c>
      <c r="N460" s="649"/>
      <c r="O460" s="649"/>
      <c r="P460" s="637"/>
      <c r="Q460" s="650"/>
    </row>
    <row r="461" spans="1:17" ht="14.4" customHeight="1" x14ac:dyDescent="0.3">
      <c r="A461" s="631" t="s">
        <v>3030</v>
      </c>
      <c r="B461" s="632" t="s">
        <v>2498</v>
      </c>
      <c r="C461" s="632" t="s">
        <v>634</v>
      </c>
      <c r="D461" s="632" t="s">
        <v>2527</v>
      </c>
      <c r="E461" s="632" t="s">
        <v>2528</v>
      </c>
      <c r="F461" s="649"/>
      <c r="G461" s="649"/>
      <c r="H461" s="649"/>
      <c r="I461" s="649"/>
      <c r="J461" s="649">
        <v>1</v>
      </c>
      <c r="K461" s="649">
        <v>742</v>
      </c>
      <c r="L461" s="649">
        <v>1</v>
      </c>
      <c r="M461" s="649">
        <v>742</v>
      </c>
      <c r="N461" s="649"/>
      <c r="O461" s="649"/>
      <c r="P461" s="637"/>
      <c r="Q461" s="650"/>
    </row>
    <row r="462" spans="1:17" ht="14.4" customHeight="1" x14ac:dyDescent="0.3">
      <c r="A462" s="631" t="s">
        <v>3030</v>
      </c>
      <c r="B462" s="632" t="s">
        <v>2531</v>
      </c>
      <c r="C462" s="632" t="s">
        <v>2499</v>
      </c>
      <c r="D462" s="632" t="s">
        <v>2533</v>
      </c>
      <c r="E462" s="632" t="s">
        <v>618</v>
      </c>
      <c r="F462" s="649">
        <v>3</v>
      </c>
      <c r="G462" s="649">
        <v>8124.12</v>
      </c>
      <c r="H462" s="649">
        <v>4.4776287216569841</v>
      </c>
      <c r="I462" s="649">
        <v>2708.04</v>
      </c>
      <c r="J462" s="649">
        <v>0.67</v>
      </c>
      <c r="K462" s="649">
        <v>1814.38</v>
      </c>
      <c r="L462" s="649">
        <v>1</v>
      </c>
      <c r="M462" s="649">
        <v>2708.0298507462685</v>
      </c>
      <c r="N462" s="649">
        <v>1.5</v>
      </c>
      <c r="O462" s="649">
        <v>3318.82</v>
      </c>
      <c r="P462" s="637">
        <v>1.8291758066116248</v>
      </c>
      <c r="Q462" s="650">
        <v>2212.5466666666666</v>
      </c>
    </row>
    <row r="463" spans="1:17" ht="14.4" customHeight="1" x14ac:dyDescent="0.3">
      <c r="A463" s="631" t="s">
        <v>3030</v>
      </c>
      <c r="B463" s="632" t="s">
        <v>2531</v>
      </c>
      <c r="C463" s="632" t="s">
        <v>2499</v>
      </c>
      <c r="D463" s="632" t="s">
        <v>2534</v>
      </c>
      <c r="E463" s="632" t="s">
        <v>618</v>
      </c>
      <c r="F463" s="649">
        <v>0.2</v>
      </c>
      <c r="G463" s="649">
        <v>1354.02</v>
      </c>
      <c r="H463" s="649"/>
      <c r="I463" s="649">
        <v>6770.0999999999995</v>
      </c>
      <c r="J463" s="649"/>
      <c r="K463" s="649"/>
      <c r="L463" s="649"/>
      <c r="M463" s="649"/>
      <c r="N463" s="649"/>
      <c r="O463" s="649"/>
      <c r="P463" s="637"/>
      <c r="Q463" s="650"/>
    </row>
    <row r="464" spans="1:17" ht="14.4" customHeight="1" x14ac:dyDescent="0.3">
      <c r="A464" s="631" t="s">
        <v>3030</v>
      </c>
      <c r="B464" s="632" t="s">
        <v>2531</v>
      </c>
      <c r="C464" s="632" t="s">
        <v>2499</v>
      </c>
      <c r="D464" s="632" t="s">
        <v>2535</v>
      </c>
      <c r="E464" s="632" t="s">
        <v>675</v>
      </c>
      <c r="F464" s="649">
        <v>0.9700000000000002</v>
      </c>
      <c r="G464" s="649">
        <v>4795.6000000000004</v>
      </c>
      <c r="H464" s="649">
        <v>1.4477807497932</v>
      </c>
      <c r="I464" s="649">
        <v>4943.9175257731949</v>
      </c>
      <c r="J464" s="649">
        <v>0.66999999999999993</v>
      </c>
      <c r="K464" s="649">
        <v>3312.38</v>
      </c>
      <c r="L464" s="649">
        <v>1</v>
      </c>
      <c r="M464" s="649">
        <v>4943.8507462686575</v>
      </c>
      <c r="N464" s="649">
        <v>1.08</v>
      </c>
      <c r="O464" s="649">
        <v>5331.37</v>
      </c>
      <c r="P464" s="637">
        <v>1.6095284961266521</v>
      </c>
      <c r="Q464" s="650">
        <v>4936.4537037037035</v>
      </c>
    </row>
    <row r="465" spans="1:17" ht="14.4" customHeight="1" x14ac:dyDescent="0.3">
      <c r="A465" s="631" t="s">
        <v>3030</v>
      </c>
      <c r="B465" s="632" t="s">
        <v>2531</v>
      </c>
      <c r="C465" s="632" t="s">
        <v>2499</v>
      </c>
      <c r="D465" s="632" t="s">
        <v>2535</v>
      </c>
      <c r="E465" s="632" t="s">
        <v>754</v>
      </c>
      <c r="F465" s="649">
        <v>0.76</v>
      </c>
      <c r="G465" s="649">
        <v>3757.36</v>
      </c>
      <c r="H465" s="649">
        <v>3.3043937102050869</v>
      </c>
      <c r="I465" s="649">
        <v>4943.894736842105</v>
      </c>
      <c r="J465" s="649">
        <v>0.23</v>
      </c>
      <c r="K465" s="649">
        <v>1137.08</v>
      </c>
      <c r="L465" s="649">
        <v>1</v>
      </c>
      <c r="M465" s="649">
        <v>4943.8260869565211</v>
      </c>
      <c r="N465" s="649">
        <v>0.65</v>
      </c>
      <c r="O465" s="649">
        <v>3161.04</v>
      </c>
      <c r="P465" s="637">
        <v>2.7799627115066663</v>
      </c>
      <c r="Q465" s="650">
        <v>4863.1384615384613</v>
      </c>
    </row>
    <row r="466" spans="1:17" ht="14.4" customHeight="1" x14ac:dyDescent="0.3">
      <c r="A466" s="631" t="s">
        <v>3030</v>
      </c>
      <c r="B466" s="632" t="s">
        <v>2531</v>
      </c>
      <c r="C466" s="632" t="s">
        <v>2499</v>
      </c>
      <c r="D466" s="632" t="s">
        <v>2536</v>
      </c>
      <c r="E466" s="632" t="s">
        <v>2537</v>
      </c>
      <c r="F466" s="649">
        <v>29.399999999999995</v>
      </c>
      <c r="G466" s="649">
        <v>29541.940000000006</v>
      </c>
      <c r="H466" s="649">
        <v>1.2754904314276787</v>
      </c>
      <c r="I466" s="649">
        <v>1004.827891156463</v>
      </c>
      <c r="J466" s="649">
        <v>23.049999999999997</v>
      </c>
      <c r="K466" s="649">
        <v>23161.239999999998</v>
      </c>
      <c r="L466" s="649">
        <v>1</v>
      </c>
      <c r="M466" s="649">
        <v>1004.8260303687636</v>
      </c>
      <c r="N466" s="649"/>
      <c r="O466" s="649"/>
      <c r="P466" s="637"/>
      <c r="Q466" s="650"/>
    </row>
    <row r="467" spans="1:17" ht="14.4" customHeight="1" x14ac:dyDescent="0.3">
      <c r="A467" s="631" t="s">
        <v>3030</v>
      </c>
      <c r="B467" s="632" t="s">
        <v>2531</v>
      </c>
      <c r="C467" s="632" t="s">
        <v>2499</v>
      </c>
      <c r="D467" s="632" t="s">
        <v>2538</v>
      </c>
      <c r="E467" s="632" t="s">
        <v>675</v>
      </c>
      <c r="F467" s="649">
        <v>4.5999999999999996</v>
      </c>
      <c r="G467" s="649">
        <v>45483.91</v>
      </c>
      <c r="H467" s="649">
        <v>0.85106230501673819</v>
      </c>
      <c r="I467" s="649">
        <v>9887.8065217391322</v>
      </c>
      <c r="J467" s="649">
        <v>5.41</v>
      </c>
      <c r="K467" s="649">
        <v>53443.69</v>
      </c>
      <c r="L467" s="649">
        <v>1</v>
      </c>
      <c r="M467" s="649">
        <v>9878.6857670979662</v>
      </c>
      <c r="N467" s="649">
        <v>5.4599999999999991</v>
      </c>
      <c r="O467" s="649">
        <v>53087.970000000016</v>
      </c>
      <c r="P467" s="637">
        <v>0.9933440224655149</v>
      </c>
      <c r="Q467" s="650">
        <v>9723.071428571433</v>
      </c>
    </row>
    <row r="468" spans="1:17" ht="14.4" customHeight="1" x14ac:dyDescent="0.3">
      <c r="A468" s="631" t="s">
        <v>3030</v>
      </c>
      <c r="B468" s="632" t="s">
        <v>2531</v>
      </c>
      <c r="C468" s="632" t="s">
        <v>2499</v>
      </c>
      <c r="D468" s="632" t="s">
        <v>2538</v>
      </c>
      <c r="E468" s="632" t="s">
        <v>754</v>
      </c>
      <c r="F468" s="649">
        <v>3.2600000000000002</v>
      </c>
      <c r="G468" s="649">
        <v>32234.26</v>
      </c>
      <c r="H468" s="649">
        <v>1.4329617668044017</v>
      </c>
      <c r="I468" s="649">
        <v>9887.8098159509191</v>
      </c>
      <c r="J468" s="649">
        <v>2.29</v>
      </c>
      <c r="K468" s="649">
        <v>22494.850000000002</v>
      </c>
      <c r="L468" s="649">
        <v>1</v>
      </c>
      <c r="M468" s="649">
        <v>9823.0786026200876</v>
      </c>
      <c r="N468" s="649">
        <v>2.0699999999999998</v>
      </c>
      <c r="O468" s="649">
        <v>18110.82</v>
      </c>
      <c r="P468" s="637">
        <v>0.80510961397831049</v>
      </c>
      <c r="Q468" s="650">
        <v>8749.188405797102</v>
      </c>
    </row>
    <row r="469" spans="1:17" ht="14.4" customHeight="1" x14ac:dyDescent="0.3">
      <c r="A469" s="631" t="s">
        <v>3030</v>
      </c>
      <c r="B469" s="632" t="s">
        <v>2531</v>
      </c>
      <c r="C469" s="632" t="s">
        <v>2499</v>
      </c>
      <c r="D469" s="632" t="s">
        <v>2739</v>
      </c>
      <c r="E469" s="632" t="s">
        <v>675</v>
      </c>
      <c r="F469" s="649"/>
      <c r="G469" s="649"/>
      <c r="H469" s="649"/>
      <c r="I469" s="649"/>
      <c r="J469" s="649">
        <v>0.06</v>
      </c>
      <c r="K469" s="649">
        <v>296.63</v>
      </c>
      <c r="L469" s="649">
        <v>1</v>
      </c>
      <c r="M469" s="649">
        <v>4943.833333333333</v>
      </c>
      <c r="N469" s="649"/>
      <c r="O469" s="649"/>
      <c r="P469" s="637"/>
      <c r="Q469" s="650"/>
    </row>
    <row r="470" spans="1:17" ht="14.4" customHeight="1" x14ac:dyDescent="0.3">
      <c r="A470" s="631" t="s">
        <v>3030</v>
      </c>
      <c r="B470" s="632" t="s">
        <v>2531</v>
      </c>
      <c r="C470" s="632" t="s">
        <v>2499</v>
      </c>
      <c r="D470" s="632" t="s">
        <v>2984</v>
      </c>
      <c r="E470" s="632" t="s">
        <v>2985</v>
      </c>
      <c r="F470" s="649">
        <v>2</v>
      </c>
      <c r="G470" s="649">
        <v>796.4</v>
      </c>
      <c r="H470" s="649">
        <v>7.6727426875794827E-2</v>
      </c>
      <c r="I470" s="649">
        <v>398.2</v>
      </c>
      <c r="J470" s="649">
        <v>2</v>
      </c>
      <c r="K470" s="649">
        <v>10379.6</v>
      </c>
      <c r="L470" s="649">
        <v>1</v>
      </c>
      <c r="M470" s="649">
        <v>5189.8</v>
      </c>
      <c r="N470" s="649">
        <v>10</v>
      </c>
      <c r="O470" s="649">
        <v>51759.4</v>
      </c>
      <c r="P470" s="637">
        <v>4.9866468842729974</v>
      </c>
      <c r="Q470" s="650">
        <v>5175.9400000000005</v>
      </c>
    </row>
    <row r="471" spans="1:17" ht="14.4" customHeight="1" x14ac:dyDescent="0.3">
      <c r="A471" s="631" t="s">
        <v>3030</v>
      </c>
      <c r="B471" s="632" t="s">
        <v>2531</v>
      </c>
      <c r="C471" s="632" t="s">
        <v>2499</v>
      </c>
      <c r="D471" s="632" t="s">
        <v>2542</v>
      </c>
      <c r="E471" s="632" t="s">
        <v>616</v>
      </c>
      <c r="F471" s="649">
        <v>1</v>
      </c>
      <c r="G471" s="649">
        <v>932.82</v>
      </c>
      <c r="H471" s="649">
        <v>1.105944561686387</v>
      </c>
      <c r="I471" s="649">
        <v>932.82</v>
      </c>
      <c r="J471" s="649">
        <v>1</v>
      </c>
      <c r="K471" s="649">
        <v>843.46</v>
      </c>
      <c r="L471" s="649">
        <v>1</v>
      </c>
      <c r="M471" s="649">
        <v>843.46</v>
      </c>
      <c r="N471" s="649">
        <v>1</v>
      </c>
      <c r="O471" s="649">
        <v>843.46</v>
      </c>
      <c r="P471" s="637">
        <v>1</v>
      </c>
      <c r="Q471" s="650">
        <v>843.46</v>
      </c>
    </row>
    <row r="472" spans="1:17" ht="14.4" customHeight="1" x14ac:dyDescent="0.3">
      <c r="A472" s="631" t="s">
        <v>3030</v>
      </c>
      <c r="B472" s="632" t="s">
        <v>2531</v>
      </c>
      <c r="C472" s="632" t="s">
        <v>2499</v>
      </c>
      <c r="D472" s="632" t="s">
        <v>2544</v>
      </c>
      <c r="E472" s="632" t="s">
        <v>716</v>
      </c>
      <c r="F472" s="649">
        <v>11.690000000000001</v>
      </c>
      <c r="G472" s="649">
        <v>52513.79</v>
      </c>
      <c r="H472" s="649">
        <v>1.7069667235397814</v>
      </c>
      <c r="I472" s="649">
        <v>4492.1976047904191</v>
      </c>
      <c r="J472" s="649">
        <v>6.77</v>
      </c>
      <c r="K472" s="649">
        <v>30764.389999999992</v>
      </c>
      <c r="L472" s="649">
        <v>1</v>
      </c>
      <c r="M472" s="649">
        <v>4544.2230428360408</v>
      </c>
      <c r="N472" s="649">
        <v>9.4500000000000028</v>
      </c>
      <c r="O472" s="649">
        <v>24275.39</v>
      </c>
      <c r="P472" s="637">
        <v>0.78907431611678325</v>
      </c>
      <c r="Q472" s="650">
        <v>2568.824338624338</v>
      </c>
    </row>
    <row r="473" spans="1:17" ht="14.4" customHeight="1" x14ac:dyDescent="0.3">
      <c r="A473" s="631" t="s">
        <v>3030</v>
      </c>
      <c r="B473" s="632" t="s">
        <v>2531</v>
      </c>
      <c r="C473" s="632" t="s">
        <v>2499</v>
      </c>
      <c r="D473" s="632" t="s">
        <v>2545</v>
      </c>
      <c r="E473" s="632" t="s">
        <v>716</v>
      </c>
      <c r="F473" s="649">
        <v>1.8700000000000003</v>
      </c>
      <c r="G473" s="649">
        <v>16684.79</v>
      </c>
      <c r="H473" s="649">
        <v>0.62396839168580176</v>
      </c>
      <c r="I473" s="649">
        <v>8922.3475935828865</v>
      </c>
      <c r="J473" s="649">
        <v>2.9399999999999991</v>
      </c>
      <c r="K473" s="649">
        <v>26739.8</v>
      </c>
      <c r="L473" s="649">
        <v>1</v>
      </c>
      <c r="M473" s="649">
        <v>9095.1700680272133</v>
      </c>
      <c r="N473" s="649">
        <v>0.89000000000000012</v>
      </c>
      <c r="O473" s="649">
        <v>8094.7100000000009</v>
      </c>
      <c r="P473" s="637">
        <v>0.3027214115288821</v>
      </c>
      <c r="Q473" s="650">
        <v>9095.179775280898</v>
      </c>
    </row>
    <row r="474" spans="1:17" ht="14.4" customHeight="1" x14ac:dyDescent="0.3">
      <c r="A474" s="631" t="s">
        <v>3030</v>
      </c>
      <c r="B474" s="632" t="s">
        <v>2531</v>
      </c>
      <c r="C474" s="632" t="s">
        <v>2499</v>
      </c>
      <c r="D474" s="632" t="s">
        <v>2546</v>
      </c>
      <c r="E474" s="632" t="s">
        <v>723</v>
      </c>
      <c r="F474" s="649">
        <v>14.499999999999998</v>
      </c>
      <c r="G474" s="649">
        <v>28264.850000000009</v>
      </c>
      <c r="H474" s="649">
        <v>1.0338681872333704</v>
      </c>
      <c r="I474" s="649">
        <v>1949.3000000000009</v>
      </c>
      <c r="J474" s="649">
        <v>14.029999999999998</v>
      </c>
      <c r="K474" s="649">
        <v>27338.930000000004</v>
      </c>
      <c r="L474" s="649">
        <v>1</v>
      </c>
      <c r="M474" s="649">
        <v>1948.6051318602999</v>
      </c>
      <c r="N474" s="649">
        <v>5.9499999999999984</v>
      </c>
      <c r="O474" s="649">
        <v>10677.29</v>
      </c>
      <c r="P474" s="637">
        <v>0.39055259295078482</v>
      </c>
      <c r="Q474" s="650">
        <v>1794.5025210084041</v>
      </c>
    </row>
    <row r="475" spans="1:17" ht="14.4" customHeight="1" x14ac:dyDescent="0.3">
      <c r="A475" s="631" t="s">
        <v>3030</v>
      </c>
      <c r="B475" s="632" t="s">
        <v>2531</v>
      </c>
      <c r="C475" s="632" t="s">
        <v>2499</v>
      </c>
      <c r="D475" s="632" t="s">
        <v>2547</v>
      </c>
      <c r="E475" s="632" t="s">
        <v>716</v>
      </c>
      <c r="F475" s="649">
        <v>44.120000000000012</v>
      </c>
      <c r="G475" s="649">
        <v>79266.73</v>
      </c>
      <c r="H475" s="649">
        <v>1.0320039891392299</v>
      </c>
      <c r="I475" s="649">
        <v>1796.6167271078871</v>
      </c>
      <c r="J475" s="649">
        <v>42.23</v>
      </c>
      <c r="K475" s="649">
        <v>76808.55</v>
      </c>
      <c r="L475" s="649">
        <v>1</v>
      </c>
      <c r="M475" s="649">
        <v>1818.8148235851293</v>
      </c>
      <c r="N475" s="649">
        <v>53.13000000000001</v>
      </c>
      <c r="O475" s="649">
        <v>75238.310000000012</v>
      </c>
      <c r="P475" s="637">
        <v>0.97955644260957941</v>
      </c>
      <c r="Q475" s="650">
        <v>1416.1172595520422</v>
      </c>
    </row>
    <row r="476" spans="1:17" ht="14.4" customHeight="1" x14ac:dyDescent="0.3">
      <c r="A476" s="631" t="s">
        <v>3030</v>
      </c>
      <c r="B476" s="632" t="s">
        <v>2531</v>
      </c>
      <c r="C476" s="632" t="s">
        <v>2499</v>
      </c>
      <c r="D476" s="632" t="s">
        <v>2548</v>
      </c>
      <c r="E476" s="632" t="s">
        <v>625</v>
      </c>
      <c r="F476" s="649">
        <v>11.950000000000003</v>
      </c>
      <c r="G476" s="649">
        <v>6177.5200000000023</v>
      </c>
      <c r="H476" s="649">
        <v>1.3072262769088827</v>
      </c>
      <c r="I476" s="649">
        <v>516.94728033472813</v>
      </c>
      <c r="J476" s="649">
        <v>9.1300000000000008</v>
      </c>
      <c r="K476" s="649">
        <v>4725.6700000000019</v>
      </c>
      <c r="L476" s="649">
        <v>1</v>
      </c>
      <c r="M476" s="649">
        <v>517.59802847754668</v>
      </c>
      <c r="N476" s="649">
        <v>8.08</v>
      </c>
      <c r="O476" s="649">
        <v>3762.4500000000003</v>
      </c>
      <c r="P476" s="637">
        <v>0.7961728178226577</v>
      </c>
      <c r="Q476" s="650">
        <v>465.64975247524757</v>
      </c>
    </row>
    <row r="477" spans="1:17" ht="14.4" customHeight="1" x14ac:dyDescent="0.3">
      <c r="A477" s="631" t="s">
        <v>3030</v>
      </c>
      <c r="B477" s="632" t="s">
        <v>2531</v>
      </c>
      <c r="C477" s="632" t="s">
        <v>2499</v>
      </c>
      <c r="D477" s="632" t="s">
        <v>2549</v>
      </c>
      <c r="E477" s="632" t="s">
        <v>627</v>
      </c>
      <c r="F477" s="649">
        <v>1.9</v>
      </c>
      <c r="G477" s="649">
        <v>1717.2399999999998</v>
      </c>
      <c r="H477" s="649">
        <v>0.76613932239383931</v>
      </c>
      <c r="I477" s="649">
        <v>903.81052631578939</v>
      </c>
      <c r="J477" s="649">
        <v>2.48</v>
      </c>
      <c r="K477" s="649">
        <v>2241.4200000000005</v>
      </c>
      <c r="L477" s="649">
        <v>1</v>
      </c>
      <c r="M477" s="649">
        <v>903.79838709677438</v>
      </c>
      <c r="N477" s="649">
        <v>3.12</v>
      </c>
      <c r="O477" s="649">
        <v>2633.0900000000006</v>
      </c>
      <c r="P477" s="637">
        <v>1.1747419046854226</v>
      </c>
      <c r="Q477" s="650">
        <v>843.93910256410277</v>
      </c>
    </row>
    <row r="478" spans="1:17" ht="14.4" customHeight="1" x14ac:dyDescent="0.3">
      <c r="A478" s="631" t="s">
        <v>3030</v>
      </c>
      <c r="B478" s="632" t="s">
        <v>2531</v>
      </c>
      <c r="C478" s="632" t="s">
        <v>2499</v>
      </c>
      <c r="D478" s="632" t="s">
        <v>2550</v>
      </c>
      <c r="E478" s="632" t="s">
        <v>716</v>
      </c>
      <c r="F478" s="649">
        <v>2.4699999999999993</v>
      </c>
      <c r="G478" s="649">
        <v>81095.360000000001</v>
      </c>
      <c r="H478" s="649">
        <v>1.1634054064290218</v>
      </c>
      <c r="I478" s="649">
        <v>32832.129554655883</v>
      </c>
      <c r="J478" s="649">
        <v>2.12</v>
      </c>
      <c r="K478" s="649">
        <v>69705.16</v>
      </c>
      <c r="L478" s="649">
        <v>1</v>
      </c>
      <c r="M478" s="649">
        <v>32879.792452830188</v>
      </c>
      <c r="N478" s="649">
        <v>2.1100000000000008</v>
      </c>
      <c r="O478" s="649">
        <v>62730.789999999986</v>
      </c>
      <c r="P478" s="637">
        <v>0.89994470997555964</v>
      </c>
      <c r="Q478" s="650">
        <v>29730.232227488134</v>
      </c>
    </row>
    <row r="479" spans="1:17" ht="14.4" customHeight="1" x14ac:dyDescent="0.3">
      <c r="A479" s="631" t="s">
        <v>3030</v>
      </c>
      <c r="B479" s="632" t="s">
        <v>2531</v>
      </c>
      <c r="C479" s="632" t="s">
        <v>2499</v>
      </c>
      <c r="D479" s="632" t="s">
        <v>2551</v>
      </c>
      <c r="E479" s="632" t="s">
        <v>716</v>
      </c>
      <c r="F479" s="649"/>
      <c r="G479" s="649"/>
      <c r="H479" s="649"/>
      <c r="I479" s="649"/>
      <c r="J479" s="649"/>
      <c r="K479" s="649"/>
      <c r="L479" s="649"/>
      <c r="M479" s="649"/>
      <c r="N479" s="649">
        <v>20.850000000000005</v>
      </c>
      <c r="O479" s="649">
        <v>13667.47</v>
      </c>
      <c r="P479" s="637"/>
      <c r="Q479" s="650">
        <v>655.51414868105496</v>
      </c>
    </row>
    <row r="480" spans="1:17" ht="14.4" customHeight="1" x14ac:dyDescent="0.3">
      <c r="A480" s="631" t="s">
        <v>3030</v>
      </c>
      <c r="B480" s="632" t="s">
        <v>2531</v>
      </c>
      <c r="C480" s="632" t="s">
        <v>2499</v>
      </c>
      <c r="D480" s="632" t="s">
        <v>2552</v>
      </c>
      <c r="E480" s="632" t="s">
        <v>716</v>
      </c>
      <c r="F480" s="649"/>
      <c r="G480" s="649"/>
      <c r="H480" s="649"/>
      <c r="I480" s="649"/>
      <c r="J480" s="649"/>
      <c r="K480" s="649"/>
      <c r="L480" s="649"/>
      <c r="M480" s="649"/>
      <c r="N480" s="649">
        <v>0.44000000000000006</v>
      </c>
      <c r="O480" s="649">
        <v>5179.1100000000006</v>
      </c>
      <c r="P480" s="637"/>
      <c r="Q480" s="650">
        <v>11770.704545454546</v>
      </c>
    </row>
    <row r="481" spans="1:17" ht="14.4" customHeight="1" x14ac:dyDescent="0.3">
      <c r="A481" s="631" t="s">
        <v>3030</v>
      </c>
      <c r="B481" s="632" t="s">
        <v>2531</v>
      </c>
      <c r="C481" s="632" t="s">
        <v>2501</v>
      </c>
      <c r="D481" s="632" t="s">
        <v>2766</v>
      </c>
      <c r="E481" s="632" t="s">
        <v>2767</v>
      </c>
      <c r="F481" s="649">
        <v>6</v>
      </c>
      <c r="G481" s="649">
        <v>3537.54</v>
      </c>
      <c r="H481" s="649">
        <v>0.75</v>
      </c>
      <c r="I481" s="649">
        <v>589.59</v>
      </c>
      <c r="J481" s="649">
        <v>8</v>
      </c>
      <c r="K481" s="649">
        <v>4716.72</v>
      </c>
      <c r="L481" s="649">
        <v>1</v>
      </c>
      <c r="M481" s="649">
        <v>589.59</v>
      </c>
      <c r="N481" s="649">
        <v>11</v>
      </c>
      <c r="O481" s="649">
        <v>6485.49</v>
      </c>
      <c r="P481" s="637">
        <v>1.3749999999999998</v>
      </c>
      <c r="Q481" s="650">
        <v>589.59</v>
      </c>
    </row>
    <row r="482" spans="1:17" ht="14.4" customHeight="1" x14ac:dyDescent="0.3">
      <c r="A482" s="631" t="s">
        <v>3030</v>
      </c>
      <c r="B482" s="632" t="s">
        <v>2531</v>
      </c>
      <c r="C482" s="632" t="s">
        <v>2501</v>
      </c>
      <c r="D482" s="632" t="s">
        <v>2553</v>
      </c>
      <c r="E482" s="632" t="s">
        <v>2554</v>
      </c>
      <c r="F482" s="649">
        <v>86.2</v>
      </c>
      <c r="G482" s="649">
        <v>147152.02000000002</v>
      </c>
      <c r="H482" s="649">
        <v>1.0911392405063292</v>
      </c>
      <c r="I482" s="649">
        <v>1707.1000000000001</v>
      </c>
      <c r="J482" s="649">
        <v>79</v>
      </c>
      <c r="K482" s="649">
        <v>134860.90000000002</v>
      </c>
      <c r="L482" s="649">
        <v>1</v>
      </c>
      <c r="M482" s="649">
        <v>1707.1000000000004</v>
      </c>
      <c r="N482" s="649">
        <v>71</v>
      </c>
      <c r="O482" s="649">
        <v>121204.10000000002</v>
      </c>
      <c r="P482" s="637">
        <v>0.89873417721518989</v>
      </c>
      <c r="Q482" s="650">
        <v>1707.1000000000004</v>
      </c>
    </row>
    <row r="483" spans="1:17" ht="14.4" customHeight="1" x14ac:dyDescent="0.3">
      <c r="A483" s="631" t="s">
        <v>3030</v>
      </c>
      <c r="B483" s="632" t="s">
        <v>2531</v>
      </c>
      <c r="C483" s="632" t="s">
        <v>2501</v>
      </c>
      <c r="D483" s="632" t="s">
        <v>2768</v>
      </c>
      <c r="E483" s="632" t="s">
        <v>2769</v>
      </c>
      <c r="F483" s="649">
        <v>8</v>
      </c>
      <c r="G483" s="649">
        <v>11578.24</v>
      </c>
      <c r="H483" s="649">
        <v>8</v>
      </c>
      <c r="I483" s="649">
        <v>1447.28</v>
      </c>
      <c r="J483" s="649">
        <v>1</v>
      </c>
      <c r="K483" s="649">
        <v>1447.28</v>
      </c>
      <c r="L483" s="649">
        <v>1</v>
      </c>
      <c r="M483" s="649">
        <v>1447.28</v>
      </c>
      <c r="N483" s="649">
        <v>5</v>
      </c>
      <c r="O483" s="649">
        <v>5876.4</v>
      </c>
      <c r="P483" s="637">
        <v>4.0603062296169368</v>
      </c>
      <c r="Q483" s="650">
        <v>1175.28</v>
      </c>
    </row>
    <row r="484" spans="1:17" ht="14.4" customHeight="1" x14ac:dyDescent="0.3">
      <c r="A484" s="631" t="s">
        <v>3030</v>
      </c>
      <c r="B484" s="632" t="s">
        <v>2531</v>
      </c>
      <c r="C484" s="632" t="s">
        <v>2501</v>
      </c>
      <c r="D484" s="632" t="s">
        <v>2770</v>
      </c>
      <c r="E484" s="632" t="s">
        <v>2771</v>
      </c>
      <c r="F484" s="649">
        <v>5</v>
      </c>
      <c r="G484" s="649">
        <v>4861.6000000000004</v>
      </c>
      <c r="H484" s="649">
        <v>1</v>
      </c>
      <c r="I484" s="649">
        <v>972.32</v>
      </c>
      <c r="J484" s="649">
        <v>5</v>
      </c>
      <c r="K484" s="649">
        <v>4861.6000000000004</v>
      </c>
      <c r="L484" s="649">
        <v>1</v>
      </c>
      <c r="M484" s="649">
        <v>972.32</v>
      </c>
      <c r="N484" s="649">
        <v>9</v>
      </c>
      <c r="O484" s="649">
        <v>8750.880000000001</v>
      </c>
      <c r="P484" s="637">
        <v>1.8</v>
      </c>
      <c r="Q484" s="650">
        <v>972.32000000000016</v>
      </c>
    </row>
    <row r="485" spans="1:17" ht="14.4" customHeight="1" x14ac:dyDescent="0.3">
      <c r="A485" s="631" t="s">
        <v>3030</v>
      </c>
      <c r="B485" s="632" t="s">
        <v>2531</v>
      </c>
      <c r="C485" s="632" t="s">
        <v>2501</v>
      </c>
      <c r="D485" s="632" t="s">
        <v>2772</v>
      </c>
      <c r="E485" s="632" t="s">
        <v>2771</v>
      </c>
      <c r="F485" s="649"/>
      <c r="G485" s="649"/>
      <c r="H485" s="649"/>
      <c r="I485" s="649"/>
      <c r="J485" s="649"/>
      <c r="K485" s="649"/>
      <c r="L485" s="649"/>
      <c r="M485" s="649"/>
      <c r="N485" s="649">
        <v>1</v>
      </c>
      <c r="O485" s="649">
        <v>1408.42</v>
      </c>
      <c r="P485" s="637"/>
      <c r="Q485" s="650">
        <v>1408.42</v>
      </c>
    </row>
    <row r="486" spans="1:17" ht="14.4" customHeight="1" x14ac:dyDescent="0.3">
      <c r="A486" s="631" t="s">
        <v>3030</v>
      </c>
      <c r="B486" s="632" t="s">
        <v>2531</v>
      </c>
      <c r="C486" s="632" t="s">
        <v>2501</v>
      </c>
      <c r="D486" s="632" t="s">
        <v>2773</v>
      </c>
      <c r="E486" s="632" t="s">
        <v>2771</v>
      </c>
      <c r="F486" s="649">
        <v>83</v>
      </c>
      <c r="G486" s="649">
        <v>141706.72999999998</v>
      </c>
      <c r="H486" s="649">
        <v>1.3387096774193545</v>
      </c>
      <c r="I486" s="649">
        <v>1707.3099999999997</v>
      </c>
      <c r="J486" s="649">
        <v>62</v>
      </c>
      <c r="K486" s="649">
        <v>105853.22</v>
      </c>
      <c r="L486" s="649">
        <v>1</v>
      </c>
      <c r="M486" s="649">
        <v>1707.31</v>
      </c>
      <c r="N486" s="649">
        <v>86</v>
      </c>
      <c r="O486" s="649">
        <v>128993.64</v>
      </c>
      <c r="P486" s="637">
        <v>1.2186085600419145</v>
      </c>
      <c r="Q486" s="650">
        <v>1499.9260465116279</v>
      </c>
    </row>
    <row r="487" spans="1:17" ht="14.4" customHeight="1" x14ac:dyDescent="0.3">
      <c r="A487" s="631" t="s">
        <v>3030</v>
      </c>
      <c r="B487" s="632" t="s">
        <v>2531</v>
      </c>
      <c r="C487" s="632" t="s">
        <v>2501</v>
      </c>
      <c r="D487" s="632" t="s">
        <v>2774</v>
      </c>
      <c r="E487" s="632" t="s">
        <v>2771</v>
      </c>
      <c r="F487" s="649">
        <v>4</v>
      </c>
      <c r="G487" s="649">
        <v>8265.2000000000007</v>
      </c>
      <c r="H487" s="649">
        <v>4</v>
      </c>
      <c r="I487" s="649">
        <v>2066.3000000000002</v>
      </c>
      <c r="J487" s="649">
        <v>1</v>
      </c>
      <c r="K487" s="649">
        <v>2066.3000000000002</v>
      </c>
      <c r="L487" s="649">
        <v>1</v>
      </c>
      <c r="M487" s="649">
        <v>2066.3000000000002</v>
      </c>
      <c r="N487" s="649">
        <v>1</v>
      </c>
      <c r="O487" s="649">
        <v>1310.83</v>
      </c>
      <c r="P487" s="637">
        <v>0.63438513284615006</v>
      </c>
      <c r="Q487" s="650">
        <v>1310.83</v>
      </c>
    </row>
    <row r="488" spans="1:17" ht="14.4" customHeight="1" x14ac:dyDescent="0.3">
      <c r="A488" s="631" t="s">
        <v>3030</v>
      </c>
      <c r="B488" s="632" t="s">
        <v>2531</v>
      </c>
      <c r="C488" s="632" t="s">
        <v>2501</v>
      </c>
      <c r="D488" s="632" t="s">
        <v>2775</v>
      </c>
      <c r="E488" s="632" t="s">
        <v>2776</v>
      </c>
      <c r="F488" s="649">
        <v>2</v>
      </c>
      <c r="G488" s="649">
        <v>3864.18</v>
      </c>
      <c r="H488" s="649"/>
      <c r="I488" s="649">
        <v>1932.09</v>
      </c>
      <c r="J488" s="649"/>
      <c r="K488" s="649"/>
      <c r="L488" s="649"/>
      <c r="M488" s="649"/>
      <c r="N488" s="649"/>
      <c r="O488" s="649"/>
      <c r="P488" s="637"/>
      <c r="Q488" s="650"/>
    </row>
    <row r="489" spans="1:17" ht="14.4" customHeight="1" x14ac:dyDescent="0.3">
      <c r="A489" s="631" t="s">
        <v>3030</v>
      </c>
      <c r="B489" s="632" t="s">
        <v>2531</v>
      </c>
      <c r="C489" s="632" t="s">
        <v>2501</v>
      </c>
      <c r="D489" s="632" t="s">
        <v>2777</v>
      </c>
      <c r="E489" s="632" t="s">
        <v>2778</v>
      </c>
      <c r="F489" s="649">
        <v>5</v>
      </c>
      <c r="G489" s="649">
        <v>5138.8</v>
      </c>
      <c r="H489" s="649">
        <v>5</v>
      </c>
      <c r="I489" s="649">
        <v>1027.76</v>
      </c>
      <c r="J489" s="649">
        <v>1</v>
      </c>
      <c r="K489" s="649">
        <v>1027.76</v>
      </c>
      <c r="L489" s="649">
        <v>1</v>
      </c>
      <c r="M489" s="649">
        <v>1027.76</v>
      </c>
      <c r="N489" s="649">
        <v>3</v>
      </c>
      <c r="O489" s="649">
        <v>2817.42</v>
      </c>
      <c r="P489" s="637">
        <v>2.7413209309566438</v>
      </c>
      <c r="Q489" s="650">
        <v>939.14</v>
      </c>
    </row>
    <row r="490" spans="1:17" ht="14.4" customHeight="1" x14ac:dyDescent="0.3">
      <c r="A490" s="631" t="s">
        <v>3030</v>
      </c>
      <c r="B490" s="632" t="s">
        <v>2531</v>
      </c>
      <c r="C490" s="632" t="s">
        <v>2501</v>
      </c>
      <c r="D490" s="632" t="s">
        <v>2779</v>
      </c>
      <c r="E490" s="632" t="s">
        <v>2778</v>
      </c>
      <c r="F490" s="649">
        <v>8</v>
      </c>
      <c r="G490" s="649">
        <v>17134.8</v>
      </c>
      <c r="H490" s="649">
        <v>0.4210526315789474</v>
      </c>
      <c r="I490" s="649">
        <v>2141.85</v>
      </c>
      <c r="J490" s="649">
        <v>19</v>
      </c>
      <c r="K490" s="649">
        <v>40695.149999999994</v>
      </c>
      <c r="L490" s="649">
        <v>1</v>
      </c>
      <c r="M490" s="649">
        <v>2141.85</v>
      </c>
      <c r="N490" s="649">
        <v>27</v>
      </c>
      <c r="O490" s="649">
        <v>48644.700000000004</v>
      </c>
      <c r="P490" s="637">
        <v>1.1953439169041031</v>
      </c>
      <c r="Q490" s="650">
        <v>1801.6555555555558</v>
      </c>
    </row>
    <row r="491" spans="1:17" ht="14.4" customHeight="1" x14ac:dyDescent="0.3">
      <c r="A491" s="631" t="s">
        <v>3030</v>
      </c>
      <c r="B491" s="632" t="s">
        <v>2531</v>
      </c>
      <c r="C491" s="632" t="s">
        <v>2501</v>
      </c>
      <c r="D491" s="632" t="s">
        <v>2780</v>
      </c>
      <c r="E491" s="632" t="s">
        <v>2781</v>
      </c>
      <c r="F491" s="649">
        <v>1</v>
      </c>
      <c r="G491" s="649">
        <v>8536.5499999999993</v>
      </c>
      <c r="H491" s="649"/>
      <c r="I491" s="649">
        <v>8536.5499999999993</v>
      </c>
      <c r="J491" s="649"/>
      <c r="K491" s="649"/>
      <c r="L491" s="649"/>
      <c r="M491" s="649"/>
      <c r="N491" s="649"/>
      <c r="O491" s="649"/>
      <c r="P491" s="637"/>
      <c r="Q491" s="650"/>
    </row>
    <row r="492" spans="1:17" ht="14.4" customHeight="1" x14ac:dyDescent="0.3">
      <c r="A492" s="631" t="s">
        <v>3030</v>
      </c>
      <c r="B492" s="632" t="s">
        <v>2531</v>
      </c>
      <c r="C492" s="632" t="s">
        <v>2501</v>
      </c>
      <c r="D492" s="632" t="s">
        <v>2555</v>
      </c>
      <c r="E492" s="632" t="s">
        <v>2556</v>
      </c>
      <c r="F492" s="649"/>
      <c r="G492" s="649"/>
      <c r="H492" s="649"/>
      <c r="I492" s="649"/>
      <c r="J492" s="649"/>
      <c r="K492" s="649"/>
      <c r="L492" s="649"/>
      <c r="M492" s="649"/>
      <c r="N492" s="649">
        <v>1</v>
      </c>
      <c r="O492" s="649">
        <v>1074.71</v>
      </c>
      <c r="P492" s="637"/>
      <c r="Q492" s="650">
        <v>1074.71</v>
      </c>
    </row>
    <row r="493" spans="1:17" ht="14.4" customHeight="1" x14ac:dyDescent="0.3">
      <c r="A493" s="631" t="s">
        <v>3030</v>
      </c>
      <c r="B493" s="632" t="s">
        <v>2531</v>
      </c>
      <c r="C493" s="632" t="s">
        <v>2501</v>
      </c>
      <c r="D493" s="632" t="s">
        <v>2782</v>
      </c>
      <c r="E493" s="632" t="s">
        <v>2783</v>
      </c>
      <c r="F493" s="649"/>
      <c r="G493" s="649"/>
      <c r="H493" s="649"/>
      <c r="I493" s="649"/>
      <c r="J493" s="649"/>
      <c r="K493" s="649"/>
      <c r="L493" s="649"/>
      <c r="M493" s="649"/>
      <c r="N493" s="649">
        <v>1</v>
      </c>
      <c r="O493" s="649">
        <v>8213.15</v>
      </c>
      <c r="P493" s="637"/>
      <c r="Q493" s="650">
        <v>8213.15</v>
      </c>
    </row>
    <row r="494" spans="1:17" ht="14.4" customHeight="1" x14ac:dyDescent="0.3">
      <c r="A494" s="631" t="s">
        <v>3030</v>
      </c>
      <c r="B494" s="632" t="s">
        <v>2531</v>
      </c>
      <c r="C494" s="632" t="s">
        <v>2501</v>
      </c>
      <c r="D494" s="632" t="s">
        <v>2784</v>
      </c>
      <c r="E494" s="632" t="s">
        <v>2785</v>
      </c>
      <c r="F494" s="649">
        <v>11</v>
      </c>
      <c r="G494" s="649">
        <v>33037.18</v>
      </c>
      <c r="H494" s="649">
        <v>0.73333333333333339</v>
      </c>
      <c r="I494" s="649">
        <v>3003.38</v>
      </c>
      <c r="J494" s="649">
        <v>15</v>
      </c>
      <c r="K494" s="649">
        <v>45050.7</v>
      </c>
      <c r="L494" s="649">
        <v>1</v>
      </c>
      <c r="M494" s="649">
        <v>3003.3799999999997</v>
      </c>
      <c r="N494" s="649">
        <v>15</v>
      </c>
      <c r="O494" s="649">
        <v>39535.949999999997</v>
      </c>
      <c r="P494" s="637">
        <v>0.87758791761282284</v>
      </c>
      <c r="Q494" s="650">
        <v>2635.73</v>
      </c>
    </row>
    <row r="495" spans="1:17" ht="14.4" customHeight="1" x14ac:dyDescent="0.3">
      <c r="A495" s="631" t="s">
        <v>3030</v>
      </c>
      <c r="B495" s="632" t="s">
        <v>2531</v>
      </c>
      <c r="C495" s="632" t="s">
        <v>2501</v>
      </c>
      <c r="D495" s="632" t="s">
        <v>2786</v>
      </c>
      <c r="E495" s="632" t="s">
        <v>2787</v>
      </c>
      <c r="F495" s="649">
        <v>2</v>
      </c>
      <c r="G495" s="649">
        <v>4473</v>
      </c>
      <c r="H495" s="649">
        <v>1</v>
      </c>
      <c r="I495" s="649">
        <v>2236.5</v>
      </c>
      <c r="J495" s="649">
        <v>2</v>
      </c>
      <c r="K495" s="649">
        <v>4473</v>
      </c>
      <c r="L495" s="649">
        <v>1</v>
      </c>
      <c r="M495" s="649">
        <v>2236.5</v>
      </c>
      <c r="N495" s="649">
        <v>2</v>
      </c>
      <c r="O495" s="649">
        <v>4473</v>
      </c>
      <c r="P495" s="637">
        <v>1</v>
      </c>
      <c r="Q495" s="650">
        <v>2236.5</v>
      </c>
    </row>
    <row r="496" spans="1:17" ht="14.4" customHeight="1" x14ac:dyDescent="0.3">
      <c r="A496" s="631" t="s">
        <v>3030</v>
      </c>
      <c r="B496" s="632" t="s">
        <v>2531</v>
      </c>
      <c r="C496" s="632" t="s">
        <v>2501</v>
      </c>
      <c r="D496" s="632" t="s">
        <v>2790</v>
      </c>
      <c r="E496" s="632" t="s">
        <v>2771</v>
      </c>
      <c r="F496" s="649"/>
      <c r="G496" s="649"/>
      <c r="H496" s="649"/>
      <c r="I496" s="649"/>
      <c r="J496" s="649">
        <v>2</v>
      </c>
      <c r="K496" s="649">
        <v>2893.94</v>
      </c>
      <c r="L496" s="649">
        <v>1</v>
      </c>
      <c r="M496" s="649">
        <v>1446.97</v>
      </c>
      <c r="N496" s="649"/>
      <c r="O496" s="649"/>
      <c r="P496" s="637"/>
      <c r="Q496" s="650"/>
    </row>
    <row r="497" spans="1:17" ht="14.4" customHeight="1" x14ac:dyDescent="0.3">
      <c r="A497" s="631" t="s">
        <v>3030</v>
      </c>
      <c r="B497" s="632" t="s">
        <v>2531</v>
      </c>
      <c r="C497" s="632" t="s">
        <v>2501</v>
      </c>
      <c r="D497" s="632" t="s">
        <v>2791</v>
      </c>
      <c r="E497" s="632" t="s">
        <v>2792</v>
      </c>
      <c r="F497" s="649">
        <v>3</v>
      </c>
      <c r="G497" s="649">
        <v>20672.34</v>
      </c>
      <c r="H497" s="649">
        <v>0.75</v>
      </c>
      <c r="I497" s="649">
        <v>6890.78</v>
      </c>
      <c r="J497" s="649">
        <v>4</v>
      </c>
      <c r="K497" s="649">
        <v>27563.119999999999</v>
      </c>
      <c r="L497" s="649">
        <v>1</v>
      </c>
      <c r="M497" s="649">
        <v>6890.78</v>
      </c>
      <c r="N497" s="649">
        <v>4</v>
      </c>
      <c r="O497" s="649">
        <v>25972.48</v>
      </c>
      <c r="P497" s="637">
        <v>0.94229100334069582</v>
      </c>
      <c r="Q497" s="650">
        <v>6493.12</v>
      </c>
    </row>
    <row r="498" spans="1:17" ht="14.4" customHeight="1" x14ac:dyDescent="0.3">
      <c r="A498" s="631" t="s">
        <v>3030</v>
      </c>
      <c r="B498" s="632" t="s">
        <v>2531</v>
      </c>
      <c r="C498" s="632" t="s">
        <v>2501</v>
      </c>
      <c r="D498" s="632" t="s">
        <v>2988</v>
      </c>
      <c r="E498" s="632" t="s">
        <v>2989</v>
      </c>
      <c r="F498" s="649">
        <v>2</v>
      </c>
      <c r="G498" s="649">
        <v>4597.9399999999996</v>
      </c>
      <c r="H498" s="649">
        <v>2</v>
      </c>
      <c r="I498" s="649">
        <v>2298.9699999999998</v>
      </c>
      <c r="J498" s="649">
        <v>1</v>
      </c>
      <c r="K498" s="649">
        <v>2298.9699999999998</v>
      </c>
      <c r="L498" s="649">
        <v>1</v>
      </c>
      <c r="M498" s="649">
        <v>2298.9699999999998</v>
      </c>
      <c r="N498" s="649"/>
      <c r="O498" s="649"/>
      <c r="P498" s="637"/>
      <c r="Q498" s="650"/>
    </row>
    <row r="499" spans="1:17" ht="14.4" customHeight="1" x14ac:dyDescent="0.3">
      <c r="A499" s="631" t="s">
        <v>3030</v>
      </c>
      <c r="B499" s="632" t="s">
        <v>2531</v>
      </c>
      <c r="C499" s="632" t="s">
        <v>2501</v>
      </c>
      <c r="D499" s="632" t="s">
        <v>2793</v>
      </c>
      <c r="E499" s="632" t="s">
        <v>2794</v>
      </c>
      <c r="F499" s="649">
        <v>18</v>
      </c>
      <c r="G499" s="649">
        <v>74482.02</v>
      </c>
      <c r="H499" s="649">
        <v>1</v>
      </c>
      <c r="I499" s="649">
        <v>4137.8900000000003</v>
      </c>
      <c r="J499" s="649">
        <v>18</v>
      </c>
      <c r="K499" s="649">
        <v>74482.02</v>
      </c>
      <c r="L499" s="649">
        <v>1</v>
      </c>
      <c r="M499" s="649">
        <v>4137.8900000000003</v>
      </c>
      <c r="N499" s="649">
        <v>33</v>
      </c>
      <c r="O499" s="649">
        <v>136550.37</v>
      </c>
      <c r="P499" s="637">
        <v>1.8333333333333333</v>
      </c>
      <c r="Q499" s="650">
        <v>4137.8899999999994</v>
      </c>
    </row>
    <row r="500" spans="1:17" ht="14.4" customHeight="1" x14ac:dyDescent="0.3">
      <c r="A500" s="631" t="s">
        <v>3030</v>
      </c>
      <c r="B500" s="632" t="s">
        <v>2531</v>
      </c>
      <c r="C500" s="632" t="s">
        <v>2501</v>
      </c>
      <c r="D500" s="632" t="s">
        <v>3031</v>
      </c>
      <c r="E500" s="632" t="s">
        <v>3032</v>
      </c>
      <c r="F500" s="649">
        <v>3</v>
      </c>
      <c r="G500" s="649">
        <v>3371.19</v>
      </c>
      <c r="H500" s="649">
        <v>3</v>
      </c>
      <c r="I500" s="649">
        <v>1123.73</v>
      </c>
      <c r="J500" s="649">
        <v>1</v>
      </c>
      <c r="K500" s="649">
        <v>1123.73</v>
      </c>
      <c r="L500" s="649">
        <v>1</v>
      </c>
      <c r="M500" s="649">
        <v>1123.73</v>
      </c>
      <c r="N500" s="649"/>
      <c r="O500" s="649"/>
      <c r="P500" s="637"/>
      <c r="Q500" s="650"/>
    </row>
    <row r="501" spans="1:17" ht="14.4" customHeight="1" x14ac:dyDescent="0.3">
      <c r="A501" s="631" t="s">
        <v>3030</v>
      </c>
      <c r="B501" s="632" t="s">
        <v>2531</v>
      </c>
      <c r="C501" s="632" t="s">
        <v>2501</v>
      </c>
      <c r="D501" s="632" t="s">
        <v>2795</v>
      </c>
      <c r="E501" s="632" t="s">
        <v>2796</v>
      </c>
      <c r="F501" s="649"/>
      <c r="G501" s="649"/>
      <c r="H501" s="649"/>
      <c r="I501" s="649"/>
      <c r="J501" s="649"/>
      <c r="K501" s="649"/>
      <c r="L501" s="649"/>
      <c r="M501" s="649"/>
      <c r="N501" s="649">
        <v>1</v>
      </c>
      <c r="O501" s="649">
        <v>17073.05</v>
      </c>
      <c r="P501" s="637"/>
      <c r="Q501" s="650">
        <v>17073.05</v>
      </c>
    </row>
    <row r="502" spans="1:17" ht="14.4" customHeight="1" x14ac:dyDescent="0.3">
      <c r="A502" s="631" t="s">
        <v>3030</v>
      </c>
      <c r="B502" s="632" t="s">
        <v>2531</v>
      </c>
      <c r="C502" s="632" t="s">
        <v>2501</v>
      </c>
      <c r="D502" s="632" t="s">
        <v>2799</v>
      </c>
      <c r="E502" s="632" t="s">
        <v>2800</v>
      </c>
      <c r="F502" s="649">
        <v>69</v>
      </c>
      <c r="G502" s="649">
        <v>69193.200000000012</v>
      </c>
      <c r="H502" s="649">
        <v>1.1129032258064517</v>
      </c>
      <c r="I502" s="649">
        <v>1002.8000000000002</v>
      </c>
      <c r="J502" s="649">
        <v>62</v>
      </c>
      <c r="K502" s="649">
        <v>62173.600000000006</v>
      </c>
      <c r="L502" s="649">
        <v>1</v>
      </c>
      <c r="M502" s="649">
        <v>1002.8000000000001</v>
      </c>
      <c r="N502" s="649">
        <v>64</v>
      </c>
      <c r="O502" s="649">
        <v>59971.400000000009</v>
      </c>
      <c r="P502" s="637">
        <v>0.9645798216606406</v>
      </c>
      <c r="Q502" s="650">
        <v>937.05312500000014</v>
      </c>
    </row>
    <row r="503" spans="1:17" ht="14.4" customHeight="1" x14ac:dyDescent="0.3">
      <c r="A503" s="631" t="s">
        <v>3030</v>
      </c>
      <c r="B503" s="632" t="s">
        <v>2531</v>
      </c>
      <c r="C503" s="632" t="s">
        <v>2501</v>
      </c>
      <c r="D503" s="632" t="s">
        <v>2801</v>
      </c>
      <c r="E503" s="632" t="s">
        <v>2802</v>
      </c>
      <c r="F503" s="649">
        <v>4</v>
      </c>
      <c r="G503" s="649">
        <v>30600</v>
      </c>
      <c r="H503" s="649">
        <v>0.66666666666666663</v>
      </c>
      <c r="I503" s="649">
        <v>7650</v>
      </c>
      <c r="J503" s="649">
        <v>6</v>
      </c>
      <c r="K503" s="649">
        <v>45900</v>
      </c>
      <c r="L503" s="649">
        <v>1</v>
      </c>
      <c r="M503" s="649">
        <v>7650</v>
      </c>
      <c r="N503" s="649">
        <v>13</v>
      </c>
      <c r="O503" s="649">
        <v>96746.48000000001</v>
      </c>
      <c r="P503" s="637">
        <v>2.1077664488017431</v>
      </c>
      <c r="Q503" s="650">
        <v>7442.0369230769238</v>
      </c>
    </row>
    <row r="504" spans="1:17" ht="14.4" customHeight="1" x14ac:dyDescent="0.3">
      <c r="A504" s="631" t="s">
        <v>3030</v>
      </c>
      <c r="B504" s="632" t="s">
        <v>2531</v>
      </c>
      <c r="C504" s="632" t="s">
        <v>2501</v>
      </c>
      <c r="D504" s="632" t="s">
        <v>2803</v>
      </c>
      <c r="E504" s="632" t="s">
        <v>2804</v>
      </c>
      <c r="F504" s="649">
        <v>1</v>
      </c>
      <c r="G504" s="649">
        <v>9370.39</v>
      </c>
      <c r="H504" s="649">
        <v>8.3333333333333329E-2</v>
      </c>
      <c r="I504" s="649">
        <v>9370.39</v>
      </c>
      <c r="J504" s="649">
        <v>12</v>
      </c>
      <c r="K504" s="649">
        <v>112444.68</v>
      </c>
      <c r="L504" s="649">
        <v>1</v>
      </c>
      <c r="M504" s="649">
        <v>9370.39</v>
      </c>
      <c r="N504" s="649">
        <v>19</v>
      </c>
      <c r="O504" s="649">
        <v>178037.40999999997</v>
      </c>
      <c r="P504" s="637">
        <v>1.5833333333333333</v>
      </c>
      <c r="Q504" s="650">
        <v>9370.39</v>
      </c>
    </row>
    <row r="505" spans="1:17" ht="14.4" customHeight="1" x14ac:dyDescent="0.3">
      <c r="A505" s="631" t="s">
        <v>3030</v>
      </c>
      <c r="B505" s="632" t="s">
        <v>2531</v>
      </c>
      <c r="C505" s="632" t="s">
        <v>2501</v>
      </c>
      <c r="D505" s="632" t="s">
        <v>2805</v>
      </c>
      <c r="E505" s="632" t="s">
        <v>2806</v>
      </c>
      <c r="F505" s="649">
        <v>3</v>
      </c>
      <c r="G505" s="649">
        <v>39853.56</v>
      </c>
      <c r="H505" s="649">
        <v>0.74999999999999989</v>
      </c>
      <c r="I505" s="649">
        <v>13284.519999999999</v>
      </c>
      <c r="J505" s="649">
        <v>4</v>
      </c>
      <c r="K505" s="649">
        <v>53138.080000000002</v>
      </c>
      <c r="L505" s="649">
        <v>1</v>
      </c>
      <c r="M505" s="649">
        <v>13284.52</v>
      </c>
      <c r="N505" s="649">
        <v>10</v>
      </c>
      <c r="O505" s="649">
        <v>100433.67</v>
      </c>
      <c r="P505" s="637">
        <v>1.8900507884364659</v>
      </c>
      <c r="Q505" s="650">
        <v>10043.367</v>
      </c>
    </row>
    <row r="506" spans="1:17" ht="14.4" customHeight="1" x14ac:dyDescent="0.3">
      <c r="A506" s="631" t="s">
        <v>3030</v>
      </c>
      <c r="B506" s="632" t="s">
        <v>2531</v>
      </c>
      <c r="C506" s="632" t="s">
        <v>2501</v>
      </c>
      <c r="D506" s="632" t="s">
        <v>2807</v>
      </c>
      <c r="E506" s="632" t="s">
        <v>2808</v>
      </c>
      <c r="F506" s="649">
        <v>11</v>
      </c>
      <c r="G506" s="649">
        <v>23880.670000000002</v>
      </c>
      <c r="H506" s="649">
        <v>0.84615384615384626</v>
      </c>
      <c r="I506" s="649">
        <v>2170.9700000000003</v>
      </c>
      <c r="J506" s="649">
        <v>13</v>
      </c>
      <c r="K506" s="649">
        <v>28222.61</v>
      </c>
      <c r="L506" s="649">
        <v>1</v>
      </c>
      <c r="M506" s="649">
        <v>2170.9700000000003</v>
      </c>
      <c r="N506" s="649">
        <v>15</v>
      </c>
      <c r="O506" s="649">
        <v>30702.3</v>
      </c>
      <c r="P506" s="637">
        <v>1.0878618242607612</v>
      </c>
      <c r="Q506" s="650">
        <v>2046.82</v>
      </c>
    </row>
    <row r="507" spans="1:17" ht="14.4" customHeight="1" x14ac:dyDescent="0.3">
      <c r="A507" s="631" t="s">
        <v>3030</v>
      </c>
      <c r="B507" s="632" t="s">
        <v>2531</v>
      </c>
      <c r="C507" s="632" t="s">
        <v>2501</v>
      </c>
      <c r="D507" s="632" t="s">
        <v>2809</v>
      </c>
      <c r="E507" s="632" t="s">
        <v>2810</v>
      </c>
      <c r="F507" s="649"/>
      <c r="G507" s="649"/>
      <c r="H507" s="649"/>
      <c r="I507" s="649"/>
      <c r="J507" s="649">
        <v>1</v>
      </c>
      <c r="K507" s="649">
        <v>797</v>
      </c>
      <c r="L507" s="649">
        <v>1</v>
      </c>
      <c r="M507" s="649">
        <v>797</v>
      </c>
      <c r="N507" s="649">
        <v>1</v>
      </c>
      <c r="O507" s="649">
        <v>750.76</v>
      </c>
      <c r="P507" s="637">
        <v>0.94198243412797988</v>
      </c>
      <c r="Q507" s="650">
        <v>750.76</v>
      </c>
    </row>
    <row r="508" spans="1:17" ht="14.4" customHeight="1" x14ac:dyDescent="0.3">
      <c r="A508" s="631" t="s">
        <v>3030</v>
      </c>
      <c r="B508" s="632" t="s">
        <v>2531</v>
      </c>
      <c r="C508" s="632" t="s">
        <v>2501</v>
      </c>
      <c r="D508" s="632" t="s">
        <v>2992</v>
      </c>
      <c r="E508" s="632" t="s">
        <v>2993</v>
      </c>
      <c r="F508" s="649">
        <v>1</v>
      </c>
      <c r="G508" s="649">
        <v>3360</v>
      </c>
      <c r="H508" s="649"/>
      <c r="I508" s="649">
        <v>3360</v>
      </c>
      <c r="J508" s="649"/>
      <c r="K508" s="649"/>
      <c r="L508" s="649"/>
      <c r="M508" s="649"/>
      <c r="N508" s="649"/>
      <c r="O508" s="649"/>
      <c r="P508" s="637"/>
      <c r="Q508" s="650"/>
    </row>
    <row r="509" spans="1:17" ht="14.4" customHeight="1" x14ac:dyDescent="0.3">
      <c r="A509" s="631" t="s">
        <v>3030</v>
      </c>
      <c r="B509" s="632" t="s">
        <v>2531</v>
      </c>
      <c r="C509" s="632" t="s">
        <v>2501</v>
      </c>
      <c r="D509" s="632" t="s">
        <v>2811</v>
      </c>
      <c r="E509" s="632" t="s">
        <v>2812</v>
      </c>
      <c r="F509" s="649">
        <v>3</v>
      </c>
      <c r="G509" s="649">
        <v>15777.689999999999</v>
      </c>
      <c r="H509" s="649">
        <v>1.5</v>
      </c>
      <c r="I509" s="649">
        <v>5259.23</v>
      </c>
      <c r="J509" s="649">
        <v>2</v>
      </c>
      <c r="K509" s="649">
        <v>10518.46</v>
      </c>
      <c r="L509" s="649">
        <v>1</v>
      </c>
      <c r="M509" s="649">
        <v>5259.23</v>
      </c>
      <c r="N509" s="649">
        <v>4</v>
      </c>
      <c r="O509" s="649">
        <v>14665.869999999999</v>
      </c>
      <c r="P509" s="637">
        <v>1.3942982147576737</v>
      </c>
      <c r="Q509" s="650">
        <v>3666.4674999999997</v>
      </c>
    </row>
    <row r="510" spans="1:17" ht="14.4" customHeight="1" x14ac:dyDescent="0.3">
      <c r="A510" s="631" t="s">
        <v>3030</v>
      </c>
      <c r="B510" s="632" t="s">
        <v>2531</v>
      </c>
      <c r="C510" s="632" t="s">
        <v>2501</v>
      </c>
      <c r="D510" s="632" t="s">
        <v>3020</v>
      </c>
      <c r="E510" s="632" t="s">
        <v>3021</v>
      </c>
      <c r="F510" s="649"/>
      <c r="G510" s="649"/>
      <c r="H510" s="649"/>
      <c r="I510" s="649"/>
      <c r="J510" s="649">
        <v>1</v>
      </c>
      <c r="K510" s="649">
        <v>4041.82</v>
      </c>
      <c r="L510" s="649">
        <v>1</v>
      </c>
      <c r="M510" s="649">
        <v>4041.82</v>
      </c>
      <c r="N510" s="649"/>
      <c r="O510" s="649"/>
      <c r="P510" s="637"/>
      <c r="Q510" s="650"/>
    </row>
    <row r="511" spans="1:17" ht="14.4" customHeight="1" x14ac:dyDescent="0.3">
      <c r="A511" s="631" t="s">
        <v>3030</v>
      </c>
      <c r="B511" s="632" t="s">
        <v>2531</v>
      </c>
      <c r="C511" s="632" t="s">
        <v>2501</v>
      </c>
      <c r="D511" s="632" t="s">
        <v>2815</v>
      </c>
      <c r="E511" s="632" t="s">
        <v>2816</v>
      </c>
      <c r="F511" s="649">
        <v>9</v>
      </c>
      <c r="G511" s="649">
        <v>5450.85</v>
      </c>
      <c r="H511" s="649">
        <v>0.6428571428571429</v>
      </c>
      <c r="I511" s="649">
        <v>605.65000000000009</v>
      </c>
      <c r="J511" s="649">
        <v>14</v>
      </c>
      <c r="K511" s="649">
        <v>8479.1</v>
      </c>
      <c r="L511" s="649">
        <v>1</v>
      </c>
      <c r="M511" s="649">
        <v>605.65</v>
      </c>
      <c r="N511" s="649">
        <v>8</v>
      </c>
      <c r="O511" s="649">
        <v>4460.6900000000005</v>
      </c>
      <c r="P511" s="637">
        <v>0.52608059817669328</v>
      </c>
      <c r="Q511" s="650">
        <v>557.58625000000006</v>
      </c>
    </row>
    <row r="512" spans="1:17" ht="14.4" customHeight="1" x14ac:dyDescent="0.3">
      <c r="A512" s="631" t="s">
        <v>3030</v>
      </c>
      <c r="B512" s="632" t="s">
        <v>2531</v>
      </c>
      <c r="C512" s="632" t="s">
        <v>2501</v>
      </c>
      <c r="D512" s="632" t="s">
        <v>2819</v>
      </c>
      <c r="E512" s="632" t="s">
        <v>2820</v>
      </c>
      <c r="F512" s="649">
        <v>3</v>
      </c>
      <c r="G512" s="649">
        <v>2493.48</v>
      </c>
      <c r="H512" s="649">
        <v>1</v>
      </c>
      <c r="I512" s="649">
        <v>831.16</v>
      </c>
      <c r="J512" s="649">
        <v>3</v>
      </c>
      <c r="K512" s="649">
        <v>2493.48</v>
      </c>
      <c r="L512" s="649">
        <v>1</v>
      </c>
      <c r="M512" s="649">
        <v>831.16</v>
      </c>
      <c r="N512" s="649">
        <v>17</v>
      </c>
      <c r="O512" s="649">
        <v>14129.720000000001</v>
      </c>
      <c r="P512" s="637">
        <v>5.666666666666667</v>
      </c>
      <c r="Q512" s="650">
        <v>831.16000000000008</v>
      </c>
    </row>
    <row r="513" spans="1:17" ht="14.4" customHeight="1" x14ac:dyDescent="0.3">
      <c r="A513" s="631" t="s">
        <v>3030</v>
      </c>
      <c r="B513" s="632" t="s">
        <v>2531</v>
      </c>
      <c r="C513" s="632" t="s">
        <v>2501</v>
      </c>
      <c r="D513" s="632" t="s">
        <v>2821</v>
      </c>
      <c r="E513" s="632" t="s">
        <v>2820</v>
      </c>
      <c r="F513" s="649">
        <v>18</v>
      </c>
      <c r="G513" s="649">
        <v>15985.08</v>
      </c>
      <c r="H513" s="649">
        <v>2.5714285714285716</v>
      </c>
      <c r="I513" s="649">
        <v>888.06</v>
      </c>
      <c r="J513" s="649">
        <v>7</v>
      </c>
      <c r="K513" s="649">
        <v>6216.4199999999992</v>
      </c>
      <c r="L513" s="649">
        <v>1</v>
      </c>
      <c r="M513" s="649">
        <v>888.05999999999983</v>
      </c>
      <c r="N513" s="649"/>
      <c r="O513" s="649"/>
      <c r="P513" s="637"/>
      <c r="Q513" s="650"/>
    </row>
    <row r="514" spans="1:17" ht="14.4" customHeight="1" x14ac:dyDescent="0.3">
      <c r="A514" s="631" t="s">
        <v>3030</v>
      </c>
      <c r="B514" s="632" t="s">
        <v>2531</v>
      </c>
      <c r="C514" s="632" t="s">
        <v>2501</v>
      </c>
      <c r="D514" s="632" t="s">
        <v>2824</v>
      </c>
      <c r="E514" s="632" t="s">
        <v>2825</v>
      </c>
      <c r="F514" s="649"/>
      <c r="G514" s="649"/>
      <c r="H514" s="649"/>
      <c r="I514" s="649"/>
      <c r="J514" s="649">
        <v>1</v>
      </c>
      <c r="K514" s="649">
        <v>831.16</v>
      </c>
      <c r="L514" s="649">
        <v>1</v>
      </c>
      <c r="M514" s="649">
        <v>831.16</v>
      </c>
      <c r="N514" s="649">
        <v>1</v>
      </c>
      <c r="O514" s="649">
        <v>831.16</v>
      </c>
      <c r="P514" s="637">
        <v>1</v>
      </c>
      <c r="Q514" s="650">
        <v>831.16</v>
      </c>
    </row>
    <row r="515" spans="1:17" ht="14.4" customHeight="1" x14ac:dyDescent="0.3">
      <c r="A515" s="631" t="s">
        <v>3030</v>
      </c>
      <c r="B515" s="632" t="s">
        <v>2531</v>
      </c>
      <c r="C515" s="632" t="s">
        <v>2501</v>
      </c>
      <c r="D515" s="632" t="s">
        <v>3033</v>
      </c>
      <c r="E515" s="632" t="s">
        <v>3034</v>
      </c>
      <c r="F515" s="649">
        <v>4</v>
      </c>
      <c r="G515" s="649">
        <v>88000</v>
      </c>
      <c r="H515" s="649"/>
      <c r="I515" s="649">
        <v>22000</v>
      </c>
      <c r="J515" s="649"/>
      <c r="K515" s="649"/>
      <c r="L515" s="649"/>
      <c r="M515" s="649"/>
      <c r="N515" s="649"/>
      <c r="O515" s="649"/>
      <c r="P515" s="637"/>
      <c r="Q515" s="650"/>
    </row>
    <row r="516" spans="1:17" ht="14.4" customHeight="1" x14ac:dyDescent="0.3">
      <c r="A516" s="631" t="s">
        <v>3030</v>
      </c>
      <c r="B516" s="632" t="s">
        <v>2531</v>
      </c>
      <c r="C516" s="632" t="s">
        <v>2501</v>
      </c>
      <c r="D516" s="632" t="s">
        <v>3035</v>
      </c>
      <c r="E516" s="632" t="s">
        <v>3036</v>
      </c>
      <c r="F516" s="649"/>
      <c r="G516" s="649"/>
      <c r="H516" s="649"/>
      <c r="I516" s="649"/>
      <c r="J516" s="649">
        <v>1</v>
      </c>
      <c r="K516" s="649">
        <v>2205</v>
      </c>
      <c r="L516" s="649">
        <v>1</v>
      </c>
      <c r="M516" s="649">
        <v>2205</v>
      </c>
      <c r="N516" s="649"/>
      <c r="O516" s="649"/>
      <c r="P516" s="637"/>
      <c r="Q516" s="650"/>
    </row>
    <row r="517" spans="1:17" ht="14.4" customHeight="1" x14ac:dyDescent="0.3">
      <c r="A517" s="631" t="s">
        <v>3030</v>
      </c>
      <c r="B517" s="632" t="s">
        <v>2531</v>
      </c>
      <c r="C517" s="632" t="s">
        <v>2501</v>
      </c>
      <c r="D517" s="632" t="s">
        <v>2826</v>
      </c>
      <c r="E517" s="632" t="s">
        <v>2827</v>
      </c>
      <c r="F517" s="649"/>
      <c r="G517" s="649"/>
      <c r="H517" s="649"/>
      <c r="I517" s="649"/>
      <c r="J517" s="649"/>
      <c r="K517" s="649"/>
      <c r="L517" s="649"/>
      <c r="M517" s="649"/>
      <c r="N517" s="649">
        <v>2</v>
      </c>
      <c r="O517" s="649">
        <v>2945.76</v>
      </c>
      <c r="P517" s="637"/>
      <c r="Q517" s="650">
        <v>1472.88</v>
      </c>
    </row>
    <row r="518" spans="1:17" ht="14.4" customHeight="1" x14ac:dyDescent="0.3">
      <c r="A518" s="631" t="s">
        <v>3030</v>
      </c>
      <c r="B518" s="632" t="s">
        <v>2531</v>
      </c>
      <c r="C518" s="632" t="s">
        <v>2501</v>
      </c>
      <c r="D518" s="632" t="s">
        <v>2828</v>
      </c>
      <c r="E518" s="632" t="s">
        <v>2829</v>
      </c>
      <c r="F518" s="649">
        <v>56</v>
      </c>
      <c r="G518" s="649">
        <v>73479.839999999997</v>
      </c>
      <c r="H518" s="649">
        <v>1.4000000000000001</v>
      </c>
      <c r="I518" s="649">
        <v>1312.1399999999999</v>
      </c>
      <c r="J518" s="649">
        <v>40</v>
      </c>
      <c r="K518" s="649">
        <v>52485.599999999991</v>
      </c>
      <c r="L518" s="649">
        <v>1</v>
      </c>
      <c r="M518" s="649">
        <v>1312.1399999999999</v>
      </c>
      <c r="N518" s="649">
        <v>40</v>
      </c>
      <c r="O518" s="649">
        <v>52485.599999999991</v>
      </c>
      <c r="P518" s="637">
        <v>1</v>
      </c>
      <c r="Q518" s="650">
        <v>1312.1399999999999</v>
      </c>
    </row>
    <row r="519" spans="1:17" ht="14.4" customHeight="1" x14ac:dyDescent="0.3">
      <c r="A519" s="631" t="s">
        <v>3030</v>
      </c>
      <c r="B519" s="632" t="s">
        <v>2531</v>
      </c>
      <c r="C519" s="632" t="s">
        <v>2501</v>
      </c>
      <c r="D519" s="632" t="s">
        <v>3037</v>
      </c>
      <c r="E519" s="632" t="s">
        <v>3038</v>
      </c>
      <c r="F519" s="649"/>
      <c r="G519" s="649"/>
      <c r="H519" s="649"/>
      <c r="I519" s="649"/>
      <c r="J519" s="649"/>
      <c r="K519" s="649"/>
      <c r="L519" s="649"/>
      <c r="M519" s="649"/>
      <c r="N519" s="649">
        <v>2</v>
      </c>
      <c r="O519" s="649">
        <v>80421.820000000007</v>
      </c>
      <c r="P519" s="637"/>
      <c r="Q519" s="650">
        <v>40210.910000000003</v>
      </c>
    </row>
    <row r="520" spans="1:17" ht="14.4" customHeight="1" x14ac:dyDescent="0.3">
      <c r="A520" s="631" t="s">
        <v>3030</v>
      </c>
      <c r="B520" s="632" t="s">
        <v>2531</v>
      </c>
      <c r="C520" s="632" t="s">
        <v>2501</v>
      </c>
      <c r="D520" s="632" t="s">
        <v>2830</v>
      </c>
      <c r="E520" s="632" t="s">
        <v>2831</v>
      </c>
      <c r="F520" s="649">
        <v>10</v>
      </c>
      <c r="G520" s="649">
        <v>36445.800000000003</v>
      </c>
      <c r="H520" s="649">
        <v>10.000000000000002</v>
      </c>
      <c r="I520" s="649">
        <v>3644.5800000000004</v>
      </c>
      <c r="J520" s="649">
        <v>1</v>
      </c>
      <c r="K520" s="649">
        <v>3644.58</v>
      </c>
      <c r="L520" s="649">
        <v>1</v>
      </c>
      <c r="M520" s="649">
        <v>3644.58</v>
      </c>
      <c r="N520" s="649">
        <v>11</v>
      </c>
      <c r="O520" s="649">
        <v>37193.22</v>
      </c>
      <c r="P520" s="637">
        <v>10.205077128228767</v>
      </c>
      <c r="Q520" s="650">
        <v>3381.2018181818185</v>
      </c>
    </row>
    <row r="521" spans="1:17" ht="14.4" customHeight="1" x14ac:dyDescent="0.3">
      <c r="A521" s="631" t="s">
        <v>3030</v>
      </c>
      <c r="B521" s="632" t="s">
        <v>2531</v>
      </c>
      <c r="C521" s="632" t="s">
        <v>2501</v>
      </c>
      <c r="D521" s="632" t="s">
        <v>2832</v>
      </c>
      <c r="E521" s="632" t="s">
        <v>2833</v>
      </c>
      <c r="F521" s="649">
        <v>60</v>
      </c>
      <c r="G521" s="649">
        <v>68779.8</v>
      </c>
      <c r="H521" s="649">
        <v>1.2500000000000002</v>
      </c>
      <c r="I521" s="649">
        <v>1146.3300000000002</v>
      </c>
      <c r="J521" s="649">
        <v>48</v>
      </c>
      <c r="K521" s="649">
        <v>55023.839999999997</v>
      </c>
      <c r="L521" s="649">
        <v>1</v>
      </c>
      <c r="M521" s="649">
        <v>1146.33</v>
      </c>
      <c r="N521" s="649">
        <v>60</v>
      </c>
      <c r="O521" s="649">
        <v>65531.16</v>
      </c>
      <c r="P521" s="637">
        <v>1.1909594095940961</v>
      </c>
      <c r="Q521" s="650">
        <v>1092.1860000000001</v>
      </c>
    </row>
    <row r="522" spans="1:17" ht="14.4" customHeight="1" x14ac:dyDescent="0.3">
      <c r="A522" s="631" t="s">
        <v>3030</v>
      </c>
      <c r="B522" s="632" t="s">
        <v>2531</v>
      </c>
      <c r="C522" s="632" t="s">
        <v>2501</v>
      </c>
      <c r="D522" s="632" t="s">
        <v>2834</v>
      </c>
      <c r="E522" s="632" t="s">
        <v>2835</v>
      </c>
      <c r="F522" s="649">
        <v>8</v>
      </c>
      <c r="G522" s="649">
        <v>2872.8</v>
      </c>
      <c r="H522" s="649">
        <v>2.6666666666666665</v>
      </c>
      <c r="I522" s="649">
        <v>359.1</v>
      </c>
      <c r="J522" s="649">
        <v>3</v>
      </c>
      <c r="K522" s="649">
        <v>1077.3000000000002</v>
      </c>
      <c r="L522" s="649">
        <v>1</v>
      </c>
      <c r="M522" s="649">
        <v>359.10000000000008</v>
      </c>
      <c r="N522" s="649">
        <v>1</v>
      </c>
      <c r="O522" s="649">
        <v>359.1</v>
      </c>
      <c r="P522" s="637">
        <v>0.33333333333333331</v>
      </c>
      <c r="Q522" s="650">
        <v>359.1</v>
      </c>
    </row>
    <row r="523" spans="1:17" ht="14.4" customHeight="1" x14ac:dyDescent="0.3">
      <c r="A523" s="631" t="s">
        <v>3030</v>
      </c>
      <c r="B523" s="632" t="s">
        <v>2531</v>
      </c>
      <c r="C523" s="632" t="s">
        <v>2501</v>
      </c>
      <c r="D523" s="632" t="s">
        <v>2502</v>
      </c>
      <c r="E523" s="632" t="s">
        <v>2503</v>
      </c>
      <c r="F523" s="649">
        <v>6</v>
      </c>
      <c r="G523" s="649">
        <v>5363.4</v>
      </c>
      <c r="H523" s="649">
        <v>0.66666666666666663</v>
      </c>
      <c r="I523" s="649">
        <v>893.9</v>
      </c>
      <c r="J523" s="649">
        <v>9</v>
      </c>
      <c r="K523" s="649">
        <v>8045.0999999999995</v>
      </c>
      <c r="L523" s="649">
        <v>1</v>
      </c>
      <c r="M523" s="649">
        <v>893.9</v>
      </c>
      <c r="N523" s="649">
        <v>11</v>
      </c>
      <c r="O523" s="649">
        <v>9832.9</v>
      </c>
      <c r="P523" s="637">
        <v>1.2222222222222223</v>
      </c>
      <c r="Q523" s="650">
        <v>893.9</v>
      </c>
    </row>
    <row r="524" spans="1:17" ht="14.4" customHeight="1" x14ac:dyDescent="0.3">
      <c r="A524" s="631" t="s">
        <v>3030</v>
      </c>
      <c r="B524" s="632" t="s">
        <v>2531</v>
      </c>
      <c r="C524" s="632" t="s">
        <v>2501</v>
      </c>
      <c r="D524" s="632" t="s">
        <v>2565</v>
      </c>
      <c r="E524" s="632" t="s">
        <v>2566</v>
      </c>
      <c r="F524" s="649">
        <v>3</v>
      </c>
      <c r="G524" s="649">
        <v>2681.7</v>
      </c>
      <c r="H524" s="649">
        <v>1</v>
      </c>
      <c r="I524" s="649">
        <v>893.9</v>
      </c>
      <c r="J524" s="649">
        <v>3</v>
      </c>
      <c r="K524" s="649">
        <v>2681.7</v>
      </c>
      <c r="L524" s="649">
        <v>1</v>
      </c>
      <c r="M524" s="649">
        <v>893.9</v>
      </c>
      <c r="N524" s="649">
        <v>6</v>
      </c>
      <c r="O524" s="649">
        <v>5086.3</v>
      </c>
      <c r="P524" s="637">
        <v>1.8966700227467652</v>
      </c>
      <c r="Q524" s="650">
        <v>847.7166666666667</v>
      </c>
    </row>
    <row r="525" spans="1:17" ht="14.4" customHeight="1" x14ac:dyDescent="0.3">
      <c r="A525" s="631" t="s">
        <v>3030</v>
      </c>
      <c r="B525" s="632" t="s">
        <v>2531</v>
      </c>
      <c r="C525" s="632" t="s">
        <v>2501</v>
      </c>
      <c r="D525" s="632" t="s">
        <v>2504</v>
      </c>
      <c r="E525" s="632" t="s">
        <v>2505</v>
      </c>
      <c r="F525" s="649"/>
      <c r="G525" s="649"/>
      <c r="H525" s="649"/>
      <c r="I525" s="649"/>
      <c r="J525" s="649">
        <v>1</v>
      </c>
      <c r="K525" s="649">
        <v>893.9</v>
      </c>
      <c r="L525" s="649">
        <v>1</v>
      </c>
      <c r="M525" s="649">
        <v>893.9</v>
      </c>
      <c r="N525" s="649">
        <v>3</v>
      </c>
      <c r="O525" s="649">
        <v>2681.7</v>
      </c>
      <c r="P525" s="637">
        <v>3</v>
      </c>
      <c r="Q525" s="650">
        <v>893.9</v>
      </c>
    </row>
    <row r="526" spans="1:17" ht="14.4" customHeight="1" x14ac:dyDescent="0.3">
      <c r="A526" s="631" t="s">
        <v>3030</v>
      </c>
      <c r="B526" s="632" t="s">
        <v>2531</v>
      </c>
      <c r="C526" s="632" t="s">
        <v>2501</v>
      </c>
      <c r="D526" s="632" t="s">
        <v>2836</v>
      </c>
      <c r="E526" s="632" t="s">
        <v>2837</v>
      </c>
      <c r="F526" s="649">
        <v>3</v>
      </c>
      <c r="G526" s="649">
        <v>50495.069999999992</v>
      </c>
      <c r="H526" s="649">
        <v>1.5</v>
      </c>
      <c r="I526" s="649">
        <v>16831.689999999999</v>
      </c>
      <c r="J526" s="649">
        <v>2</v>
      </c>
      <c r="K526" s="649">
        <v>33663.379999999997</v>
      </c>
      <c r="L526" s="649">
        <v>1</v>
      </c>
      <c r="M526" s="649">
        <v>16831.689999999999</v>
      </c>
      <c r="N526" s="649">
        <v>5</v>
      </c>
      <c r="O526" s="649">
        <v>76445.48000000001</v>
      </c>
      <c r="P526" s="637">
        <v>2.2708795135841977</v>
      </c>
      <c r="Q526" s="650">
        <v>15289.096000000001</v>
      </c>
    </row>
    <row r="527" spans="1:17" ht="14.4" customHeight="1" x14ac:dyDescent="0.3">
      <c r="A527" s="631" t="s">
        <v>3030</v>
      </c>
      <c r="B527" s="632" t="s">
        <v>2531</v>
      </c>
      <c r="C527" s="632" t="s">
        <v>2501</v>
      </c>
      <c r="D527" s="632" t="s">
        <v>2842</v>
      </c>
      <c r="E527" s="632" t="s">
        <v>2843</v>
      </c>
      <c r="F527" s="649">
        <v>3</v>
      </c>
      <c r="G527" s="649">
        <v>19761.39</v>
      </c>
      <c r="H527" s="649">
        <v>3</v>
      </c>
      <c r="I527" s="649">
        <v>6587.13</v>
      </c>
      <c r="J527" s="649">
        <v>1</v>
      </c>
      <c r="K527" s="649">
        <v>6587.13</v>
      </c>
      <c r="L527" s="649">
        <v>1</v>
      </c>
      <c r="M527" s="649">
        <v>6587.13</v>
      </c>
      <c r="N527" s="649">
        <v>6</v>
      </c>
      <c r="O527" s="649">
        <v>26215.58</v>
      </c>
      <c r="P527" s="637">
        <v>3.9798182212890896</v>
      </c>
      <c r="Q527" s="650">
        <v>4369.2633333333333</v>
      </c>
    </row>
    <row r="528" spans="1:17" ht="14.4" customHeight="1" x14ac:dyDescent="0.3">
      <c r="A528" s="631" t="s">
        <v>3030</v>
      </c>
      <c r="B528" s="632" t="s">
        <v>2531</v>
      </c>
      <c r="C528" s="632" t="s">
        <v>2501</v>
      </c>
      <c r="D528" s="632" t="s">
        <v>2567</v>
      </c>
      <c r="E528" s="632" t="s">
        <v>2568</v>
      </c>
      <c r="F528" s="649">
        <v>29</v>
      </c>
      <c r="G528" s="649">
        <v>53406.98</v>
      </c>
      <c r="H528" s="649">
        <v>0.7250000000000002</v>
      </c>
      <c r="I528" s="649">
        <v>1841.6200000000001</v>
      </c>
      <c r="J528" s="649">
        <v>40</v>
      </c>
      <c r="K528" s="649">
        <v>73664.799999999988</v>
      </c>
      <c r="L528" s="649">
        <v>1</v>
      </c>
      <c r="M528" s="649">
        <v>1841.6199999999997</v>
      </c>
      <c r="N528" s="649">
        <v>32</v>
      </c>
      <c r="O528" s="649">
        <v>55590.460000000014</v>
      </c>
      <c r="P528" s="637">
        <v>0.75464075107785566</v>
      </c>
      <c r="Q528" s="650">
        <v>1737.2018750000004</v>
      </c>
    </row>
    <row r="529" spans="1:17" ht="14.4" customHeight="1" x14ac:dyDescent="0.3">
      <c r="A529" s="631" t="s">
        <v>3030</v>
      </c>
      <c r="B529" s="632" t="s">
        <v>2531</v>
      </c>
      <c r="C529" s="632" t="s">
        <v>2501</v>
      </c>
      <c r="D529" s="632" t="s">
        <v>3039</v>
      </c>
      <c r="E529" s="632" t="s">
        <v>3040</v>
      </c>
      <c r="F529" s="649">
        <v>1</v>
      </c>
      <c r="G529" s="649">
        <v>20173</v>
      </c>
      <c r="H529" s="649">
        <v>1</v>
      </c>
      <c r="I529" s="649">
        <v>20173</v>
      </c>
      <c r="J529" s="649">
        <v>1</v>
      </c>
      <c r="K529" s="649">
        <v>20173</v>
      </c>
      <c r="L529" s="649">
        <v>1</v>
      </c>
      <c r="M529" s="649">
        <v>20173</v>
      </c>
      <c r="N529" s="649">
        <v>1</v>
      </c>
      <c r="O529" s="649">
        <v>20173</v>
      </c>
      <c r="P529" s="637">
        <v>1</v>
      </c>
      <c r="Q529" s="650">
        <v>20173</v>
      </c>
    </row>
    <row r="530" spans="1:17" ht="14.4" customHeight="1" x14ac:dyDescent="0.3">
      <c r="A530" s="631" t="s">
        <v>3030</v>
      </c>
      <c r="B530" s="632" t="s">
        <v>2531</v>
      </c>
      <c r="C530" s="632" t="s">
        <v>2501</v>
      </c>
      <c r="D530" s="632" t="s">
        <v>2844</v>
      </c>
      <c r="E530" s="632" t="s">
        <v>2845</v>
      </c>
      <c r="F530" s="649"/>
      <c r="G530" s="649"/>
      <c r="H530" s="649"/>
      <c r="I530" s="649"/>
      <c r="J530" s="649"/>
      <c r="K530" s="649"/>
      <c r="L530" s="649"/>
      <c r="M530" s="649"/>
      <c r="N530" s="649">
        <v>1</v>
      </c>
      <c r="O530" s="649">
        <v>80936.399999999994</v>
      </c>
      <c r="P530" s="637"/>
      <c r="Q530" s="650">
        <v>80936.399999999994</v>
      </c>
    </row>
    <row r="531" spans="1:17" ht="14.4" customHeight="1" x14ac:dyDescent="0.3">
      <c r="A531" s="631" t="s">
        <v>3030</v>
      </c>
      <c r="B531" s="632" t="s">
        <v>2531</v>
      </c>
      <c r="C531" s="632" t="s">
        <v>2501</v>
      </c>
      <c r="D531" s="632" t="s">
        <v>2846</v>
      </c>
      <c r="E531" s="632" t="s">
        <v>2847</v>
      </c>
      <c r="F531" s="649">
        <v>1</v>
      </c>
      <c r="G531" s="649">
        <v>16719</v>
      </c>
      <c r="H531" s="649">
        <v>0.2</v>
      </c>
      <c r="I531" s="649">
        <v>16719</v>
      </c>
      <c r="J531" s="649">
        <v>5</v>
      </c>
      <c r="K531" s="649">
        <v>83595</v>
      </c>
      <c r="L531" s="649">
        <v>1</v>
      </c>
      <c r="M531" s="649">
        <v>16719</v>
      </c>
      <c r="N531" s="649">
        <v>2</v>
      </c>
      <c r="O531" s="649">
        <v>33438</v>
      </c>
      <c r="P531" s="637">
        <v>0.4</v>
      </c>
      <c r="Q531" s="650">
        <v>16719</v>
      </c>
    </row>
    <row r="532" spans="1:17" ht="14.4" customHeight="1" x14ac:dyDescent="0.3">
      <c r="A532" s="631" t="s">
        <v>3030</v>
      </c>
      <c r="B532" s="632" t="s">
        <v>2531</v>
      </c>
      <c r="C532" s="632" t="s">
        <v>2501</v>
      </c>
      <c r="D532" s="632" t="s">
        <v>3041</v>
      </c>
      <c r="E532" s="632" t="s">
        <v>3042</v>
      </c>
      <c r="F532" s="649">
        <v>1</v>
      </c>
      <c r="G532" s="649">
        <v>76433</v>
      </c>
      <c r="H532" s="649"/>
      <c r="I532" s="649">
        <v>76433</v>
      </c>
      <c r="J532" s="649"/>
      <c r="K532" s="649"/>
      <c r="L532" s="649"/>
      <c r="M532" s="649"/>
      <c r="N532" s="649"/>
      <c r="O532" s="649"/>
      <c r="P532" s="637"/>
      <c r="Q532" s="650"/>
    </row>
    <row r="533" spans="1:17" ht="14.4" customHeight="1" x14ac:dyDescent="0.3">
      <c r="A533" s="631" t="s">
        <v>3030</v>
      </c>
      <c r="B533" s="632" t="s">
        <v>2531</v>
      </c>
      <c r="C533" s="632" t="s">
        <v>2501</v>
      </c>
      <c r="D533" s="632" t="s">
        <v>3043</v>
      </c>
      <c r="E533" s="632" t="s">
        <v>3044</v>
      </c>
      <c r="F533" s="649">
        <v>3</v>
      </c>
      <c r="G533" s="649">
        <v>83439</v>
      </c>
      <c r="H533" s="649">
        <v>3</v>
      </c>
      <c r="I533" s="649">
        <v>27813</v>
      </c>
      <c r="J533" s="649">
        <v>1</v>
      </c>
      <c r="K533" s="649">
        <v>27813</v>
      </c>
      <c r="L533" s="649">
        <v>1</v>
      </c>
      <c r="M533" s="649">
        <v>27813</v>
      </c>
      <c r="N533" s="649">
        <v>3</v>
      </c>
      <c r="O533" s="649">
        <v>83439</v>
      </c>
      <c r="P533" s="637">
        <v>3</v>
      </c>
      <c r="Q533" s="650">
        <v>27813</v>
      </c>
    </row>
    <row r="534" spans="1:17" ht="14.4" customHeight="1" x14ac:dyDescent="0.3">
      <c r="A534" s="631" t="s">
        <v>3030</v>
      </c>
      <c r="B534" s="632" t="s">
        <v>2531</v>
      </c>
      <c r="C534" s="632" t="s">
        <v>2501</v>
      </c>
      <c r="D534" s="632" t="s">
        <v>2850</v>
      </c>
      <c r="E534" s="632" t="s">
        <v>2851</v>
      </c>
      <c r="F534" s="649">
        <v>1</v>
      </c>
      <c r="G534" s="649">
        <v>18844.98</v>
      </c>
      <c r="H534" s="649"/>
      <c r="I534" s="649">
        <v>18844.98</v>
      </c>
      <c r="J534" s="649"/>
      <c r="K534" s="649"/>
      <c r="L534" s="649"/>
      <c r="M534" s="649"/>
      <c r="N534" s="649"/>
      <c r="O534" s="649"/>
      <c r="P534" s="637"/>
      <c r="Q534" s="650"/>
    </row>
    <row r="535" spans="1:17" ht="14.4" customHeight="1" x14ac:dyDescent="0.3">
      <c r="A535" s="631" t="s">
        <v>3030</v>
      </c>
      <c r="B535" s="632" t="s">
        <v>2531</v>
      </c>
      <c r="C535" s="632" t="s">
        <v>2501</v>
      </c>
      <c r="D535" s="632" t="s">
        <v>2852</v>
      </c>
      <c r="E535" s="632" t="s">
        <v>2853</v>
      </c>
      <c r="F535" s="649"/>
      <c r="G535" s="649"/>
      <c r="H535" s="649"/>
      <c r="I535" s="649"/>
      <c r="J535" s="649">
        <v>2</v>
      </c>
      <c r="K535" s="649">
        <v>8720</v>
      </c>
      <c r="L535" s="649">
        <v>1</v>
      </c>
      <c r="M535" s="649">
        <v>4360</v>
      </c>
      <c r="N535" s="649">
        <v>1</v>
      </c>
      <c r="O535" s="649">
        <v>3357.2</v>
      </c>
      <c r="P535" s="637">
        <v>0.38499999999999995</v>
      </c>
      <c r="Q535" s="650">
        <v>3357.2</v>
      </c>
    </row>
    <row r="536" spans="1:17" ht="14.4" customHeight="1" x14ac:dyDescent="0.3">
      <c r="A536" s="631" t="s">
        <v>3030</v>
      </c>
      <c r="B536" s="632" t="s">
        <v>2531</v>
      </c>
      <c r="C536" s="632" t="s">
        <v>2501</v>
      </c>
      <c r="D536" s="632" t="s">
        <v>2854</v>
      </c>
      <c r="E536" s="632" t="s">
        <v>2855</v>
      </c>
      <c r="F536" s="649"/>
      <c r="G536" s="649"/>
      <c r="H536" s="649"/>
      <c r="I536" s="649"/>
      <c r="J536" s="649">
        <v>2</v>
      </c>
      <c r="K536" s="649">
        <v>6213</v>
      </c>
      <c r="L536" s="649">
        <v>1</v>
      </c>
      <c r="M536" s="649">
        <v>3106.5</v>
      </c>
      <c r="N536" s="649"/>
      <c r="O536" s="649"/>
      <c r="P536" s="637"/>
      <c r="Q536" s="650"/>
    </row>
    <row r="537" spans="1:17" ht="14.4" customHeight="1" x14ac:dyDescent="0.3">
      <c r="A537" s="631" t="s">
        <v>3030</v>
      </c>
      <c r="B537" s="632" t="s">
        <v>2531</v>
      </c>
      <c r="C537" s="632" t="s">
        <v>2501</v>
      </c>
      <c r="D537" s="632" t="s">
        <v>2856</v>
      </c>
      <c r="E537" s="632" t="s">
        <v>2857</v>
      </c>
      <c r="F537" s="649">
        <v>2</v>
      </c>
      <c r="G537" s="649">
        <v>761.72</v>
      </c>
      <c r="H537" s="649">
        <v>0.39999999999999997</v>
      </c>
      <c r="I537" s="649">
        <v>380.86</v>
      </c>
      <c r="J537" s="649">
        <v>5</v>
      </c>
      <c r="K537" s="649">
        <v>1904.3000000000002</v>
      </c>
      <c r="L537" s="649">
        <v>1</v>
      </c>
      <c r="M537" s="649">
        <v>380.86</v>
      </c>
      <c r="N537" s="649">
        <v>3</v>
      </c>
      <c r="O537" s="649">
        <v>1142.58</v>
      </c>
      <c r="P537" s="637">
        <v>0.59999999999999987</v>
      </c>
      <c r="Q537" s="650">
        <v>380.85999999999996</v>
      </c>
    </row>
    <row r="538" spans="1:17" ht="14.4" customHeight="1" x14ac:dyDescent="0.3">
      <c r="A538" s="631" t="s">
        <v>3030</v>
      </c>
      <c r="B538" s="632" t="s">
        <v>2531</v>
      </c>
      <c r="C538" s="632" t="s">
        <v>2501</v>
      </c>
      <c r="D538" s="632" t="s">
        <v>2860</v>
      </c>
      <c r="E538" s="632" t="s">
        <v>2861</v>
      </c>
      <c r="F538" s="649">
        <v>1</v>
      </c>
      <c r="G538" s="649">
        <v>3178.63</v>
      </c>
      <c r="H538" s="649"/>
      <c r="I538" s="649">
        <v>3178.63</v>
      </c>
      <c r="J538" s="649"/>
      <c r="K538" s="649"/>
      <c r="L538" s="649"/>
      <c r="M538" s="649"/>
      <c r="N538" s="649"/>
      <c r="O538" s="649"/>
      <c r="P538" s="637"/>
      <c r="Q538" s="650"/>
    </row>
    <row r="539" spans="1:17" ht="14.4" customHeight="1" x14ac:dyDescent="0.3">
      <c r="A539" s="631" t="s">
        <v>3030</v>
      </c>
      <c r="B539" s="632" t="s">
        <v>2531</v>
      </c>
      <c r="C539" s="632" t="s">
        <v>2501</v>
      </c>
      <c r="D539" s="632" t="s">
        <v>2571</v>
      </c>
      <c r="E539" s="632" t="s">
        <v>2572</v>
      </c>
      <c r="F539" s="649">
        <v>4</v>
      </c>
      <c r="G539" s="649">
        <v>4340.8</v>
      </c>
      <c r="H539" s="649">
        <v>0.8</v>
      </c>
      <c r="I539" s="649">
        <v>1085.2</v>
      </c>
      <c r="J539" s="649">
        <v>5</v>
      </c>
      <c r="K539" s="649">
        <v>5426</v>
      </c>
      <c r="L539" s="649">
        <v>1</v>
      </c>
      <c r="M539" s="649">
        <v>1085.2</v>
      </c>
      <c r="N539" s="649">
        <v>6</v>
      </c>
      <c r="O539" s="649">
        <v>6511.2</v>
      </c>
      <c r="P539" s="637">
        <v>1.2</v>
      </c>
      <c r="Q539" s="650">
        <v>1085.2</v>
      </c>
    </row>
    <row r="540" spans="1:17" ht="14.4" customHeight="1" x14ac:dyDescent="0.3">
      <c r="A540" s="631" t="s">
        <v>3030</v>
      </c>
      <c r="B540" s="632" t="s">
        <v>2531</v>
      </c>
      <c r="C540" s="632" t="s">
        <v>2501</v>
      </c>
      <c r="D540" s="632" t="s">
        <v>2862</v>
      </c>
      <c r="E540" s="632" t="s">
        <v>2863</v>
      </c>
      <c r="F540" s="649">
        <v>6</v>
      </c>
      <c r="G540" s="649">
        <v>80792.819999999992</v>
      </c>
      <c r="H540" s="649">
        <v>2</v>
      </c>
      <c r="I540" s="649">
        <v>13465.47</v>
      </c>
      <c r="J540" s="649">
        <v>3</v>
      </c>
      <c r="K540" s="649">
        <v>40396.409999999996</v>
      </c>
      <c r="L540" s="649">
        <v>1</v>
      </c>
      <c r="M540" s="649">
        <v>13465.47</v>
      </c>
      <c r="N540" s="649">
        <v>3</v>
      </c>
      <c r="O540" s="649">
        <v>40396.410000000003</v>
      </c>
      <c r="P540" s="637">
        <v>1.0000000000000002</v>
      </c>
      <c r="Q540" s="650">
        <v>13465.470000000001</v>
      </c>
    </row>
    <row r="541" spans="1:17" ht="14.4" customHeight="1" x14ac:dyDescent="0.3">
      <c r="A541" s="631" t="s">
        <v>3030</v>
      </c>
      <c r="B541" s="632" t="s">
        <v>2531</v>
      </c>
      <c r="C541" s="632" t="s">
        <v>2501</v>
      </c>
      <c r="D541" s="632" t="s">
        <v>2864</v>
      </c>
      <c r="E541" s="632" t="s">
        <v>2865</v>
      </c>
      <c r="F541" s="649"/>
      <c r="G541" s="649"/>
      <c r="H541" s="649"/>
      <c r="I541" s="649"/>
      <c r="J541" s="649"/>
      <c r="K541" s="649"/>
      <c r="L541" s="649"/>
      <c r="M541" s="649"/>
      <c r="N541" s="649">
        <v>1</v>
      </c>
      <c r="O541" s="649">
        <v>11015.5</v>
      </c>
      <c r="P541" s="637"/>
      <c r="Q541" s="650">
        <v>11015.5</v>
      </c>
    </row>
    <row r="542" spans="1:17" ht="14.4" customHeight="1" x14ac:dyDescent="0.3">
      <c r="A542" s="631" t="s">
        <v>3030</v>
      </c>
      <c r="B542" s="632" t="s">
        <v>2531</v>
      </c>
      <c r="C542" s="632" t="s">
        <v>2501</v>
      </c>
      <c r="D542" s="632" t="s">
        <v>2866</v>
      </c>
      <c r="E542" s="632" t="s">
        <v>2867</v>
      </c>
      <c r="F542" s="649"/>
      <c r="G542" s="649"/>
      <c r="H542" s="649"/>
      <c r="I542" s="649"/>
      <c r="J542" s="649"/>
      <c r="K542" s="649"/>
      <c r="L542" s="649"/>
      <c r="M542" s="649"/>
      <c r="N542" s="649">
        <v>2</v>
      </c>
      <c r="O542" s="649">
        <v>51776.1</v>
      </c>
      <c r="P542" s="637"/>
      <c r="Q542" s="650">
        <v>25888.05</v>
      </c>
    </row>
    <row r="543" spans="1:17" ht="14.4" customHeight="1" x14ac:dyDescent="0.3">
      <c r="A543" s="631" t="s">
        <v>3030</v>
      </c>
      <c r="B543" s="632" t="s">
        <v>2531</v>
      </c>
      <c r="C543" s="632" t="s">
        <v>2501</v>
      </c>
      <c r="D543" s="632" t="s">
        <v>2744</v>
      </c>
      <c r="E543" s="632" t="s">
        <v>2745</v>
      </c>
      <c r="F543" s="649"/>
      <c r="G543" s="649"/>
      <c r="H543" s="649"/>
      <c r="I543" s="649"/>
      <c r="J543" s="649"/>
      <c r="K543" s="649"/>
      <c r="L543" s="649"/>
      <c r="M543" s="649"/>
      <c r="N543" s="649">
        <v>1</v>
      </c>
      <c r="O543" s="649">
        <v>9743.2000000000007</v>
      </c>
      <c r="P543" s="637"/>
      <c r="Q543" s="650">
        <v>9743.2000000000007</v>
      </c>
    </row>
    <row r="544" spans="1:17" ht="14.4" customHeight="1" x14ac:dyDescent="0.3">
      <c r="A544" s="631" t="s">
        <v>3030</v>
      </c>
      <c r="B544" s="632" t="s">
        <v>2531</v>
      </c>
      <c r="C544" s="632" t="s">
        <v>2501</v>
      </c>
      <c r="D544" s="632" t="s">
        <v>3045</v>
      </c>
      <c r="E544" s="632" t="s">
        <v>3046</v>
      </c>
      <c r="F544" s="649"/>
      <c r="G544" s="649"/>
      <c r="H544" s="649"/>
      <c r="I544" s="649"/>
      <c r="J544" s="649"/>
      <c r="K544" s="649"/>
      <c r="L544" s="649"/>
      <c r="M544" s="649"/>
      <c r="N544" s="649">
        <v>1</v>
      </c>
      <c r="O544" s="649">
        <v>30135</v>
      </c>
      <c r="P544" s="637"/>
      <c r="Q544" s="650">
        <v>30135</v>
      </c>
    </row>
    <row r="545" spans="1:17" ht="14.4" customHeight="1" x14ac:dyDescent="0.3">
      <c r="A545" s="631" t="s">
        <v>3030</v>
      </c>
      <c r="B545" s="632" t="s">
        <v>2531</v>
      </c>
      <c r="C545" s="632" t="s">
        <v>2501</v>
      </c>
      <c r="D545" s="632" t="s">
        <v>2868</v>
      </c>
      <c r="E545" s="632" t="s">
        <v>2869</v>
      </c>
      <c r="F545" s="649"/>
      <c r="G545" s="649"/>
      <c r="H545" s="649"/>
      <c r="I545" s="649"/>
      <c r="J545" s="649">
        <v>1</v>
      </c>
      <c r="K545" s="649">
        <v>17527.810000000001</v>
      </c>
      <c r="L545" s="649">
        <v>1</v>
      </c>
      <c r="M545" s="649">
        <v>17527.810000000001</v>
      </c>
      <c r="N545" s="649"/>
      <c r="O545" s="649"/>
      <c r="P545" s="637"/>
      <c r="Q545" s="650"/>
    </row>
    <row r="546" spans="1:17" ht="14.4" customHeight="1" x14ac:dyDescent="0.3">
      <c r="A546" s="631" t="s">
        <v>3030</v>
      </c>
      <c r="B546" s="632" t="s">
        <v>2531</v>
      </c>
      <c r="C546" s="632" t="s">
        <v>2501</v>
      </c>
      <c r="D546" s="632" t="s">
        <v>3047</v>
      </c>
      <c r="E546" s="632" t="s">
        <v>3048</v>
      </c>
      <c r="F546" s="649">
        <v>1</v>
      </c>
      <c r="G546" s="649">
        <v>38997.620000000003</v>
      </c>
      <c r="H546" s="649"/>
      <c r="I546" s="649">
        <v>38997.620000000003</v>
      </c>
      <c r="J546" s="649"/>
      <c r="K546" s="649"/>
      <c r="L546" s="649"/>
      <c r="M546" s="649"/>
      <c r="N546" s="649"/>
      <c r="O546" s="649"/>
      <c r="P546" s="637"/>
      <c r="Q546" s="650"/>
    </row>
    <row r="547" spans="1:17" ht="14.4" customHeight="1" x14ac:dyDescent="0.3">
      <c r="A547" s="631" t="s">
        <v>3030</v>
      </c>
      <c r="B547" s="632" t="s">
        <v>2531</v>
      </c>
      <c r="C547" s="632" t="s">
        <v>2501</v>
      </c>
      <c r="D547" s="632" t="s">
        <v>2870</v>
      </c>
      <c r="E547" s="632" t="s">
        <v>2871</v>
      </c>
      <c r="F547" s="649"/>
      <c r="G547" s="649"/>
      <c r="H547" s="649"/>
      <c r="I547" s="649"/>
      <c r="J547" s="649">
        <v>2</v>
      </c>
      <c r="K547" s="649">
        <v>620</v>
      </c>
      <c r="L547" s="649">
        <v>1</v>
      </c>
      <c r="M547" s="649">
        <v>310</v>
      </c>
      <c r="N547" s="649"/>
      <c r="O547" s="649"/>
      <c r="P547" s="637"/>
      <c r="Q547" s="650"/>
    </row>
    <row r="548" spans="1:17" ht="14.4" customHeight="1" x14ac:dyDescent="0.3">
      <c r="A548" s="631" t="s">
        <v>3030</v>
      </c>
      <c r="B548" s="632" t="s">
        <v>2531</v>
      </c>
      <c r="C548" s="632" t="s">
        <v>2501</v>
      </c>
      <c r="D548" s="632" t="s">
        <v>2876</v>
      </c>
      <c r="E548" s="632" t="s">
        <v>2781</v>
      </c>
      <c r="F548" s="649"/>
      <c r="G548" s="649"/>
      <c r="H548" s="649"/>
      <c r="I548" s="649"/>
      <c r="J548" s="649"/>
      <c r="K548" s="649"/>
      <c r="L548" s="649"/>
      <c r="M548" s="649"/>
      <c r="N548" s="649">
        <v>1</v>
      </c>
      <c r="O548" s="649">
        <v>8536.5499999999993</v>
      </c>
      <c r="P548" s="637"/>
      <c r="Q548" s="650">
        <v>8536.5499999999993</v>
      </c>
    </row>
    <row r="549" spans="1:17" ht="14.4" customHeight="1" x14ac:dyDescent="0.3">
      <c r="A549" s="631" t="s">
        <v>3030</v>
      </c>
      <c r="B549" s="632" t="s">
        <v>2531</v>
      </c>
      <c r="C549" s="632" t="s">
        <v>2501</v>
      </c>
      <c r="D549" s="632" t="s">
        <v>2877</v>
      </c>
      <c r="E549" s="632" t="s">
        <v>2878</v>
      </c>
      <c r="F549" s="649">
        <v>55</v>
      </c>
      <c r="G549" s="649">
        <v>1039500</v>
      </c>
      <c r="H549" s="649">
        <v>6.875</v>
      </c>
      <c r="I549" s="649">
        <v>18900</v>
      </c>
      <c r="J549" s="649">
        <v>8</v>
      </c>
      <c r="K549" s="649">
        <v>151200</v>
      </c>
      <c r="L549" s="649">
        <v>1</v>
      </c>
      <c r="M549" s="649">
        <v>18900</v>
      </c>
      <c r="N549" s="649"/>
      <c r="O549" s="649"/>
      <c r="P549" s="637"/>
      <c r="Q549" s="650"/>
    </row>
    <row r="550" spans="1:17" ht="14.4" customHeight="1" x14ac:dyDescent="0.3">
      <c r="A550" s="631" t="s">
        <v>3030</v>
      </c>
      <c r="B550" s="632" t="s">
        <v>2531</v>
      </c>
      <c r="C550" s="632" t="s">
        <v>2501</v>
      </c>
      <c r="D550" s="632" t="s">
        <v>3049</v>
      </c>
      <c r="E550" s="632" t="s">
        <v>3050</v>
      </c>
      <c r="F550" s="649">
        <v>1</v>
      </c>
      <c r="G550" s="649">
        <v>3420</v>
      </c>
      <c r="H550" s="649"/>
      <c r="I550" s="649">
        <v>3420</v>
      </c>
      <c r="J550" s="649"/>
      <c r="K550" s="649"/>
      <c r="L550" s="649"/>
      <c r="M550" s="649"/>
      <c r="N550" s="649"/>
      <c r="O550" s="649"/>
      <c r="P550" s="637"/>
      <c r="Q550" s="650"/>
    </row>
    <row r="551" spans="1:17" ht="14.4" customHeight="1" x14ac:dyDescent="0.3">
      <c r="A551" s="631" t="s">
        <v>3030</v>
      </c>
      <c r="B551" s="632" t="s">
        <v>2531</v>
      </c>
      <c r="C551" s="632" t="s">
        <v>2501</v>
      </c>
      <c r="D551" s="632" t="s">
        <v>3051</v>
      </c>
      <c r="E551" s="632" t="s">
        <v>3052</v>
      </c>
      <c r="F551" s="649">
        <v>1</v>
      </c>
      <c r="G551" s="649">
        <v>1432.88</v>
      </c>
      <c r="H551" s="649"/>
      <c r="I551" s="649">
        <v>1432.88</v>
      </c>
      <c r="J551" s="649"/>
      <c r="K551" s="649"/>
      <c r="L551" s="649"/>
      <c r="M551" s="649"/>
      <c r="N551" s="649"/>
      <c r="O551" s="649"/>
      <c r="P551" s="637"/>
      <c r="Q551" s="650"/>
    </row>
    <row r="552" spans="1:17" ht="14.4" customHeight="1" x14ac:dyDescent="0.3">
      <c r="A552" s="631" t="s">
        <v>3030</v>
      </c>
      <c r="B552" s="632" t="s">
        <v>2531</v>
      </c>
      <c r="C552" s="632" t="s">
        <v>2501</v>
      </c>
      <c r="D552" s="632" t="s">
        <v>3053</v>
      </c>
      <c r="E552" s="632" t="s">
        <v>3054</v>
      </c>
      <c r="F552" s="649"/>
      <c r="G552" s="649"/>
      <c r="H552" s="649"/>
      <c r="I552" s="649"/>
      <c r="J552" s="649">
        <v>1</v>
      </c>
      <c r="K552" s="649">
        <v>952.21</v>
      </c>
      <c r="L552" s="649">
        <v>1</v>
      </c>
      <c r="M552" s="649">
        <v>952.21</v>
      </c>
      <c r="N552" s="649"/>
      <c r="O552" s="649"/>
      <c r="P552" s="637"/>
      <c r="Q552" s="650"/>
    </row>
    <row r="553" spans="1:17" ht="14.4" customHeight="1" x14ac:dyDescent="0.3">
      <c r="A553" s="631" t="s">
        <v>3030</v>
      </c>
      <c r="B553" s="632" t="s">
        <v>2531</v>
      </c>
      <c r="C553" s="632" t="s">
        <v>2501</v>
      </c>
      <c r="D553" s="632" t="s">
        <v>2881</v>
      </c>
      <c r="E553" s="632" t="s">
        <v>2776</v>
      </c>
      <c r="F553" s="649"/>
      <c r="G553" s="649"/>
      <c r="H553" s="649"/>
      <c r="I553" s="649"/>
      <c r="J553" s="649">
        <v>1</v>
      </c>
      <c r="K553" s="649">
        <v>1932.09</v>
      </c>
      <c r="L553" s="649">
        <v>1</v>
      </c>
      <c r="M553" s="649">
        <v>1932.09</v>
      </c>
      <c r="N553" s="649">
        <v>1</v>
      </c>
      <c r="O553" s="649">
        <v>1932.09</v>
      </c>
      <c r="P553" s="637">
        <v>1</v>
      </c>
      <c r="Q553" s="650">
        <v>1932.09</v>
      </c>
    </row>
    <row r="554" spans="1:17" ht="14.4" customHeight="1" x14ac:dyDescent="0.3">
      <c r="A554" s="631" t="s">
        <v>3030</v>
      </c>
      <c r="B554" s="632" t="s">
        <v>2531</v>
      </c>
      <c r="C554" s="632" t="s">
        <v>2501</v>
      </c>
      <c r="D554" s="632" t="s">
        <v>2882</v>
      </c>
      <c r="E554" s="632" t="s">
        <v>2883</v>
      </c>
      <c r="F554" s="649"/>
      <c r="G554" s="649"/>
      <c r="H554" s="649"/>
      <c r="I554" s="649"/>
      <c r="J554" s="649">
        <v>22</v>
      </c>
      <c r="K554" s="649">
        <v>194928.58000000002</v>
      </c>
      <c r="L554" s="649">
        <v>1</v>
      </c>
      <c r="M554" s="649">
        <v>8860.3900000000012</v>
      </c>
      <c r="N554" s="649">
        <v>25</v>
      </c>
      <c r="O554" s="649">
        <v>221509.75</v>
      </c>
      <c r="P554" s="637">
        <v>1.1363636363636362</v>
      </c>
      <c r="Q554" s="650">
        <v>8860.39</v>
      </c>
    </row>
    <row r="555" spans="1:17" ht="14.4" customHeight="1" x14ac:dyDescent="0.3">
      <c r="A555" s="631" t="s">
        <v>3030</v>
      </c>
      <c r="B555" s="632" t="s">
        <v>2531</v>
      </c>
      <c r="C555" s="632" t="s">
        <v>2501</v>
      </c>
      <c r="D555" s="632" t="s">
        <v>3055</v>
      </c>
      <c r="E555" s="632" t="s">
        <v>3056</v>
      </c>
      <c r="F555" s="649"/>
      <c r="G555" s="649"/>
      <c r="H555" s="649"/>
      <c r="I555" s="649"/>
      <c r="J555" s="649">
        <v>1</v>
      </c>
      <c r="K555" s="649">
        <v>41454.550000000003</v>
      </c>
      <c r="L555" s="649">
        <v>1</v>
      </c>
      <c r="M555" s="649">
        <v>41454.550000000003</v>
      </c>
      <c r="N555" s="649"/>
      <c r="O555" s="649"/>
      <c r="P555" s="637"/>
      <c r="Q555" s="650"/>
    </row>
    <row r="556" spans="1:17" ht="14.4" customHeight="1" x14ac:dyDescent="0.3">
      <c r="A556" s="631" t="s">
        <v>3030</v>
      </c>
      <c r="B556" s="632" t="s">
        <v>2531</v>
      </c>
      <c r="C556" s="632" t="s">
        <v>2501</v>
      </c>
      <c r="D556" s="632" t="s">
        <v>3057</v>
      </c>
      <c r="E556" s="632" t="s">
        <v>3058</v>
      </c>
      <c r="F556" s="649"/>
      <c r="G556" s="649"/>
      <c r="H556" s="649"/>
      <c r="I556" s="649"/>
      <c r="J556" s="649"/>
      <c r="K556" s="649"/>
      <c r="L556" s="649"/>
      <c r="M556" s="649"/>
      <c r="N556" s="649">
        <v>1</v>
      </c>
      <c r="O556" s="649">
        <v>4857</v>
      </c>
      <c r="P556" s="637"/>
      <c r="Q556" s="650">
        <v>4857</v>
      </c>
    </row>
    <row r="557" spans="1:17" ht="14.4" customHeight="1" x14ac:dyDescent="0.3">
      <c r="A557" s="631" t="s">
        <v>3030</v>
      </c>
      <c r="B557" s="632" t="s">
        <v>2531</v>
      </c>
      <c r="C557" s="632" t="s">
        <v>2501</v>
      </c>
      <c r="D557" s="632" t="s">
        <v>2977</v>
      </c>
      <c r="E557" s="632" t="s">
        <v>2978</v>
      </c>
      <c r="F557" s="649"/>
      <c r="G557" s="649"/>
      <c r="H557" s="649"/>
      <c r="I557" s="649"/>
      <c r="J557" s="649"/>
      <c r="K557" s="649"/>
      <c r="L557" s="649"/>
      <c r="M557" s="649"/>
      <c r="N557" s="649">
        <v>9</v>
      </c>
      <c r="O557" s="649">
        <v>7116.75</v>
      </c>
      <c r="P557" s="637"/>
      <c r="Q557" s="650">
        <v>790.75</v>
      </c>
    </row>
    <row r="558" spans="1:17" ht="14.4" customHeight="1" x14ac:dyDescent="0.3">
      <c r="A558" s="631" t="s">
        <v>3030</v>
      </c>
      <c r="B558" s="632" t="s">
        <v>2531</v>
      </c>
      <c r="C558" s="632" t="s">
        <v>2501</v>
      </c>
      <c r="D558" s="632" t="s">
        <v>3059</v>
      </c>
      <c r="E558" s="632" t="s">
        <v>3060</v>
      </c>
      <c r="F558" s="649"/>
      <c r="G558" s="649"/>
      <c r="H558" s="649"/>
      <c r="I558" s="649"/>
      <c r="J558" s="649"/>
      <c r="K558" s="649"/>
      <c r="L558" s="649"/>
      <c r="M558" s="649"/>
      <c r="N558" s="649">
        <v>1</v>
      </c>
      <c r="O558" s="649">
        <v>4066.69</v>
      </c>
      <c r="P558" s="637"/>
      <c r="Q558" s="650">
        <v>4066.69</v>
      </c>
    </row>
    <row r="559" spans="1:17" ht="14.4" customHeight="1" x14ac:dyDescent="0.3">
      <c r="A559" s="631" t="s">
        <v>3030</v>
      </c>
      <c r="B559" s="632" t="s">
        <v>2531</v>
      </c>
      <c r="C559" s="632" t="s">
        <v>2501</v>
      </c>
      <c r="D559" s="632" t="s">
        <v>3061</v>
      </c>
      <c r="E559" s="632" t="s">
        <v>3062</v>
      </c>
      <c r="F559" s="649"/>
      <c r="G559" s="649"/>
      <c r="H559" s="649"/>
      <c r="I559" s="649"/>
      <c r="J559" s="649">
        <v>1</v>
      </c>
      <c r="K559" s="649">
        <v>797</v>
      </c>
      <c r="L559" s="649">
        <v>1</v>
      </c>
      <c r="M559" s="649">
        <v>797</v>
      </c>
      <c r="N559" s="649"/>
      <c r="O559" s="649"/>
      <c r="P559" s="637"/>
      <c r="Q559" s="650"/>
    </row>
    <row r="560" spans="1:17" ht="14.4" customHeight="1" x14ac:dyDescent="0.3">
      <c r="A560" s="631" t="s">
        <v>3030</v>
      </c>
      <c r="B560" s="632" t="s">
        <v>2531</v>
      </c>
      <c r="C560" s="632" t="s">
        <v>634</v>
      </c>
      <c r="D560" s="632" t="s">
        <v>2510</v>
      </c>
      <c r="E560" s="632" t="s">
        <v>2586</v>
      </c>
      <c r="F560" s="649"/>
      <c r="G560" s="649"/>
      <c r="H560" s="649"/>
      <c r="I560" s="649"/>
      <c r="J560" s="649"/>
      <c r="K560" s="649"/>
      <c r="L560" s="649"/>
      <c r="M560" s="649"/>
      <c r="N560" s="649">
        <v>1</v>
      </c>
      <c r="O560" s="649">
        <v>37</v>
      </c>
      <c r="P560" s="637"/>
      <c r="Q560" s="650">
        <v>37</v>
      </c>
    </row>
    <row r="561" spans="1:17" ht="14.4" customHeight="1" x14ac:dyDescent="0.3">
      <c r="A561" s="631" t="s">
        <v>3030</v>
      </c>
      <c r="B561" s="632" t="s">
        <v>2531</v>
      </c>
      <c r="C561" s="632" t="s">
        <v>634</v>
      </c>
      <c r="D561" s="632" t="s">
        <v>2510</v>
      </c>
      <c r="E561" s="632" t="s">
        <v>2511</v>
      </c>
      <c r="F561" s="649">
        <v>1</v>
      </c>
      <c r="G561" s="649">
        <v>37</v>
      </c>
      <c r="H561" s="649"/>
      <c r="I561" s="649">
        <v>37</v>
      </c>
      <c r="J561" s="649"/>
      <c r="K561" s="649"/>
      <c r="L561" s="649"/>
      <c r="M561" s="649"/>
      <c r="N561" s="649">
        <v>1</v>
      </c>
      <c r="O561" s="649">
        <v>37</v>
      </c>
      <c r="P561" s="637"/>
      <c r="Q561" s="650">
        <v>37</v>
      </c>
    </row>
    <row r="562" spans="1:17" ht="14.4" customHeight="1" x14ac:dyDescent="0.3">
      <c r="A562" s="631" t="s">
        <v>3030</v>
      </c>
      <c r="B562" s="632" t="s">
        <v>2531</v>
      </c>
      <c r="C562" s="632" t="s">
        <v>634</v>
      </c>
      <c r="D562" s="632" t="s">
        <v>2587</v>
      </c>
      <c r="E562" s="632" t="s">
        <v>2588</v>
      </c>
      <c r="F562" s="649"/>
      <c r="G562" s="649"/>
      <c r="H562" s="649"/>
      <c r="I562" s="649"/>
      <c r="J562" s="649">
        <v>3</v>
      </c>
      <c r="K562" s="649">
        <v>639</v>
      </c>
      <c r="L562" s="649">
        <v>1</v>
      </c>
      <c r="M562" s="649">
        <v>213</v>
      </c>
      <c r="N562" s="649">
        <v>2</v>
      </c>
      <c r="O562" s="649">
        <v>428</v>
      </c>
      <c r="P562" s="637">
        <v>0.66979655712050079</v>
      </c>
      <c r="Q562" s="650">
        <v>214</v>
      </c>
    </row>
    <row r="563" spans="1:17" ht="14.4" customHeight="1" x14ac:dyDescent="0.3">
      <c r="A563" s="631" t="s">
        <v>3030</v>
      </c>
      <c r="B563" s="632" t="s">
        <v>2531</v>
      </c>
      <c r="C563" s="632" t="s">
        <v>634</v>
      </c>
      <c r="D563" s="632" t="s">
        <v>2587</v>
      </c>
      <c r="E563" s="632" t="s">
        <v>2589</v>
      </c>
      <c r="F563" s="649"/>
      <c r="G563" s="649"/>
      <c r="H563" s="649"/>
      <c r="I563" s="649"/>
      <c r="J563" s="649"/>
      <c r="K563" s="649"/>
      <c r="L563" s="649"/>
      <c r="M563" s="649"/>
      <c r="N563" s="649">
        <v>1</v>
      </c>
      <c r="O563" s="649">
        <v>214</v>
      </c>
      <c r="P563" s="637"/>
      <c r="Q563" s="650">
        <v>214</v>
      </c>
    </row>
    <row r="564" spans="1:17" ht="14.4" customHeight="1" x14ac:dyDescent="0.3">
      <c r="A564" s="631" t="s">
        <v>3030</v>
      </c>
      <c r="B564" s="632" t="s">
        <v>2531</v>
      </c>
      <c r="C564" s="632" t="s">
        <v>634</v>
      </c>
      <c r="D564" s="632" t="s">
        <v>2590</v>
      </c>
      <c r="E564" s="632" t="s">
        <v>2591</v>
      </c>
      <c r="F564" s="649"/>
      <c r="G564" s="649"/>
      <c r="H564" s="649"/>
      <c r="I564" s="649"/>
      <c r="J564" s="649">
        <v>1</v>
      </c>
      <c r="K564" s="649">
        <v>155</v>
      </c>
      <c r="L564" s="649">
        <v>1</v>
      </c>
      <c r="M564" s="649">
        <v>155</v>
      </c>
      <c r="N564" s="649"/>
      <c r="O564" s="649"/>
      <c r="P564" s="637"/>
      <c r="Q564" s="650"/>
    </row>
    <row r="565" spans="1:17" ht="14.4" customHeight="1" x14ac:dyDescent="0.3">
      <c r="A565" s="631" t="s">
        <v>3030</v>
      </c>
      <c r="B565" s="632" t="s">
        <v>2531</v>
      </c>
      <c r="C565" s="632" t="s">
        <v>634</v>
      </c>
      <c r="D565" s="632" t="s">
        <v>2590</v>
      </c>
      <c r="E565" s="632" t="s">
        <v>2592</v>
      </c>
      <c r="F565" s="649">
        <v>1</v>
      </c>
      <c r="G565" s="649">
        <v>155</v>
      </c>
      <c r="H565" s="649">
        <v>0.5</v>
      </c>
      <c r="I565" s="649">
        <v>155</v>
      </c>
      <c r="J565" s="649">
        <v>2</v>
      </c>
      <c r="K565" s="649">
        <v>310</v>
      </c>
      <c r="L565" s="649">
        <v>1</v>
      </c>
      <c r="M565" s="649">
        <v>155</v>
      </c>
      <c r="N565" s="649"/>
      <c r="O565" s="649"/>
      <c r="P565" s="637"/>
      <c r="Q565" s="650"/>
    </row>
    <row r="566" spans="1:17" ht="14.4" customHeight="1" x14ac:dyDescent="0.3">
      <c r="A566" s="631" t="s">
        <v>3030</v>
      </c>
      <c r="B566" s="632" t="s">
        <v>2531</v>
      </c>
      <c r="C566" s="632" t="s">
        <v>634</v>
      </c>
      <c r="D566" s="632" t="s">
        <v>2593</v>
      </c>
      <c r="E566" s="632" t="s">
        <v>2594</v>
      </c>
      <c r="F566" s="649"/>
      <c r="G566" s="649"/>
      <c r="H566" s="649"/>
      <c r="I566" s="649"/>
      <c r="J566" s="649">
        <v>4</v>
      </c>
      <c r="K566" s="649">
        <v>748</v>
      </c>
      <c r="L566" s="649">
        <v>1</v>
      </c>
      <c r="M566" s="649">
        <v>187</v>
      </c>
      <c r="N566" s="649">
        <v>3</v>
      </c>
      <c r="O566" s="649">
        <v>561</v>
      </c>
      <c r="P566" s="637">
        <v>0.75</v>
      </c>
      <c r="Q566" s="650">
        <v>187</v>
      </c>
    </row>
    <row r="567" spans="1:17" ht="14.4" customHeight="1" x14ac:dyDescent="0.3">
      <c r="A567" s="631" t="s">
        <v>3030</v>
      </c>
      <c r="B567" s="632" t="s">
        <v>2531</v>
      </c>
      <c r="C567" s="632" t="s">
        <v>634</v>
      </c>
      <c r="D567" s="632" t="s">
        <v>2593</v>
      </c>
      <c r="E567" s="632" t="s">
        <v>2595</v>
      </c>
      <c r="F567" s="649"/>
      <c r="G567" s="649"/>
      <c r="H567" s="649"/>
      <c r="I567" s="649"/>
      <c r="J567" s="649">
        <v>6</v>
      </c>
      <c r="K567" s="649">
        <v>1122</v>
      </c>
      <c r="L567" s="649">
        <v>1</v>
      </c>
      <c r="M567" s="649">
        <v>187</v>
      </c>
      <c r="N567" s="649">
        <v>1</v>
      </c>
      <c r="O567" s="649">
        <v>187</v>
      </c>
      <c r="P567" s="637">
        <v>0.16666666666666666</v>
      </c>
      <c r="Q567" s="650">
        <v>187</v>
      </c>
    </row>
    <row r="568" spans="1:17" ht="14.4" customHeight="1" x14ac:dyDescent="0.3">
      <c r="A568" s="631" t="s">
        <v>3030</v>
      </c>
      <c r="B568" s="632" t="s">
        <v>2531</v>
      </c>
      <c r="C568" s="632" t="s">
        <v>634</v>
      </c>
      <c r="D568" s="632" t="s">
        <v>2596</v>
      </c>
      <c r="E568" s="632" t="s">
        <v>2597</v>
      </c>
      <c r="F568" s="649">
        <v>3</v>
      </c>
      <c r="G568" s="649">
        <v>384</v>
      </c>
      <c r="H568" s="649">
        <v>1.5</v>
      </c>
      <c r="I568" s="649">
        <v>128</v>
      </c>
      <c r="J568" s="649">
        <v>2</v>
      </c>
      <c r="K568" s="649">
        <v>256</v>
      </c>
      <c r="L568" s="649">
        <v>1</v>
      </c>
      <c r="M568" s="649">
        <v>128</v>
      </c>
      <c r="N568" s="649"/>
      <c r="O568" s="649"/>
      <c r="P568" s="637"/>
      <c r="Q568" s="650"/>
    </row>
    <row r="569" spans="1:17" ht="14.4" customHeight="1" x14ac:dyDescent="0.3">
      <c r="A569" s="631" t="s">
        <v>3030</v>
      </c>
      <c r="B569" s="632" t="s">
        <v>2531</v>
      </c>
      <c r="C569" s="632" t="s">
        <v>634</v>
      </c>
      <c r="D569" s="632" t="s">
        <v>2596</v>
      </c>
      <c r="E569" s="632" t="s">
        <v>2598</v>
      </c>
      <c r="F569" s="649"/>
      <c r="G569" s="649"/>
      <c r="H569" s="649"/>
      <c r="I569" s="649"/>
      <c r="J569" s="649">
        <v>1</v>
      </c>
      <c r="K569" s="649">
        <v>128</v>
      </c>
      <c r="L569" s="649">
        <v>1</v>
      </c>
      <c r="M569" s="649">
        <v>128</v>
      </c>
      <c r="N569" s="649">
        <v>1</v>
      </c>
      <c r="O569" s="649">
        <v>128</v>
      </c>
      <c r="P569" s="637">
        <v>1</v>
      </c>
      <c r="Q569" s="650">
        <v>128</v>
      </c>
    </row>
    <row r="570" spans="1:17" ht="14.4" customHeight="1" x14ac:dyDescent="0.3">
      <c r="A570" s="631" t="s">
        <v>3030</v>
      </c>
      <c r="B570" s="632" t="s">
        <v>2531</v>
      </c>
      <c r="C570" s="632" t="s">
        <v>634</v>
      </c>
      <c r="D570" s="632" t="s">
        <v>2599</v>
      </c>
      <c r="E570" s="632" t="s">
        <v>2600</v>
      </c>
      <c r="F570" s="649">
        <v>12</v>
      </c>
      <c r="G570" s="649">
        <v>2676</v>
      </c>
      <c r="H570" s="649">
        <v>0.8571428571428571</v>
      </c>
      <c r="I570" s="649">
        <v>223</v>
      </c>
      <c r="J570" s="649">
        <v>14</v>
      </c>
      <c r="K570" s="649">
        <v>3122</v>
      </c>
      <c r="L570" s="649">
        <v>1</v>
      </c>
      <c r="M570" s="649">
        <v>223</v>
      </c>
      <c r="N570" s="649">
        <v>10</v>
      </c>
      <c r="O570" s="649">
        <v>2240</v>
      </c>
      <c r="P570" s="637">
        <v>0.71748878923766812</v>
      </c>
      <c r="Q570" s="650">
        <v>224</v>
      </c>
    </row>
    <row r="571" spans="1:17" ht="14.4" customHeight="1" x14ac:dyDescent="0.3">
      <c r="A571" s="631" t="s">
        <v>3030</v>
      </c>
      <c r="B571" s="632" t="s">
        <v>2531</v>
      </c>
      <c r="C571" s="632" t="s">
        <v>634</v>
      </c>
      <c r="D571" s="632" t="s">
        <v>2599</v>
      </c>
      <c r="E571" s="632" t="s">
        <v>2601</v>
      </c>
      <c r="F571" s="649">
        <v>3</v>
      </c>
      <c r="G571" s="649">
        <v>669</v>
      </c>
      <c r="H571" s="649">
        <v>0.27272727272727271</v>
      </c>
      <c r="I571" s="649">
        <v>223</v>
      </c>
      <c r="J571" s="649">
        <v>11</v>
      </c>
      <c r="K571" s="649">
        <v>2453</v>
      </c>
      <c r="L571" s="649">
        <v>1</v>
      </c>
      <c r="M571" s="649">
        <v>223</v>
      </c>
      <c r="N571" s="649">
        <v>8</v>
      </c>
      <c r="O571" s="649">
        <v>1792</v>
      </c>
      <c r="P571" s="637">
        <v>0.73053403995108035</v>
      </c>
      <c r="Q571" s="650">
        <v>224</v>
      </c>
    </row>
    <row r="572" spans="1:17" ht="14.4" customHeight="1" x14ac:dyDescent="0.3">
      <c r="A572" s="631" t="s">
        <v>3030</v>
      </c>
      <c r="B572" s="632" t="s">
        <v>2531</v>
      </c>
      <c r="C572" s="632" t="s">
        <v>634</v>
      </c>
      <c r="D572" s="632" t="s">
        <v>2602</v>
      </c>
      <c r="E572" s="632" t="s">
        <v>2603</v>
      </c>
      <c r="F572" s="649"/>
      <c r="G572" s="649"/>
      <c r="H572" s="649"/>
      <c r="I572" s="649"/>
      <c r="J572" s="649"/>
      <c r="K572" s="649"/>
      <c r="L572" s="649"/>
      <c r="M572" s="649"/>
      <c r="N572" s="649">
        <v>1</v>
      </c>
      <c r="O572" s="649">
        <v>224</v>
      </c>
      <c r="P572" s="637"/>
      <c r="Q572" s="650">
        <v>224</v>
      </c>
    </row>
    <row r="573" spans="1:17" ht="14.4" customHeight="1" x14ac:dyDescent="0.3">
      <c r="A573" s="631" t="s">
        <v>3030</v>
      </c>
      <c r="B573" s="632" t="s">
        <v>2531</v>
      </c>
      <c r="C573" s="632" t="s">
        <v>634</v>
      </c>
      <c r="D573" s="632" t="s">
        <v>2602</v>
      </c>
      <c r="E573" s="632" t="s">
        <v>2604</v>
      </c>
      <c r="F573" s="649"/>
      <c r="G573" s="649"/>
      <c r="H573" s="649"/>
      <c r="I573" s="649"/>
      <c r="J573" s="649">
        <v>1</v>
      </c>
      <c r="K573" s="649">
        <v>223</v>
      </c>
      <c r="L573" s="649">
        <v>1</v>
      </c>
      <c r="M573" s="649">
        <v>223</v>
      </c>
      <c r="N573" s="649">
        <v>1</v>
      </c>
      <c r="O573" s="649">
        <v>224</v>
      </c>
      <c r="P573" s="637">
        <v>1.0044843049327354</v>
      </c>
      <c r="Q573" s="650">
        <v>224</v>
      </c>
    </row>
    <row r="574" spans="1:17" ht="14.4" customHeight="1" x14ac:dyDescent="0.3">
      <c r="A574" s="631" t="s">
        <v>3030</v>
      </c>
      <c r="B574" s="632" t="s">
        <v>2531</v>
      </c>
      <c r="C574" s="632" t="s">
        <v>634</v>
      </c>
      <c r="D574" s="632" t="s">
        <v>2608</v>
      </c>
      <c r="E574" s="632" t="s">
        <v>2609</v>
      </c>
      <c r="F574" s="649">
        <v>43</v>
      </c>
      <c r="G574" s="649">
        <v>9675</v>
      </c>
      <c r="H574" s="649">
        <v>0.7678571428571429</v>
      </c>
      <c r="I574" s="649">
        <v>225</v>
      </c>
      <c r="J574" s="649">
        <v>56</v>
      </c>
      <c r="K574" s="649">
        <v>12600</v>
      </c>
      <c r="L574" s="649">
        <v>1</v>
      </c>
      <c r="M574" s="649">
        <v>225</v>
      </c>
      <c r="N574" s="649">
        <v>46</v>
      </c>
      <c r="O574" s="649">
        <v>10396</v>
      </c>
      <c r="P574" s="637">
        <v>0.82507936507936508</v>
      </c>
      <c r="Q574" s="650">
        <v>226</v>
      </c>
    </row>
    <row r="575" spans="1:17" ht="14.4" customHeight="1" x14ac:dyDescent="0.3">
      <c r="A575" s="631" t="s">
        <v>3030</v>
      </c>
      <c r="B575" s="632" t="s">
        <v>2531</v>
      </c>
      <c r="C575" s="632" t="s">
        <v>634</v>
      </c>
      <c r="D575" s="632" t="s">
        <v>2608</v>
      </c>
      <c r="E575" s="632" t="s">
        <v>2610</v>
      </c>
      <c r="F575" s="649">
        <v>212</v>
      </c>
      <c r="G575" s="649">
        <v>47700</v>
      </c>
      <c r="H575" s="649">
        <v>0.94222222222222218</v>
      </c>
      <c r="I575" s="649">
        <v>225</v>
      </c>
      <c r="J575" s="649">
        <v>225</v>
      </c>
      <c r="K575" s="649">
        <v>50625</v>
      </c>
      <c r="L575" s="649">
        <v>1</v>
      </c>
      <c r="M575" s="649">
        <v>225</v>
      </c>
      <c r="N575" s="649">
        <v>250</v>
      </c>
      <c r="O575" s="649">
        <v>56500</v>
      </c>
      <c r="P575" s="637">
        <v>1.1160493827160494</v>
      </c>
      <c r="Q575" s="650">
        <v>226</v>
      </c>
    </row>
    <row r="576" spans="1:17" ht="14.4" customHeight="1" x14ac:dyDescent="0.3">
      <c r="A576" s="631" t="s">
        <v>3030</v>
      </c>
      <c r="B576" s="632" t="s">
        <v>2531</v>
      </c>
      <c r="C576" s="632" t="s">
        <v>634</v>
      </c>
      <c r="D576" s="632" t="s">
        <v>2611</v>
      </c>
      <c r="E576" s="632" t="s">
        <v>2612</v>
      </c>
      <c r="F576" s="649">
        <v>28</v>
      </c>
      <c r="G576" s="649">
        <v>17500</v>
      </c>
      <c r="H576" s="649">
        <v>1.4713300823944846</v>
      </c>
      <c r="I576" s="649">
        <v>625</v>
      </c>
      <c r="J576" s="649">
        <v>19</v>
      </c>
      <c r="K576" s="649">
        <v>11894</v>
      </c>
      <c r="L576" s="649">
        <v>1</v>
      </c>
      <c r="M576" s="649">
        <v>626</v>
      </c>
      <c r="N576" s="649">
        <v>27</v>
      </c>
      <c r="O576" s="649">
        <v>16902</v>
      </c>
      <c r="P576" s="637">
        <v>1.4210526315789473</v>
      </c>
      <c r="Q576" s="650">
        <v>626</v>
      </c>
    </row>
    <row r="577" spans="1:17" ht="14.4" customHeight="1" x14ac:dyDescent="0.3">
      <c r="A577" s="631" t="s">
        <v>3030</v>
      </c>
      <c r="B577" s="632" t="s">
        <v>2531</v>
      </c>
      <c r="C577" s="632" t="s">
        <v>634</v>
      </c>
      <c r="D577" s="632" t="s">
        <v>2611</v>
      </c>
      <c r="E577" s="632" t="s">
        <v>2613</v>
      </c>
      <c r="F577" s="649">
        <v>52</v>
      </c>
      <c r="G577" s="649">
        <v>32500</v>
      </c>
      <c r="H577" s="649">
        <v>1.9968051118210863</v>
      </c>
      <c r="I577" s="649">
        <v>625</v>
      </c>
      <c r="J577" s="649">
        <v>26</v>
      </c>
      <c r="K577" s="649">
        <v>16276</v>
      </c>
      <c r="L577" s="649">
        <v>1</v>
      </c>
      <c r="M577" s="649">
        <v>626</v>
      </c>
      <c r="N577" s="649">
        <v>21</v>
      </c>
      <c r="O577" s="649">
        <v>13146</v>
      </c>
      <c r="P577" s="637">
        <v>0.80769230769230771</v>
      </c>
      <c r="Q577" s="650">
        <v>626</v>
      </c>
    </row>
    <row r="578" spans="1:17" ht="14.4" customHeight="1" x14ac:dyDescent="0.3">
      <c r="A578" s="631" t="s">
        <v>3030</v>
      </c>
      <c r="B578" s="632" t="s">
        <v>2531</v>
      </c>
      <c r="C578" s="632" t="s">
        <v>634</v>
      </c>
      <c r="D578" s="632" t="s">
        <v>2630</v>
      </c>
      <c r="E578" s="632" t="s">
        <v>2631</v>
      </c>
      <c r="F578" s="649">
        <v>118</v>
      </c>
      <c r="G578" s="649">
        <v>41182</v>
      </c>
      <c r="H578" s="649">
        <v>0.85885297184567255</v>
      </c>
      <c r="I578" s="649">
        <v>349</v>
      </c>
      <c r="J578" s="649">
        <v>137</v>
      </c>
      <c r="K578" s="649">
        <v>47950</v>
      </c>
      <c r="L578" s="649">
        <v>1</v>
      </c>
      <c r="M578" s="649">
        <v>350</v>
      </c>
      <c r="N578" s="649">
        <v>169</v>
      </c>
      <c r="O578" s="649">
        <v>59184</v>
      </c>
      <c r="P578" s="637">
        <v>1.2342857142857142</v>
      </c>
      <c r="Q578" s="650">
        <v>350.20118343195264</v>
      </c>
    </row>
    <row r="579" spans="1:17" ht="14.4" customHeight="1" x14ac:dyDescent="0.3">
      <c r="A579" s="631" t="s">
        <v>3030</v>
      </c>
      <c r="B579" s="632" t="s">
        <v>2531</v>
      </c>
      <c r="C579" s="632" t="s">
        <v>634</v>
      </c>
      <c r="D579" s="632" t="s">
        <v>2890</v>
      </c>
      <c r="E579" s="632" t="s">
        <v>2891</v>
      </c>
      <c r="F579" s="649">
        <v>5</v>
      </c>
      <c r="G579" s="649">
        <v>20820</v>
      </c>
      <c r="H579" s="649">
        <v>1.6666666666666667</v>
      </c>
      <c r="I579" s="649">
        <v>4164</v>
      </c>
      <c r="J579" s="649">
        <v>3</v>
      </c>
      <c r="K579" s="649">
        <v>12492</v>
      </c>
      <c r="L579" s="649">
        <v>1</v>
      </c>
      <c r="M579" s="649">
        <v>4164</v>
      </c>
      <c r="N579" s="649">
        <v>2</v>
      </c>
      <c r="O579" s="649">
        <v>8332</v>
      </c>
      <c r="P579" s="637">
        <v>0.66698687159782266</v>
      </c>
      <c r="Q579" s="650">
        <v>4166</v>
      </c>
    </row>
    <row r="580" spans="1:17" ht="14.4" customHeight="1" x14ac:dyDescent="0.3">
      <c r="A580" s="631" t="s">
        <v>3030</v>
      </c>
      <c r="B580" s="632" t="s">
        <v>2531</v>
      </c>
      <c r="C580" s="632" t="s">
        <v>634</v>
      </c>
      <c r="D580" s="632" t="s">
        <v>2890</v>
      </c>
      <c r="E580" s="632" t="s">
        <v>2892</v>
      </c>
      <c r="F580" s="649">
        <v>1</v>
      </c>
      <c r="G580" s="649">
        <v>4164</v>
      </c>
      <c r="H580" s="649">
        <v>0.5</v>
      </c>
      <c r="I580" s="649">
        <v>4164</v>
      </c>
      <c r="J580" s="649">
        <v>2</v>
      </c>
      <c r="K580" s="649">
        <v>8328</v>
      </c>
      <c r="L580" s="649">
        <v>1</v>
      </c>
      <c r="M580" s="649">
        <v>4164</v>
      </c>
      <c r="N580" s="649">
        <v>9</v>
      </c>
      <c r="O580" s="649">
        <v>37494</v>
      </c>
      <c r="P580" s="637">
        <v>4.5021613832853022</v>
      </c>
      <c r="Q580" s="650">
        <v>4166</v>
      </c>
    </row>
    <row r="581" spans="1:17" ht="14.4" customHeight="1" x14ac:dyDescent="0.3">
      <c r="A581" s="631" t="s">
        <v>3030</v>
      </c>
      <c r="B581" s="632" t="s">
        <v>2531</v>
      </c>
      <c r="C581" s="632" t="s">
        <v>634</v>
      </c>
      <c r="D581" s="632" t="s">
        <v>2893</v>
      </c>
      <c r="E581" s="632" t="s">
        <v>2894</v>
      </c>
      <c r="F581" s="649">
        <v>13</v>
      </c>
      <c r="G581" s="649">
        <v>3679</v>
      </c>
      <c r="H581" s="649"/>
      <c r="I581" s="649">
        <v>283</v>
      </c>
      <c r="J581" s="649"/>
      <c r="K581" s="649"/>
      <c r="L581" s="649"/>
      <c r="M581" s="649"/>
      <c r="N581" s="649">
        <v>2</v>
      </c>
      <c r="O581" s="649">
        <v>566</v>
      </c>
      <c r="P581" s="637"/>
      <c r="Q581" s="650">
        <v>283</v>
      </c>
    </row>
    <row r="582" spans="1:17" ht="14.4" customHeight="1" x14ac:dyDescent="0.3">
      <c r="A582" s="631" t="s">
        <v>3030</v>
      </c>
      <c r="B582" s="632" t="s">
        <v>2531</v>
      </c>
      <c r="C582" s="632" t="s">
        <v>634</v>
      </c>
      <c r="D582" s="632" t="s">
        <v>2893</v>
      </c>
      <c r="E582" s="632" t="s">
        <v>2895</v>
      </c>
      <c r="F582" s="649">
        <v>37</v>
      </c>
      <c r="G582" s="649">
        <v>10471</v>
      </c>
      <c r="H582" s="649">
        <v>1.1212121212121211</v>
      </c>
      <c r="I582" s="649">
        <v>283</v>
      </c>
      <c r="J582" s="649">
        <v>33</v>
      </c>
      <c r="K582" s="649">
        <v>9339</v>
      </c>
      <c r="L582" s="649">
        <v>1</v>
      </c>
      <c r="M582" s="649">
        <v>283</v>
      </c>
      <c r="N582" s="649">
        <v>44</v>
      </c>
      <c r="O582" s="649">
        <v>12452</v>
      </c>
      <c r="P582" s="637">
        <v>1.3333333333333333</v>
      </c>
      <c r="Q582" s="650">
        <v>283</v>
      </c>
    </row>
    <row r="583" spans="1:17" ht="14.4" customHeight="1" x14ac:dyDescent="0.3">
      <c r="A583" s="631" t="s">
        <v>3030</v>
      </c>
      <c r="B583" s="632" t="s">
        <v>2531</v>
      </c>
      <c r="C583" s="632" t="s">
        <v>634</v>
      </c>
      <c r="D583" s="632" t="s">
        <v>2896</v>
      </c>
      <c r="E583" s="632" t="s">
        <v>2897</v>
      </c>
      <c r="F583" s="649">
        <v>20</v>
      </c>
      <c r="G583" s="649">
        <v>126380</v>
      </c>
      <c r="H583" s="649">
        <v>0.90894706559263516</v>
      </c>
      <c r="I583" s="649">
        <v>6319</v>
      </c>
      <c r="J583" s="649">
        <v>22</v>
      </c>
      <c r="K583" s="649">
        <v>139040</v>
      </c>
      <c r="L583" s="649">
        <v>1</v>
      </c>
      <c r="M583" s="649">
        <v>6320</v>
      </c>
      <c r="N583" s="649">
        <v>38</v>
      </c>
      <c r="O583" s="649">
        <v>240241</v>
      </c>
      <c r="P583" s="637">
        <v>1.7278552934407365</v>
      </c>
      <c r="Q583" s="650">
        <v>6322.1315789473683</v>
      </c>
    </row>
    <row r="584" spans="1:17" ht="14.4" customHeight="1" x14ac:dyDescent="0.3">
      <c r="A584" s="631" t="s">
        <v>3030</v>
      </c>
      <c r="B584" s="632" t="s">
        <v>2531</v>
      </c>
      <c r="C584" s="632" t="s">
        <v>634</v>
      </c>
      <c r="D584" s="632" t="s">
        <v>2898</v>
      </c>
      <c r="E584" s="632" t="s">
        <v>2899</v>
      </c>
      <c r="F584" s="649">
        <v>59</v>
      </c>
      <c r="G584" s="649">
        <v>92925</v>
      </c>
      <c r="H584" s="649">
        <v>1.2040816326530612</v>
      </c>
      <c r="I584" s="649">
        <v>1575</v>
      </c>
      <c r="J584" s="649">
        <v>49</v>
      </c>
      <c r="K584" s="649">
        <v>77175</v>
      </c>
      <c r="L584" s="649">
        <v>1</v>
      </c>
      <c r="M584" s="649">
        <v>1575</v>
      </c>
      <c r="N584" s="649">
        <v>58</v>
      </c>
      <c r="O584" s="649">
        <v>91466</v>
      </c>
      <c r="P584" s="637">
        <v>1.1851765468091999</v>
      </c>
      <c r="Q584" s="650">
        <v>1577</v>
      </c>
    </row>
    <row r="585" spans="1:17" ht="14.4" customHeight="1" x14ac:dyDescent="0.3">
      <c r="A585" s="631" t="s">
        <v>3030</v>
      </c>
      <c r="B585" s="632" t="s">
        <v>2531</v>
      </c>
      <c r="C585" s="632" t="s">
        <v>634</v>
      </c>
      <c r="D585" s="632" t="s">
        <v>2757</v>
      </c>
      <c r="E585" s="632" t="s">
        <v>2758</v>
      </c>
      <c r="F585" s="649">
        <v>92</v>
      </c>
      <c r="G585" s="649">
        <v>105248</v>
      </c>
      <c r="H585" s="649">
        <v>1.0952380952380953</v>
      </c>
      <c r="I585" s="649">
        <v>1144</v>
      </c>
      <c r="J585" s="649">
        <v>84</v>
      </c>
      <c r="K585" s="649">
        <v>96096</v>
      </c>
      <c r="L585" s="649">
        <v>1</v>
      </c>
      <c r="M585" s="649">
        <v>1144</v>
      </c>
      <c r="N585" s="649">
        <v>75</v>
      </c>
      <c r="O585" s="649">
        <v>85875</v>
      </c>
      <c r="P585" s="637">
        <v>0.89363761238761241</v>
      </c>
      <c r="Q585" s="650">
        <v>1145</v>
      </c>
    </row>
    <row r="586" spans="1:17" ht="14.4" customHeight="1" x14ac:dyDescent="0.3">
      <c r="A586" s="631" t="s">
        <v>3030</v>
      </c>
      <c r="B586" s="632" t="s">
        <v>2531</v>
      </c>
      <c r="C586" s="632" t="s">
        <v>634</v>
      </c>
      <c r="D586" s="632" t="s">
        <v>2759</v>
      </c>
      <c r="E586" s="632" t="s">
        <v>2760</v>
      </c>
      <c r="F586" s="649"/>
      <c r="G586" s="649"/>
      <c r="H586" s="649"/>
      <c r="I586" s="649"/>
      <c r="J586" s="649"/>
      <c r="K586" s="649"/>
      <c r="L586" s="649"/>
      <c r="M586" s="649"/>
      <c r="N586" s="649">
        <v>1</v>
      </c>
      <c r="O586" s="649">
        <v>4788</v>
      </c>
      <c r="P586" s="637"/>
      <c r="Q586" s="650">
        <v>4788</v>
      </c>
    </row>
    <row r="587" spans="1:17" ht="14.4" customHeight="1" x14ac:dyDescent="0.3">
      <c r="A587" s="631" t="s">
        <v>3030</v>
      </c>
      <c r="B587" s="632" t="s">
        <v>2531</v>
      </c>
      <c r="C587" s="632" t="s">
        <v>634</v>
      </c>
      <c r="D587" s="632" t="s">
        <v>2900</v>
      </c>
      <c r="E587" s="632" t="s">
        <v>2901</v>
      </c>
      <c r="F587" s="649">
        <v>1</v>
      </c>
      <c r="G587" s="649">
        <v>15260</v>
      </c>
      <c r="H587" s="649"/>
      <c r="I587" s="649">
        <v>15260</v>
      </c>
      <c r="J587" s="649"/>
      <c r="K587" s="649"/>
      <c r="L587" s="649"/>
      <c r="M587" s="649"/>
      <c r="N587" s="649"/>
      <c r="O587" s="649"/>
      <c r="P587" s="637"/>
      <c r="Q587" s="650"/>
    </row>
    <row r="588" spans="1:17" ht="14.4" customHeight="1" x14ac:dyDescent="0.3">
      <c r="A588" s="631" t="s">
        <v>3030</v>
      </c>
      <c r="B588" s="632" t="s">
        <v>2531</v>
      </c>
      <c r="C588" s="632" t="s">
        <v>634</v>
      </c>
      <c r="D588" s="632" t="s">
        <v>2902</v>
      </c>
      <c r="E588" s="632" t="s">
        <v>2903</v>
      </c>
      <c r="F588" s="649">
        <v>14</v>
      </c>
      <c r="G588" s="649">
        <v>54040</v>
      </c>
      <c r="H588" s="649">
        <v>1.4</v>
      </c>
      <c r="I588" s="649">
        <v>3860</v>
      </c>
      <c r="J588" s="649">
        <v>10</v>
      </c>
      <c r="K588" s="649">
        <v>38600</v>
      </c>
      <c r="L588" s="649">
        <v>1</v>
      </c>
      <c r="M588" s="649">
        <v>3860</v>
      </c>
      <c r="N588" s="649">
        <v>24</v>
      </c>
      <c r="O588" s="649">
        <v>92688</v>
      </c>
      <c r="P588" s="637">
        <v>2.4012435233160621</v>
      </c>
      <c r="Q588" s="650">
        <v>3862</v>
      </c>
    </row>
    <row r="589" spans="1:17" ht="14.4" customHeight="1" x14ac:dyDescent="0.3">
      <c r="A589" s="631" t="s">
        <v>3030</v>
      </c>
      <c r="B589" s="632" t="s">
        <v>2531</v>
      </c>
      <c r="C589" s="632" t="s">
        <v>634</v>
      </c>
      <c r="D589" s="632" t="s">
        <v>2904</v>
      </c>
      <c r="E589" s="632" t="s">
        <v>2905</v>
      </c>
      <c r="F589" s="649">
        <v>1</v>
      </c>
      <c r="G589" s="649">
        <v>5210</v>
      </c>
      <c r="H589" s="649">
        <v>0.33333333333333331</v>
      </c>
      <c r="I589" s="649">
        <v>5210</v>
      </c>
      <c r="J589" s="649">
        <v>3</v>
      </c>
      <c r="K589" s="649">
        <v>15630</v>
      </c>
      <c r="L589" s="649">
        <v>1</v>
      </c>
      <c r="M589" s="649">
        <v>5210</v>
      </c>
      <c r="N589" s="649">
        <v>4</v>
      </c>
      <c r="O589" s="649">
        <v>20848</v>
      </c>
      <c r="P589" s="637">
        <v>1.3338451695457454</v>
      </c>
      <c r="Q589" s="650">
        <v>5212</v>
      </c>
    </row>
    <row r="590" spans="1:17" ht="14.4" customHeight="1" x14ac:dyDescent="0.3">
      <c r="A590" s="631" t="s">
        <v>3030</v>
      </c>
      <c r="B590" s="632" t="s">
        <v>2531</v>
      </c>
      <c r="C590" s="632" t="s">
        <v>634</v>
      </c>
      <c r="D590" s="632" t="s">
        <v>2904</v>
      </c>
      <c r="E590" s="632" t="s">
        <v>2906</v>
      </c>
      <c r="F590" s="649">
        <v>3</v>
      </c>
      <c r="G590" s="649">
        <v>15630</v>
      </c>
      <c r="H590" s="649">
        <v>1.5</v>
      </c>
      <c r="I590" s="649">
        <v>5210</v>
      </c>
      <c r="J590" s="649">
        <v>2</v>
      </c>
      <c r="K590" s="649">
        <v>10420</v>
      </c>
      <c r="L590" s="649">
        <v>1</v>
      </c>
      <c r="M590" s="649">
        <v>5210</v>
      </c>
      <c r="N590" s="649">
        <v>3</v>
      </c>
      <c r="O590" s="649">
        <v>15636</v>
      </c>
      <c r="P590" s="637">
        <v>1.5005758157389635</v>
      </c>
      <c r="Q590" s="650">
        <v>5212</v>
      </c>
    </row>
    <row r="591" spans="1:17" ht="14.4" customHeight="1" x14ac:dyDescent="0.3">
      <c r="A591" s="631" t="s">
        <v>3030</v>
      </c>
      <c r="B591" s="632" t="s">
        <v>2531</v>
      </c>
      <c r="C591" s="632" t="s">
        <v>634</v>
      </c>
      <c r="D591" s="632" t="s">
        <v>2907</v>
      </c>
      <c r="E591" s="632" t="s">
        <v>2908</v>
      </c>
      <c r="F591" s="649">
        <v>2</v>
      </c>
      <c r="G591" s="649">
        <v>15850</v>
      </c>
      <c r="H591" s="649"/>
      <c r="I591" s="649">
        <v>7925</v>
      </c>
      <c r="J591" s="649"/>
      <c r="K591" s="649"/>
      <c r="L591" s="649"/>
      <c r="M591" s="649"/>
      <c r="N591" s="649">
        <v>3</v>
      </c>
      <c r="O591" s="649">
        <v>23784</v>
      </c>
      <c r="P591" s="637"/>
      <c r="Q591" s="650">
        <v>7928</v>
      </c>
    </row>
    <row r="592" spans="1:17" ht="14.4" customHeight="1" x14ac:dyDescent="0.3">
      <c r="A592" s="631" t="s">
        <v>3030</v>
      </c>
      <c r="B592" s="632" t="s">
        <v>2531</v>
      </c>
      <c r="C592" s="632" t="s">
        <v>634</v>
      </c>
      <c r="D592" s="632" t="s">
        <v>2907</v>
      </c>
      <c r="E592" s="632" t="s">
        <v>2909</v>
      </c>
      <c r="F592" s="649"/>
      <c r="G592" s="649"/>
      <c r="H592" s="649"/>
      <c r="I592" s="649"/>
      <c r="J592" s="649"/>
      <c r="K592" s="649"/>
      <c r="L592" s="649"/>
      <c r="M592" s="649"/>
      <c r="N592" s="649">
        <v>1</v>
      </c>
      <c r="O592" s="649">
        <v>7928</v>
      </c>
      <c r="P592" s="637"/>
      <c r="Q592" s="650">
        <v>7928</v>
      </c>
    </row>
    <row r="593" spans="1:17" ht="14.4" customHeight="1" x14ac:dyDescent="0.3">
      <c r="A593" s="631" t="s">
        <v>3030</v>
      </c>
      <c r="B593" s="632" t="s">
        <v>2531</v>
      </c>
      <c r="C593" s="632" t="s">
        <v>634</v>
      </c>
      <c r="D593" s="632" t="s">
        <v>2910</v>
      </c>
      <c r="E593" s="632" t="s">
        <v>2911</v>
      </c>
      <c r="F593" s="649">
        <v>6</v>
      </c>
      <c r="G593" s="649">
        <v>10212</v>
      </c>
      <c r="H593" s="649">
        <v>0.6</v>
      </c>
      <c r="I593" s="649">
        <v>1702</v>
      </c>
      <c r="J593" s="649">
        <v>10</v>
      </c>
      <c r="K593" s="649">
        <v>17020</v>
      </c>
      <c r="L593" s="649">
        <v>1</v>
      </c>
      <c r="M593" s="649">
        <v>1702</v>
      </c>
      <c r="N593" s="649">
        <v>9</v>
      </c>
      <c r="O593" s="649">
        <v>15336</v>
      </c>
      <c r="P593" s="637">
        <v>0.90105757931844888</v>
      </c>
      <c r="Q593" s="650">
        <v>1704</v>
      </c>
    </row>
    <row r="594" spans="1:17" ht="14.4" customHeight="1" x14ac:dyDescent="0.3">
      <c r="A594" s="631" t="s">
        <v>3030</v>
      </c>
      <c r="B594" s="632" t="s">
        <v>2531</v>
      </c>
      <c r="C594" s="632" t="s">
        <v>634</v>
      </c>
      <c r="D594" s="632" t="s">
        <v>2910</v>
      </c>
      <c r="E594" s="632" t="s">
        <v>2912</v>
      </c>
      <c r="F594" s="649">
        <v>6</v>
      </c>
      <c r="G594" s="649">
        <v>10212</v>
      </c>
      <c r="H594" s="649">
        <v>6</v>
      </c>
      <c r="I594" s="649">
        <v>1702</v>
      </c>
      <c r="J594" s="649">
        <v>1</v>
      </c>
      <c r="K594" s="649">
        <v>1702</v>
      </c>
      <c r="L594" s="649">
        <v>1</v>
      </c>
      <c r="M594" s="649">
        <v>1702</v>
      </c>
      <c r="N594" s="649">
        <v>2</v>
      </c>
      <c r="O594" s="649">
        <v>3408</v>
      </c>
      <c r="P594" s="637">
        <v>2.0023501762632199</v>
      </c>
      <c r="Q594" s="650">
        <v>1704</v>
      </c>
    </row>
    <row r="595" spans="1:17" ht="14.4" customHeight="1" x14ac:dyDescent="0.3">
      <c r="A595" s="631" t="s">
        <v>3030</v>
      </c>
      <c r="B595" s="632" t="s">
        <v>2531</v>
      </c>
      <c r="C595" s="632" t="s">
        <v>634</v>
      </c>
      <c r="D595" s="632" t="s">
        <v>2632</v>
      </c>
      <c r="E595" s="632" t="s">
        <v>2634</v>
      </c>
      <c r="F595" s="649"/>
      <c r="G595" s="649"/>
      <c r="H595" s="649"/>
      <c r="I595" s="649"/>
      <c r="J595" s="649">
        <v>4</v>
      </c>
      <c r="K595" s="649">
        <v>1016</v>
      </c>
      <c r="L595" s="649">
        <v>1</v>
      </c>
      <c r="M595" s="649">
        <v>254</v>
      </c>
      <c r="N595" s="649">
        <v>7</v>
      </c>
      <c r="O595" s="649">
        <v>1785</v>
      </c>
      <c r="P595" s="637">
        <v>1.7568897637795275</v>
      </c>
      <c r="Q595" s="650">
        <v>255</v>
      </c>
    </row>
    <row r="596" spans="1:17" ht="14.4" customHeight="1" x14ac:dyDescent="0.3">
      <c r="A596" s="631" t="s">
        <v>3030</v>
      </c>
      <c r="B596" s="632" t="s">
        <v>2531</v>
      </c>
      <c r="C596" s="632" t="s">
        <v>634</v>
      </c>
      <c r="D596" s="632" t="s">
        <v>2635</v>
      </c>
      <c r="E596" s="632" t="s">
        <v>2636</v>
      </c>
      <c r="F596" s="649"/>
      <c r="G596" s="649"/>
      <c r="H596" s="649"/>
      <c r="I596" s="649"/>
      <c r="J596" s="649">
        <v>2</v>
      </c>
      <c r="K596" s="649">
        <v>690</v>
      </c>
      <c r="L596" s="649">
        <v>1</v>
      </c>
      <c r="M596" s="649">
        <v>345</v>
      </c>
      <c r="N596" s="649"/>
      <c r="O596" s="649"/>
      <c r="P596" s="637"/>
      <c r="Q596" s="650"/>
    </row>
    <row r="597" spans="1:17" ht="14.4" customHeight="1" x14ac:dyDescent="0.3">
      <c r="A597" s="631" t="s">
        <v>3030</v>
      </c>
      <c r="B597" s="632" t="s">
        <v>2531</v>
      </c>
      <c r="C597" s="632" t="s">
        <v>634</v>
      </c>
      <c r="D597" s="632" t="s">
        <v>2640</v>
      </c>
      <c r="E597" s="632" t="s">
        <v>2641</v>
      </c>
      <c r="F597" s="649"/>
      <c r="G597" s="649"/>
      <c r="H597" s="649"/>
      <c r="I597" s="649"/>
      <c r="J597" s="649">
        <v>0</v>
      </c>
      <c r="K597" s="649">
        <v>0</v>
      </c>
      <c r="L597" s="649"/>
      <c r="M597" s="649"/>
      <c r="N597" s="649"/>
      <c r="O597" s="649"/>
      <c r="P597" s="637"/>
      <c r="Q597" s="650"/>
    </row>
    <row r="598" spans="1:17" ht="14.4" customHeight="1" x14ac:dyDescent="0.3">
      <c r="A598" s="631" t="s">
        <v>3030</v>
      </c>
      <c r="B598" s="632" t="s">
        <v>2531</v>
      </c>
      <c r="C598" s="632" t="s">
        <v>634</v>
      </c>
      <c r="D598" s="632" t="s">
        <v>2642</v>
      </c>
      <c r="E598" s="632" t="s">
        <v>2643</v>
      </c>
      <c r="F598" s="649">
        <v>234</v>
      </c>
      <c r="G598" s="649">
        <v>302562</v>
      </c>
      <c r="H598" s="649">
        <v>0.87901941871680744</v>
      </c>
      <c r="I598" s="649">
        <v>1293</v>
      </c>
      <c r="J598" s="649">
        <v>266</v>
      </c>
      <c r="K598" s="649">
        <v>344204</v>
      </c>
      <c r="L598" s="649">
        <v>1</v>
      </c>
      <c r="M598" s="649">
        <v>1294</v>
      </c>
      <c r="N598" s="649">
        <v>286</v>
      </c>
      <c r="O598" s="649">
        <v>370084</v>
      </c>
      <c r="P598" s="637">
        <v>1.0751879699248121</v>
      </c>
      <c r="Q598" s="650">
        <v>1294</v>
      </c>
    </row>
    <row r="599" spans="1:17" ht="14.4" customHeight="1" x14ac:dyDescent="0.3">
      <c r="A599" s="631" t="s">
        <v>3030</v>
      </c>
      <c r="B599" s="632" t="s">
        <v>2531</v>
      </c>
      <c r="C599" s="632" t="s">
        <v>634</v>
      </c>
      <c r="D599" s="632" t="s">
        <v>2644</v>
      </c>
      <c r="E599" s="632" t="s">
        <v>2645</v>
      </c>
      <c r="F599" s="649">
        <v>220</v>
      </c>
      <c r="G599" s="649">
        <v>258940</v>
      </c>
      <c r="H599" s="649">
        <v>0.88634372090475932</v>
      </c>
      <c r="I599" s="649">
        <v>1177</v>
      </c>
      <c r="J599" s="649">
        <v>248</v>
      </c>
      <c r="K599" s="649">
        <v>292144</v>
      </c>
      <c r="L599" s="649">
        <v>1</v>
      </c>
      <c r="M599" s="649">
        <v>1178</v>
      </c>
      <c r="N599" s="649">
        <v>267</v>
      </c>
      <c r="O599" s="649">
        <v>314526</v>
      </c>
      <c r="P599" s="637">
        <v>1.0766129032258065</v>
      </c>
      <c r="Q599" s="650">
        <v>1178</v>
      </c>
    </row>
    <row r="600" spans="1:17" ht="14.4" customHeight="1" x14ac:dyDescent="0.3">
      <c r="A600" s="631" t="s">
        <v>3030</v>
      </c>
      <c r="B600" s="632" t="s">
        <v>2531</v>
      </c>
      <c r="C600" s="632" t="s">
        <v>634</v>
      </c>
      <c r="D600" s="632" t="s">
        <v>2646</v>
      </c>
      <c r="E600" s="632" t="s">
        <v>2647</v>
      </c>
      <c r="F600" s="649">
        <v>6</v>
      </c>
      <c r="G600" s="649">
        <v>30942</v>
      </c>
      <c r="H600" s="649">
        <v>3</v>
      </c>
      <c r="I600" s="649">
        <v>5157</v>
      </c>
      <c r="J600" s="649">
        <v>2</v>
      </c>
      <c r="K600" s="649">
        <v>10314</v>
      </c>
      <c r="L600" s="649">
        <v>1</v>
      </c>
      <c r="M600" s="649">
        <v>5157</v>
      </c>
      <c r="N600" s="649">
        <v>7</v>
      </c>
      <c r="O600" s="649">
        <v>36106</v>
      </c>
      <c r="P600" s="637">
        <v>3.5006786891603645</v>
      </c>
      <c r="Q600" s="650">
        <v>5158</v>
      </c>
    </row>
    <row r="601" spans="1:17" ht="14.4" customHeight="1" x14ac:dyDescent="0.3">
      <c r="A601" s="631" t="s">
        <v>3030</v>
      </c>
      <c r="B601" s="632" t="s">
        <v>2531</v>
      </c>
      <c r="C601" s="632" t="s">
        <v>634</v>
      </c>
      <c r="D601" s="632" t="s">
        <v>3063</v>
      </c>
      <c r="E601" s="632" t="s">
        <v>2982</v>
      </c>
      <c r="F601" s="649"/>
      <c r="G601" s="649"/>
      <c r="H601" s="649"/>
      <c r="I601" s="649"/>
      <c r="J601" s="649"/>
      <c r="K601" s="649"/>
      <c r="L601" s="649"/>
      <c r="M601" s="649"/>
      <c r="N601" s="649">
        <v>1</v>
      </c>
      <c r="O601" s="649">
        <v>0</v>
      </c>
      <c r="P601" s="637"/>
      <c r="Q601" s="650">
        <v>0</v>
      </c>
    </row>
    <row r="602" spans="1:17" ht="14.4" customHeight="1" x14ac:dyDescent="0.3">
      <c r="A602" s="631" t="s">
        <v>3030</v>
      </c>
      <c r="B602" s="632" t="s">
        <v>2531</v>
      </c>
      <c r="C602" s="632" t="s">
        <v>634</v>
      </c>
      <c r="D602" s="632" t="s">
        <v>2657</v>
      </c>
      <c r="E602" s="632" t="s">
        <v>2658</v>
      </c>
      <c r="F602" s="649">
        <v>6</v>
      </c>
      <c r="G602" s="649">
        <v>4800</v>
      </c>
      <c r="H602" s="649">
        <v>0.59925093632958804</v>
      </c>
      <c r="I602" s="649">
        <v>800</v>
      </c>
      <c r="J602" s="649">
        <v>10</v>
      </c>
      <c r="K602" s="649">
        <v>8010</v>
      </c>
      <c r="L602" s="649">
        <v>1</v>
      </c>
      <c r="M602" s="649">
        <v>801</v>
      </c>
      <c r="N602" s="649">
        <v>13</v>
      </c>
      <c r="O602" s="649">
        <v>10421</v>
      </c>
      <c r="P602" s="637">
        <v>1.3009987515605492</v>
      </c>
      <c r="Q602" s="650">
        <v>801.61538461538464</v>
      </c>
    </row>
    <row r="603" spans="1:17" ht="14.4" customHeight="1" x14ac:dyDescent="0.3">
      <c r="A603" s="631" t="s">
        <v>3030</v>
      </c>
      <c r="B603" s="632" t="s">
        <v>2531</v>
      </c>
      <c r="C603" s="632" t="s">
        <v>634</v>
      </c>
      <c r="D603" s="632" t="s">
        <v>2659</v>
      </c>
      <c r="E603" s="632" t="s">
        <v>2660</v>
      </c>
      <c r="F603" s="649">
        <v>2292</v>
      </c>
      <c r="G603" s="649">
        <v>405684</v>
      </c>
      <c r="H603" s="649">
        <v>1.0919485469271082</v>
      </c>
      <c r="I603" s="649">
        <v>177</v>
      </c>
      <c r="J603" s="649">
        <v>2099</v>
      </c>
      <c r="K603" s="649">
        <v>371523</v>
      </c>
      <c r="L603" s="649">
        <v>1</v>
      </c>
      <c r="M603" s="649">
        <v>177</v>
      </c>
      <c r="N603" s="649">
        <v>2158</v>
      </c>
      <c r="O603" s="649">
        <v>384124</v>
      </c>
      <c r="P603" s="637">
        <v>1.0339171464485375</v>
      </c>
      <c r="Q603" s="650">
        <v>178</v>
      </c>
    </row>
    <row r="604" spans="1:17" ht="14.4" customHeight="1" x14ac:dyDescent="0.3">
      <c r="A604" s="631" t="s">
        <v>3030</v>
      </c>
      <c r="B604" s="632" t="s">
        <v>2531</v>
      </c>
      <c r="C604" s="632" t="s">
        <v>634</v>
      </c>
      <c r="D604" s="632" t="s">
        <v>2659</v>
      </c>
      <c r="E604" s="632" t="s">
        <v>2661</v>
      </c>
      <c r="F604" s="649">
        <v>143</v>
      </c>
      <c r="G604" s="649">
        <v>25311</v>
      </c>
      <c r="H604" s="649">
        <v>1.5714285714285714</v>
      </c>
      <c r="I604" s="649">
        <v>177</v>
      </c>
      <c r="J604" s="649">
        <v>91</v>
      </c>
      <c r="K604" s="649">
        <v>16107</v>
      </c>
      <c r="L604" s="649">
        <v>1</v>
      </c>
      <c r="M604" s="649">
        <v>177</v>
      </c>
      <c r="N604" s="649">
        <v>72</v>
      </c>
      <c r="O604" s="649">
        <v>12816</v>
      </c>
      <c r="P604" s="637">
        <v>0.79567889737381259</v>
      </c>
      <c r="Q604" s="650">
        <v>178</v>
      </c>
    </row>
    <row r="605" spans="1:17" ht="14.4" customHeight="1" x14ac:dyDescent="0.3">
      <c r="A605" s="631" t="s">
        <v>3030</v>
      </c>
      <c r="B605" s="632" t="s">
        <v>2531</v>
      </c>
      <c r="C605" s="632" t="s">
        <v>634</v>
      </c>
      <c r="D605" s="632" t="s">
        <v>2662</v>
      </c>
      <c r="E605" s="632" t="s">
        <v>2663</v>
      </c>
      <c r="F605" s="649">
        <v>106</v>
      </c>
      <c r="G605" s="649">
        <v>217088</v>
      </c>
      <c r="H605" s="649">
        <v>0.92937076708364375</v>
      </c>
      <c r="I605" s="649">
        <v>2048</v>
      </c>
      <c r="J605" s="649">
        <v>114</v>
      </c>
      <c r="K605" s="649">
        <v>233586</v>
      </c>
      <c r="L605" s="649">
        <v>1</v>
      </c>
      <c r="M605" s="649">
        <v>2049</v>
      </c>
      <c r="N605" s="649">
        <v>108</v>
      </c>
      <c r="O605" s="649">
        <v>221400</v>
      </c>
      <c r="P605" s="637">
        <v>0.9478307775294752</v>
      </c>
      <c r="Q605" s="650">
        <v>2050</v>
      </c>
    </row>
    <row r="606" spans="1:17" ht="14.4" customHeight="1" x14ac:dyDescent="0.3">
      <c r="A606" s="631" t="s">
        <v>3030</v>
      </c>
      <c r="B606" s="632" t="s">
        <v>2531</v>
      </c>
      <c r="C606" s="632" t="s">
        <v>634</v>
      </c>
      <c r="D606" s="632" t="s">
        <v>2664</v>
      </c>
      <c r="E606" s="632" t="s">
        <v>2666</v>
      </c>
      <c r="F606" s="649"/>
      <c r="G606" s="649"/>
      <c r="H606" s="649"/>
      <c r="I606" s="649"/>
      <c r="J606" s="649">
        <v>2</v>
      </c>
      <c r="K606" s="649">
        <v>690</v>
      </c>
      <c r="L606" s="649">
        <v>1</v>
      </c>
      <c r="M606" s="649">
        <v>345</v>
      </c>
      <c r="N606" s="649"/>
      <c r="O606" s="649"/>
      <c r="P606" s="637"/>
      <c r="Q606" s="650"/>
    </row>
    <row r="607" spans="1:17" ht="14.4" customHeight="1" x14ac:dyDescent="0.3">
      <c r="A607" s="631" t="s">
        <v>3030</v>
      </c>
      <c r="B607" s="632" t="s">
        <v>2531</v>
      </c>
      <c r="C607" s="632" t="s">
        <v>634</v>
      </c>
      <c r="D607" s="632" t="s">
        <v>2669</v>
      </c>
      <c r="E607" s="632" t="s">
        <v>2670</v>
      </c>
      <c r="F607" s="649">
        <v>1</v>
      </c>
      <c r="G607" s="649">
        <v>2736</v>
      </c>
      <c r="H607" s="649">
        <v>0.49981731823164049</v>
      </c>
      <c r="I607" s="649">
        <v>2736</v>
      </c>
      <c r="J607" s="649">
        <v>2</v>
      </c>
      <c r="K607" s="649">
        <v>5474</v>
      </c>
      <c r="L607" s="649">
        <v>1</v>
      </c>
      <c r="M607" s="649">
        <v>2737</v>
      </c>
      <c r="N607" s="649">
        <v>1</v>
      </c>
      <c r="O607" s="649">
        <v>2737</v>
      </c>
      <c r="P607" s="637">
        <v>0.5</v>
      </c>
      <c r="Q607" s="650">
        <v>2737</v>
      </c>
    </row>
    <row r="608" spans="1:17" ht="14.4" customHeight="1" x14ac:dyDescent="0.3">
      <c r="A608" s="631" t="s">
        <v>3030</v>
      </c>
      <c r="B608" s="632" t="s">
        <v>2531</v>
      </c>
      <c r="C608" s="632" t="s">
        <v>634</v>
      </c>
      <c r="D608" s="632" t="s">
        <v>2669</v>
      </c>
      <c r="E608" s="632" t="s">
        <v>2671</v>
      </c>
      <c r="F608" s="649">
        <v>10</v>
      </c>
      <c r="G608" s="649">
        <v>27360</v>
      </c>
      <c r="H608" s="649">
        <v>2.4990865911582025</v>
      </c>
      <c r="I608" s="649">
        <v>2736</v>
      </c>
      <c r="J608" s="649">
        <v>4</v>
      </c>
      <c r="K608" s="649">
        <v>10948</v>
      </c>
      <c r="L608" s="649">
        <v>1</v>
      </c>
      <c r="M608" s="649">
        <v>2737</v>
      </c>
      <c r="N608" s="649">
        <v>5</v>
      </c>
      <c r="O608" s="649">
        <v>13685</v>
      </c>
      <c r="P608" s="637">
        <v>1.25</v>
      </c>
      <c r="Q608" s="650">
        <v>2737</v>
      </c>
    </row>
    <row r="609" spans="1:17" ht="14.4" customHeight="1" x14ac:dyDescent="0.3">
      <c r="A609" s="631" t="s">
        <v>3030</v>
      </c>
      <c r="B609" s="632" t="s">
        <v>2531</v>
      </c>
      <c r="C609" s="632" t="s">
        <v>634</v>
      </c>
      <c r="D609" s="632" t="s">
        <v>2672</v>
      </c>
      <c r="E609" s="632" t="s">
        <v>2673</v>
      </c>
      <c r="F609" s="649">
        <v>9</v>
      </c>
      <c r="G609" s="649">
        <v>47421</v>
      </c>
      <c r="H609" s="649">
        <v>1.8</v>
      </c>
      <c r="I609" s="649">
        <v>5269</v>
      </c>
      <c r="J609" s="649">
        <v>5</v>
      </c>
      <c r="K609" s="649">
        <v>26345</v>
      </c>
      <c r="L609" s="649">
        <v>1</v>
      </c>
      <c r="M609" s="649">
        <v>5269</v>
      </c>
      <c r="N609" s="649">
        <v>6</v>
      </c>
      <c r="O609" s="649">
        <v>31618</v>
      </c>
      <c r="P609" s="637">
        <v>1.2001518314670716</v>
      </c>
      <c r="Q609" s="650">
        <v>5269.666666666667</v>
      </c>
    </row>
    <row r="610" spans="1:17" ht="14.4" customHeight="1" x14ac:dyDescent="0.3">
      <c r="A610" s="631" t="s">
        <v>3030</v>
      </c>
      <c r="B610" s="632" t="s">
        <v>2531</v>
      </c>
      <c r="C610" s="632" t="s">
        <v>634</v>
      </c>
      <c r="D610" s="632" t="s">
        <v>2678</v>
      </c>
      <c r="E610" s="632" t="s">
        <v>2679</v>
      </c>
      <c r="F610" s="649">
        <v>17</v>
      </c>
      <c r="G610" s="649">
        <v>11458</v>
      </c>
      <c r="H610" s="649">
        <v>1.6974814814814816</v>
      </c>
      <c r="I610" s="649">
        <v>674</v>
      </c>
      <c r="J610" s="649">
        <v>10</v>
      </c>
      <c r="K610" s="649">
        <v>6750</v>
      </c>
      <c r="L610" s="649">
        <v>1</v>
      </c>
      <c r="M610" s="649">
        <v>675</v>
      </c>
      <c r="N610" s="649">
        <v>12</v>
      </c>
      <c r="O610" s="649">
        <v>8100</v>
      </c>
      <c r="P610" s="637">
        <v>1.2</v>
      </c>
      <c r="Q610" s="650">
        <v>675</v>
      </c>
    </row>
    <row r="611" spans="1:17" ht="14.4" customHeight="1" x14ac:dyDescent="0.3">
      <c r="A611" s="631" t="s">
        <v>3030</v>
      </c>
      <c r="B611" s="632" t="s">
        <v>2531</v>
      </c>
      <c r="C611" s="632" t="s">
        <v>634</v>
      </c>
      <c r="D611" s="632" t="s">
        <v>2678</v>
      </c>
      <c r="E611" s="632" t="s">
        <v>2680</v>
      </c>
      <c r="F611" s="649">
        <v>25</v>
      </c>
      <c r="G611" s="649">
        <v>16850</v>
      </c>
      <c r="H611" s="649">
        <v>1.5601851851851851</v>
      </c>
      <c r="I611" s="649">
        <v>674</v>
      </c>
      <c r="J611" s="649">
        <v>16</v>
      </c>
      <c r="K611" s="649">
        <v>10800</v>
      </c>
      <c r="L611" s="649">
        <v>1</v>
      </c>
      <c r="M611" s="649">
        <v>675</v>
      </c>
      <c r="N611" s="649">
        <v>7</v>
      </c>
      <c r="O611" s="649">
        <v>4725</v>
      </c>
      <c r="P611" s="637">
        <v>0.4375</v>
      </c>
      <c r="Q611" s="650">
        <v>675</v>
      </c>
    </row>
    <row r="612" spans="1:17" ht="14.4" customHeight="1" x14ac:dyDescent="0.3">
      <c r="A612" s="631" t="s">
        <v>3030</v>
      </c>
      <c r="B612" s="632" t="s">
        <v>2531</v>
      </c>
      <c r="C612" s="632" t="s">
        <v>634</v>
      </c>
      <c r="D612" s="632" t="s">
        <v>2915</v>
      </c>
      <c r="E612" s="632" t="s">
        <v>2917</v>
      </c>
      <c r="F612" s="649"/>
      <c r="G612" s="649"/>
      <c r="H612" s="649"/>
      <c r="I612" s="649"/>
      <c r="J612" s="649"/>
      <c r="K612" s="649"/>
      <c r="L612" s="649"/>
      <c r="M612" s="649"/>
      <c r="N612" s="649">
        <v>3</v>
      </c>
      <c r="O612" s="649">
        <v>6342</v>
      </c>
      <c r="P612" s="637"/>
      <c r="Q612" s="650">
        <v>2114</v>
      </c>
    </row>
    <row r="613" spans="1:17" ht="14.4" customHeight="1" x14ac:dyDescent="0.3">
      <c r="A613" s="631" t="s">
        <v>3030</v>
      </c>
      <c r="B613" s="632" t="s">
        <v>2531</v>
      </c>
      <c r="C613" s="632" t="s">
        <v>634</v>
      </c>
      <c r="D613" s="632" t="s">
        <v>2685</v>
      </c>
      <c r="E613" s="632" t="s">
        <v>2686</v>
      </c>
      <c r="F613" s="649">
        <v>17</v>
      </c>
      <c r="G613" s="649">
        <v>2635</v>
      </c>
      <c r="H613" s="649">
        <v>4.25</v>
      </c>
      <c r="I613" s="649">
        <v>155</v>
      </c>
      <c r="J613" s="649">
        <v>4</v>
      </c>
      <c r="K613" s="649">
        <v>620</v>
      </c>
      <c r="L613" s="649">
        <v>1</v>
      </c>
      <c r="M613" s="649">
        <v>155</v>
      </c>
      <c r="N613" s="649">
        <v>5</v>
      </c>
      <c r="O613" s="649">
        <v>775</v>
      </c>
      <c r="P613" s="637">
        <v>1.25</v>
      </c>
      <c r="Q613" s="650">
        <v>155</v>
      </c>
    </row>
    <row r="614" spans="1:17" ht="14.4" customHeight="1" x14ac:dyDescent="0.3">
      <c r="A614" s="631" t="s">
        <v>3030</v>
      </c>
      <c r="B614" s="632" t="s">
        <v>2531</v>
      </c>
      <c r="C614" s="632" t="s">
        <v>634</v>
      </c>
      <c r="D614" s="632" t="s">
        <v>2685</v>
      </c>
      <c r="E614" s="632" t="s">
        <v>2687</v>
      </c>
      <c r="F614" s="649">
        <v>39</v>
      </c>
      <c r="G614" s="649">
        <v>6045</v>
      </c>
      <c r="H614" s="649">
        <v>1.1470588235294117</v>
      </c>
      <c r="I614" s="649">
        <v>155</v>
      </c>
      <c r="J614" s="649">
        <v>34</v>
      </c>
      <c r="K614" s="649">
        <v>5270</v>
      </c>
      <c r="L614" s="649">
        <v>1</v>
      </c>
      <c r="M614" s="649">
        <v>155</v>
      </c>
      <c r="N614" s="649">
        <v>24</v>
      </c>
      <c r="O614" s="649">
        <v>3720</v>
      </c>
      <c r="P614" s="637">
        <v>0.70588235294117652</v>
      </c>
      <c r="Q614" s="650">
        <v>155</v>
      </c>
    </row>
    <row r="615" spans="1:17" ht="14.4" customHeight="1" x14ac:dyDescent="0.3">
      <c r="A615" s="631" t="s">
        <v>3030</v>
      </c>
      <c r="B615" s="632" t="s">
        <v>2531</v>
      </c>
      <c r="C615" s="632" t="s">
        <v>634</v>
      </c>
      <c r="D615" s="632" t="s">
        <v>2688</v>
      </c>
      <c r="E615" s="632" t="s">
        <v>2689</v>
      </c>
      <c r="F615" s="649">
        <v>1</v>
      </c>
      <c r="G615" s="649">
        <v>199</v>
      </c>
      <c r="H615" s="649">
        <v>0.25</v>
      </c>
      <c r="I615" s="649">
        <v>199</v>
      </c>
      <c r="J615" s="649">
        <v>4</v>
      </c>
      <c r="K615" s="649">
        <v>796</v>
      </c>
      <c r="L615" s="649">
        <v>1</v>
      </c>
      <c r="M615" s="649">
        <v>199</v>
      </c>
      <c r="N615" s="649"/>
      <c r="O615" s="649"/>
      <c r="P615" s="637"/>
      <c r="Q615" s="650"/>
    </row>
    <row r="616" spans="1:17" ht="14.4" customHeight="1" x14ac:dyDescent="0.3">
      <c r="A616" s="631" t="s">
        <v>3030</v>
      </c>
      <c r="B616" s="632" t="s">
        <v>2531</v>
      </c>
      <c r="C616" s="632" t="s">
        <v>634</v>
      </c>
      <c r="D616" s="632" t="s">
        <v>2691</v>
      </c>
      <c r="E616" s="632" t="s">
        <v>2692</v>
      </c>
      <c r="F616" s="649">
        <v>75</v>
      </c>
      <c r="G616" s="649">
        <v>15300</v>
      </c>
      <c r="H616" s="649">
        <v>4.166666666666667</v>
      </c>
      <c r="I616" s="649">
        <v>204</v>
      </c>
      <c r="J616" s="649">
        <v>18</v>
      </c>
      <c r="K616" s="649">
        <v>3672</v>
      </c>
      <c r="L616" s="649">
        <v>1</v>
      </c>
      <c r="M616" s="649">
        <v>204</v>
      </c>
      <c r="N616" s="649">
        <v>52</v>
      </c>
      <c r="O616" s="649">
        <v>10679</v>
      </c>
      <c r="P616" s="637">
        <v>2.9082244008714597</v>
      </c>
      <c r="Q616" s="650">
        <v>205.36538461538461</v>
      </c>
    </row>
    <row r="617" spans="1:17" ht="14.4" customHeight="1" x14ac:dyDescent="0.3">
      <c r="A617" s="631" t="s">
        <v>3030</v>
      </c>
      <c r="B617" s="632" t="s">
        <v>2531</v>
      </c>
      <c r="C617" s="632" t="s">
        <v>634</v>
      </c>
      <c r="D617" s="632" t="s">
        <v>2693</v>
      </c>
      <c r="E617" s="632" t="s">
        <v>2694</v>
      </c>
      <c r="F617" s="649">
        <v>55</v>
      </c>
      <c r="G617" s="649">
        <v>23430</v>
      </c>
      <c r="H617" s="649">
        <v>0.859375</v>
      </c>
      <c r="I617" s="649">
        <v>426</v>
      </c>
      <c r="J617" s="649">
        <v>64</v>
      </c>
      <c r="K617" s="649">
        <v>27264</v>
      </c>
      <c r="L617" s="649">
        <v>1</v>
      </c>
      <c r="M617" s="649">
        <v>426</v>
      </c>
      <c r="N617" s="649">
        <v>45</v>
      </c>
      <c r="O617" s="649">
        <v>19215</v>
      </c>
      <c r="P617" s="637">
        <v>0.70477552816901412</v>
      </c>
      <c r="Q617" s="650">
        <v>427</v>
      </c>
    </row>
    <row r="618" spans="1:17" ht="14.4" customHeight="1" x14ac:dyDescent="0.3">
      <c r="A618" s="631" t="s">
        <v>3030</v>
      </c>
      <c r="B618" s="632" t="s">
        <v>2531</v>
      </c>
      <c r="C618" s="632" t="s">
        <v>634</v>
      </c>
      <c r="D618" s="632" t="s">
        <v>2693</v>
      </c>
      <c r="E618" s="632" t="s">
        <v>2695</v>
      </c>
      <c r="F618" s="649">
        <v>183</v>
      </c>
      <c r="G618" s="649">
        <v>77958</v>
      </c>
      <c r="H618" s="649">
        <v>1.967741935483871</v>
      </c>
      <c r="I618" s="649">
        <v>426</v>
      </c>
      <c r="J618" s="649">
        <v>93</v>
      </c>
      <c r="K618" s="649">
        <v>39618</v>
      </c>
      <c r="L618" s="649">
        <v>1</v>
      </c>
      <c r="M618" s="649">
        <v>426</v>
      </c>
      <c r="N618" s="649">
        <v>118</v>
      </c>
      <c r="O618" s="649">
        <v>50386</v>
      </c>
      <c r="P618" s="637">
        <v>1.2717956484426272</v>
      </c>
      <c r="Q618" s="650">
        <v>427</v>
      </c>
    </row>
    <row r="619" spans="1:17" ht="14.4" customHeight="1" x14ac:dyDescent="0.3">
      <c r="A619" s="631" t="s">
        <v>3030</v>
      </c>
      <c r="B619" s="632" t="s">
        <v>2531</v>
      </c>
      <c r="C619" s="632" t="s">
        <v>634</v>
      </c>
      <c r="D619" s="632" t="s">
        <v>2698</v>
      </c>
      <c r="E619" s="632" t="s">
        <v>2699</v>
      </c>
      <c r="F619" s="649"/>
      <c r="G619" s="649"/>
      <c r="H619" s="649"/>
      <c r="I619" s="649"/>
      <c r="J619" s="649">
        <v>1</v>
      </c>
      <c r="K619" s="649">
        <v>163</v>
      </c>
      <c r="L619" s="649">
        <v>1</v>
      </c>
      <c r="M619" s="649">
        <v>163</v>
      </c>
      <c r="N619" s="649">
        <v>1</v>
      </c>
      <c r="O619" s="649">
        <v>163</v>
      </c>
      <c r="P619" s="637">
        <v>1</v>
      </c>
      <c r="Q619" s="650">
        <v>163</v>
      </c>
    </row>
    <row r="620" spans="1:17" ht="14.4" customHeight="1" x14ac:dyDescent="0.3">
      <c r="A620" s="631" t="s">
        <v>3030</v>
      </c>
      <c r="B620" s="632" t="s">
        <v>2531</v>
      </c>
      <c r="C620" s="632" t="s">
        <v>634</v>
      </c>
      <c r="D620" s="632" t="s">
        <v>2698</v>
      </c>
      <c r="E620" s="632" t="s">
        <v>2700</v>
      </c>
      <c r="F620" s="649">
        <v>4</v>
      </c>
      <c r="G620" s="649">
        <v>652</v>
      </c>
      <c r="H620" s="649">
        <v>2</v>
      </c>
      <c r="I620" s="649">
        <v>163</v>
      </c>
      <c r="J620" s="649">
        <v>2</v>
      </c>
      <c r="K620" s="649">
        <v>326</v>
      </c>
      <c r="L620" s="649">
        <v>1</v>
      </c>
      <c r="M620" s="649">
        <v>163</v>
      </c>
      <c r="N620" s="649"/>
      <c r="O620" s="649"/>
      <c r="P620" s="637"/>
      <c r="Q620" s="650"/>
    </row>
    <row r="621" spans="1:17" ht="14.4" customHeight="1" x14ac:dyDescent="0.3">
      <c r="A621" s="631" t="s">
        <v>3030</v>
      </c>
      <c r="B621" s="632" t="s">
        <v>2531</v>
      </c>
      <c r="C621" s="632" t="s">
        <v>634</v>
      </c>
      <c r="D621" s="632" t="s">
        <v>2701</v>
      </c>
      <c r="E621" s="632" t="s">
        <v>2702</v>
      </c>
      <c r="F621" s="649">
        <v>3</v>
      </c>
      <c r="G621" s="649">
        <v>1308</v>
      </c>
      <c r="H621" s="649">
        <v>1</v>
      </c>
      <c r="I621" s="649">
        <v>436</v>
      </c>
      <c r="J621" s="649">
        <v>3</v>
      </c>
      <c r="K621" s="649">
        <v>1308</v>
      </c>
      <c r="L621" s="649">
        <v>1</v>
      </c>
      <c r="M621" s="649">
        <v>436</v>
      </c>
      <c r="N621" s="649">
        <v>4</v>
      </c>
      <c r="O621" s="649">
        <v>1748</v>
      </c>
      <c r="P621" s="637">
        <v>1.3363914373088686</v>
      </c>
      <c r="Q621" s="650">
        <v>437</v>
      </c>
    </row>
    <row r="622" spans="1:17" ht="14.4" customHeight="1" x14ac:dyDescent="0.3">
      <c r="A622" s="631" t="s">
        <v>3030</v>
      </c>
      <c r="B622" s="632" t="s">
        <v>2531</v>
      </c>
      <c r="C622" s="632" t="s">
        <v>634</v>
      </c>
      <c r="D622" s="632" t="s">
        <v>2701</v>
      </c>
      <c r="E622" s="632" t="s">
        <v>2703</v>
      </c>
      <c r="F622" s="649">
        <v>1</v>
      </c>
      <c r="G622" s="649">
        <v>436</v>
      </c>
      <c r="H622" s="649">
        <v>0.33333333333333331</v>
      </c>
      <c r="I622" s="649">
        <v>436</v>
      </c>
      <c r="J622" s="649">
        <v>3</v>
      </c>
      <c r="K622" s="649">
        <v>1308</v>
      </c>
      <c r="L622" s="649">
        <v>1</v>
      </c>
      <c r="M622" s="649">
        <v>436</v>
      </c>
      <c r="N622" s="649">
        <v>1</v>
      </c>
      <c r="O622" s="649">
        <v>437</v>
      </c>
      <c r="P622" s="637">
        <v>0.33409785932721714</v>
      </c>
      <c r="Q622" s="650">
        <v>437</v>
      </c>
    </row>
    <row r="623" spans="1:17" ht="14.4" customHeight="1" x14ac:dyDescent="0.3">
      <c r="A623" s="631" t="s">
        <v>3030</v>
      </c>
      <c r="B623" s="632" t="s">
        <v>2531</v>
      </c>
      <c r="C623" s="632" t="s">
        <v>634</v>
      </c>
      <c r="D623" s="632" t="s">
        <v>2704</v>
      </c>
      <c r="E623" s="632" t="s">
        <v>2705</v>
      </c>
      <c r="F623" s="649">
        <v>4</v>
      </c>
      <c r="G623" s="649">
        <v>8616</v>
      </c>
      <c r="H623" s="649">
        <v>0.66635730858468678</v>
      </c>
      <c r="I623" s="649">
        <v>2154</v>
      </c>
      <c r="J623" s="649">
        <v>6</v>
      </c>
      <c r="K623" s="649">
        <v>12930</v>
      </c>
      <c r="L623" s="649">
        <v>1</v>
      </c>
      <c r="M623" s="649">
        <v>2155</v>
      </c>
      <c r="N623" s="649">
        <v>23</v>
      </c>
      <c r="O623" s="649">
        <v>49588</v>
      </c>
      <c r="P623" s="637">
        <v>3.8351121423047179</v>
      </c>
      <c r="Q623" s="650">
        <v>2156</v>
      </c>
    </row>
    <row r="624" spans="1:17" ht="14.4" customHeight="1" x14ac:dyDescent="0.3">
      <c r="A624" s="631" t="s">
        <v>3030</v>
      </c>
      <c r="B624" s="632" t="s">
        <v>2531</v>
      </c>
      <c r="C624" s="632" t="s">
        <v>634</v>
      </c>
      <c r="D624" s="632" t="s">
        <v>2704</v>
      </c>
      <c r="E624" s="632" t="s">
        <v>2706</v>
      </c>
      <c r="F624" s="649">
        <v>47</v>
      </c>
      <c r="G624" s="649">
        <v>101238</v>
      </c>
      <c r="H624" s="649">
        <v>0.99953596287703017</v>
      </c>
      <c r="I624" s="649">
        <v>2154</v>
      </c>
      <c r="J624" s="649">
        <v>47</v>
      </c>
      <c r="K624" s="649">
        <v>101285</v>
      </c>
      <c r="L624" s="649">
        <v>1</v>
      </c>
      <c r="M624" s="649">
        <v>2155</v>
      </c>
      <c r="N624" s="649">
        <v>23</v>
      </c>
      <c r="O624" s="649">
        <v>49588</v>
      </c>
      <c r="P624" s="637">
        <v>0.48958878412400653</v>
      </c>
      <c r="Q624" s="650">
        <v>2156</v>
      </c>
    </row>
    <row r="625" spans="1:17" ht="14.4" customHeight="1" x14ac:dyDescent="0.3">
      <c r="A625" s="631" t="s">
        <v>3030</v>
      </c>
      <c r="B625" s="632" t="s">
        <v>2531</v>
      </c>
      <c r="C625" s="632" t="s">
        <v>634</v>
      </c>
      <c r="D625" s="632" t="s">
        <v>2918</v>
      </c>
      <c r="E625" s="632" t="s">
        <v>2903</v>
      </c>
      <c r="F625" s="649">
        <v>14</v>
      </c>
      <c r="G625" s="649">
        <v>26432</v>
      </c>
      <c r="H625" s="649">
        <v>1.272053515568603</v>
      </c>
      <c r="I625" s="649">
        <v>1888</v>
      </c>
      <c r="J625" s="649">
        <v>11</v>
      </c>
      <c r="K625" s="649">
        <v>20779</v>
      </c>
      <c r="L625" s="649">
        <v>1</v>
      </c>
      <c r="M625" s="649">
        <v>1889</v>
      </c>
      <c r="N625" s="649">
        <v>28</v>
      </c>
      <c r="O625" s="649">
        <v>52892</v>
      </c>
      <c r="P625" s="637">
        <v>2.5454545454545454</v>
      </c>
      <c r="Q625" s="650">
        <v>1889</v>
      </c>
    </row>
    <row r="626" spans="1:17" ht="14.4" customHeight="1" x14ac:dyDescent="0.3">
      <c r="A626" s="631" t="s">
        <v>3030</v>
      </c>
      <c r="B626" s="632" t="s">
        <v>2531</v>
      </c>
      <c r="C626" s="632" t="s">
        <v>634</v>
      </c>
      <c r="D626" s="632" t="s">
        <v>2707</v>
      </c>
      <c r="E626" s="632" t="s">
        <v>2708</v>
      </c>
      <c r="F626" s="649"/>
      <c r="G626" s="649"/>
      <c r="H626" s="649"/>
      <c r="I626" s="649"/>
      <c r="J626" s="649">
        <v>1</v>
      </c>
      <c r="K626" s="649">
        <v>163</v>
      </c>
      <c r="L626" s="649">
        <v>1</v>
      </c>
      <c r="M626" s="649">
        <v>163</v>
      </c>
      <c r="N626" s="649"/>
      <c r="O626" s="649"/>
      <c r="P626" s="637"/>
      <c r="Q626" s="650"/>
    </row>
    <row r="627" spans="1:17" ht="14.4" customHeight="1" x14ac:dyDescent="0.3">
      <c r="A627" s="631" t="s">
        <v>3030</v>
      </c>
      <c r="B627" s="632" t="s">
        <v>2531</v>
      </c>
      <c r="C627" s="632" t="s">
        <v>634</v>
      </c>
      <c r="D627" s="632" t="s">
        <v>2919</v>
      </c>
      <c r="E627" s="632" t="s">
        <v>2921</v>
      </c>
      <c r="F627" s="649"/>
      <c r="G627" s="649"/>
      <c r="H627" s="649"/>
      <c r="I627" s="649"/>
      <c r="J627" s="649"/>
      <c r="K627" s="649"/>
      <c r="L627" s="649"/>
      <c r="M627" s="649"/>
      <c r="N627" s="649">
        <v>1</v>
      </c>
      <c r="O627" s="649">
        <v>9840</v>
      </c>
      <c r="P627" s="637"/>
      <c r="Q627" s="650">
        <v>9840</v>
      </c>
    </row>
    <row r="628" spans="1:17" ht="14.4" customHeight="1" x14ac:dyDescent="0.3">
      <c r="A628" s="631" t="s">
        <v>3030</v>
      </c>
      <c r="B628" s="632" t="s">
        <v>2531</v>
      </c>
      <c r="C628" s="632" t="s">
        <v>634</v>
      </c>
      <c r="D628" s="632" t="s">
        <v>2710</v>
      </c>
      <c r="E628" s="632" t="s">
        <v>2711</v>
      </c>
      <c r="F628" s="649">
        <v>13</v>
      </c>
      <c r="G628" s="649">
        <v>12129</v>
      </c>
      <c r="H628" s="649">
        <v>1.8551544814928111</v>
      </c>
      <c r="I628" s="649">
        <v>933</v>
      </c>
      <c r="J628" s="649">
        <v>7</v>
      </c>
      <c r="K628" s="649">
        <v>6538</v>
      </c>
      <c r="L628" s="649">
        <v>1</v>
      </c>
      <c r="M628" s="649">
        <v>934</v>
      </c>
      <c r="N628" s="649">
        <v>1</v>
      </c>
      <c r="O628" s="649">
        <v>935</v>
      </c>
      <c r="P628" s="637">
        <v>0.14301009483022331</v>
      </c>
      <c r="Q628" s="650">
        <v>935</v>
      </c>
    </row>
    <row r="629" spans="1:17" ht="14.4" customHeight="1" x14ac:dyDescent="0.3">
      <c r="A629" s="631" t="s">
        <v>3030</v>
      </c>
      <c r="B629" s="632" t="s">
        <v>2531</v>
      </c>
      <c r="C629" s="632" t="s">
        <v>634</v>
      </c>
      <c r="D629" s="632" t="s">
        <v>2710</v>
      </c>
      <c r="E629" s="632" t="s">
        <v>2712</v>
      </c>
      <c r="F629" s="649">
        <v>8</v>
      </c>
      <c r="G629" s="649">
        <v>7464</v>
      </c>
      <c r="H629" s="649">
        <v>1.9978586723768736</v>
      </c>
      <c r="I629" s="649">
        <v>933</v>
      </c>
      <c r="J629" s="649">
        <v>4</v>
      </c>
      <c r="K629" s="649">
        <v>3736</v>
      </c>
      <c r="L629" s="649">
        <v>1</v>
      </c>
      <c r="M629" s="649">
        <v>934</v>
      </c>
      <c r="N629" s="649">
        <v>4</v>
      </c>
      <c r="O629" s="649">
        <v>3740</v>
      </c>
      <c r="P629" s="637">
        <v>1.0010706638115632</v>
      </c>
      <c r="Q629" s="650">
        <v>935</v>
      </c>
    </row>
    <row r="630" spans="1:17" ht="14.4" customHeight="1" x14ac:dyDescent="0.3">
      <c r="A630" s="631" t="s">
        <v>3030</v>
      </c>
      <c r="B630" s="632" t="s">
        <v>2531</v>
      </c>
      <c r="C630" s="632" t="s">
        <v>634</v>
      </c>
      <c r="D630" s="632" t="s">
        <v>2715</v>
      </c>
      <c r="E630" s="632" t="s">
        <v>2716</v>
      </c>
      <c r="F630" s="649">
        <v>5</v>
      </c>
      <c r="G630" s="649">
        <v>42295</v>
      </c>
      <c r="H630" s="649"/>
      <c r="I630" s="649">
        <v>8459</v>
      </c>
      <c r="J630" s="649"/>
      <c r="K630" s="649"/>
      <c r="L630" s="649"/>
      <c r="M630" s="649"/>
      <c r="N630" s="649">
        <v>7</v>
      </c>
      <c r="O630" s="649">
        <v>59234</v>
      </c>
      <c r="P630" s="637"/>
      <c r="Q630" s="650">
        <v>8462</v>
      </c>
    </row>
    <row r="631" spans="1:17" ht="14.4" customHeight="1" x14ac:dyDescent="0.3">
      <c r="A631" s="631" t="s">
        <v>3030</v>
      </c>
      <c r="B631" s="632" t="s">
        <v>2531</v>
      </c>
      <c r="C631" s="632" t="s">
        <v>634</v>
      </c>
      <c r="D631" s="632" t="s">
        <v>2715</v>
      </c>
      <c r="E631" s="632" t="s">
        <v>2717</v>
      </c>
      <c r="F631" s="649">
        <v>3</v>
      </c>
      <c r="G631" s="649">
        <v>25377</v>
      </c>
      <c r="H631" s="649">
        <v>0.37495567375886524</v>
      </c>
      <c r="I631" s="649">
        <v>8459</v>
      </c>
      <c r="J631" s="649">
        <v>8</v>
      </c>
      <c r="K631" s="649">
        <v>67680</v>
      </c>
      <c r="L631" s="649">
        <v>1</v>
      </c>
      <c r="M631" s="649">
        <v>8460</v>
      </c>
      <c r="N631" s="649">
        <v>11</v>
      </c>
      <c r="O631" s="649">
        <v>93082</v>
      </c>
      <c r="P631" s="637">
        <v>1.3753250591016548</v>
      </c>
      <c r="Q631" s="650">
        <v>8462</v>
      </c>
    </row>
    <row r="632" spans="1:17" ht="14.4" customHeight="1" x14ac:dyDescent="0.3">
      <c r="A632" s="631" t="s">
        <v>3030</v>
      </c>
      <c r="B632" s="632" t="s">
        <v>2531</v>
      </c>
      <c r="C632" s="632" t="s">
        <v>634</v>
      </c>
      <c r="D632" s="632" t="s">
        <v>2762</v>
      </c>
      <c r="E632" s="632" t="s">
        <v>2763</v>
      </c>
      <c r="F632" s="649">
        <v>192</v>
      </c>
      <c r="G632" s="649">
        <v>30720</v>
      </c>
      <c r="H632" s="649">
        <v>0.96482412060301503</v>
      </c>
      <c r="I632" s="649">
        <v>160</v>
      </c>
      <c r="J632" s="649">
        <v>199</v>
      </c>
      <c r="K632" s="649">
        <v>31840</v>
      </c>
      <c r="L632" s="649">
        <v>1</v>
      </c>
      <c r="M632" s="649">
        <v>160</v>
      </c>
      <c r="N632" s="649">
        <v>218</v>
      </c>
      <c r="O632" s="649">
        <v>35098</v>
      </c>
      <c r="P632" s="637">
        <v>1.102324120603015</v>
      </c>
      <c r="Q632" s="650">
        <v>161</v>
      </c>
    </row>
    <row r="633" spans="1:17" ht="14.4" customHeight="1" x14ac:dyDescent="0.3">
      <c r="A633" s="631" t="s">
        <v>3030</v>
      </c>
      <c r="B633" s="632" t="s">
        <v>2531</v>
      </c>
      <c r="C633" s="632" t="s">
        <v>634</v>
      </c>
      <c r="D633" s="632" t="s">
        <v>2721</v>
      </c>
      <c r="E633" s="632" t="s">
        <v>2722</v>
      </c>
      <c r="F633" s="649">
        <v>32</v>
      </c>
      <c r="G633" s="649">
        <v>65696</v>
      </c>
      <c r="H633" s="649">
        <v>0.84210526315789469</v>
      </c>
      <c r="I633" s="649">
        <v>2053</v>
      </c>
      <c r="J633" s="649">
        <v>38</v>
      </c>
      <c r="K633" s="649">
        <v>78014</v>
      </c>
      <c r="L633" s="649">
        <v>1</v>
      </c>
      <c r="M633" s="649">
        <v>2053</v>
      </c>
      <c r="N633" s="649">
        <v>29</v>
      </c>
      <c r="O633" s="649">
        <v>59595</v>
      </c>
      <c r="P633" s="637">
        <v>0.76390135103955703</v>
      </c>
      <c r="Q633" s="650">
        <v>2055</v>
      </c>
    </row>
    <row r="634" spans="1:17" ht="14.4" customHeight="1" x14ac:dyDescent="0.3">
      <c r="A634" s="631" t="s">
        <v>3030</v>
      </c>
      <c r="B634" s="632" t="s">
        <v>2531</v>
      </c>
      <c r="C634" s="632" t="s">
        <v>634</v>
      </c>
      <c r="D634" s="632" t="s">
        <v>2922</v>
      </c>
      <c r="E634" s="632" t="s">
        <v>2924</v>
      </c>
      <c r="F634" s="649"/>
      <c r="G634" s="649"/>
      <c r="H634" s="649"/>
      <c r="I634" s="649"/>
      <c r="J634" s="649"/>
      <c r="K634" s="649"/>
      <c r="L634" s="649"/>
      <c r="M634" s="649"/>
      <c r="N634" s="649">
        <v>1</v>
      </c>
      <c r="O634" s="649">
        <v>5754</v>
      </c>
      <c r="P634" s="637"/>
      <c r="Q634" s="650">
        <v>5754</v>
      </c>
    </row>
    <row r="635" spans="1:17" ht="14.4" customHeight="1" x14ac:dyDescent="0.3">
      <c r="A635" s="631" t="s">
        <v>3030</v>
      </c>
      <c r="B635" s="632" t="s">
        <v>2531</v>
      </c>
      <c r="C635" s="632" t="s">
        <v>634</v>
      </c>
      <c r="D635" s="632" t="s">
        <v>2925</v>
      </c>
      <c r="E635" s="632" t="s">
        <v>2926</v>
      </c>
      <c r="F635" s="649">
        <v>1</v>
      </c>
      <c r="G635" s="649">
        <v>580</v>
      </c>
      <c r="H635" s="649">
        <v>0.5</v>
      </c>
      <c r="I635" s="649">
        <v>580</v>
      </c>
      <c r="J635" s="649">
        <v>2</v>
      </c>
      <c r="K635" s="649">
        <v>1160</v>
      </c>
      <c r="L635" s="649">
        <v>1</v>
      </c>
      <c r="M635" s="649">
        <v>580</v>
      </c>
      <c r="N635" s="649">
        <v>1</v>
      </c>
      <c r="O635" s="649">
        <v>579</v>
      </c>
      <c r="P635" s="637">
        <v>0.49913793103448278</v>
      </c>
      <c r="Q635" s="650">
        <v>579</v>
      </c>
    </row>
    <row r="636" spans="1:17" ht="14.4" customHeight="1" x14ac:dyDescent="0.3">
      <c r="A636" s="631" t="s">
        <v>3030</v>
      </c>
      <c r="B636" s="632" t="s">
        <v>2531</v>
      </c>
      <c r="C636" s="632" t="s">
        <v>634</v>
      </c>
      <c r="D636" s="632" t="s">
        <v>2925</v>
      </c>
      <c r="E636" s="632" t="s">
        <v>2927</v>
      </c>
      <c r="F636" s="649">
        <v>1</v>
      </c>
      <c r="G636" s="649">
        <v>580</v>
      </c>
      <c r="H636" s="649"/>
      <c r="I636" s="649">
        <v>580</v>
      </c>
      <c r="J636" s="649"/>
      <c r="K636" s="649"/>
      <c r="L636" s="649"/>
      <c r="M636" s="649"/>
      <c r="N636" s="649">
        <v>3</v>
      </c>
      <c r="O636" s="649">
        <v>1739</v>
      </c>
      <c r="P636" s="637"/>
      <c r="Q636" s="650">
        <v>579.66666666666663</v>
      </c>
    </row>
    <row r="637" spans="1:17" ht="14.4" customHeight="1" x14ac:dyDescent="0.3">
      <c r="A637" s="631" t="s">
        <v>3030</v>
      </c>
      <c r="B637" s="632" t="s">
        <v>2531</v>
      </c>
      <c r="C637" s="632" t="s">
        <v>634</v>
      </c>
      <c r="D637" s="632" t="s">
        <v>2725</v>
      </c>
      <c r="E637" s="632" t="s">
        <v>2726</v>
      </c>
      <c r="F637" s="649">
        <v>1</v>
      </c>
      <c r="G637" s="649">
        <v>373</v>
      </c>
      <c r="H637" s="649">
        <v>1</v>
      </c>
      <c r="I637" s="649">
        <v>373</v>
      </c>
      <c r="J637" s="649">
        <v>1</v>
      </c>
      <c r="K637" s="649">
        <v>373</v>
      </c>
      <c r="L637" s="649">
        <v>1</v>
      </c>
      <c r="M637" s="649">
        <v>373</v>
      </c>
      <c r="N637" s="649"/>
      <c r="O637" s="649"/>
      <c r="P637" s="637"/>
      <c r="Q637" s="650"/>
    </row>
    <row r="638" spans="1:17" ht="14.4" customHeight="1" x14ac:dyDescent="0.3">
      <c r="A638" s="631" t="s">
        <v>3030</v>
      </c>
      <c r="B638" s="632" t="s">
        <v>2531</v>
      </c>
      <c r="C638" s="632" t="s">
        <v>634</v>
      </c>
      <c r="D638" s="632" t="s">
        <v>2725</v>
      </c>
      <c r="E638" s="632" t="s">
        <v>2727</v>
      </c>
      <c r="F638" s="649"/>
      <c r="G638" s="649"/>
      <c r="H638" s="649"/>
      <c r="I638" s="649"/>
      <c r="J638" s="649">
        <v>1</v>
      </c>
      <c r="K638" s="649">
        <v>373</v>
      </c>
      <c r="L638" s="649">
        <v>1</v>
      </c>
      <c r="M638" s="649">
        <v>373</v>
      </c>
      <c r="N638" s="649">
        <v>1</v>
      </c>
      <c r="O638" s="649">
        <v>374</v>
      </c>
      <c r="P638" s="637">
        <v>1.0026809651474531</v>
      </c>
      <c r="Q638" s="650">
        <v>374</v>
      </c>
    </row>
    <row r="639" spans="1:17" ht="14.4" customHeight="1" x14ac:dyDescent="0.3">
      <c r="A639" s="631" t="s">
        <v>3030</v>
      </c>
      <c r="B639" s="632" t="s">
        <v>2531</v>
      </c>
      <c r="C639" s="632" t="s">
        <v>634</v>
      </c>
      <c r="D639" s="632" t="s">
        <v>2734</v>
      </c>
      <c r="E639" s="632" t="s">
        <v>2735</v>
      </c>
      <c r="F639" s="649">
        <v>267</v>
      </c>
      <c r="G639" s="649">
        <v>93984</v>
      </c>
      <c r="H639" s="649">
        <v>0.97445255474452552</v>
      </c>
      <c r="I639" s="649">
        <v>352</v>
      </c>
      <c r="J639" s="649">
        <v>274</v>
      </c>
      <c r="K639" s="649">
        <v>96448</v>
      </c>
      <c r="L639" s="649">
        <v>1</v>
      </c>
      <c r="M639" s="649">
        <v>352</v>
      </c>
      <c r="N639" s="649">
        <v>270</v>
      </c>
      <c r="O639" s="649">
        <v>95310</v>
      </c>
      <c r="P639" s="637">
        <v>0.98820089581950898</v>
      </c>
      <c r="Q639" s="650">
        <v>353</v>
      </c>
    </row>
    <row r="640" spans="1:17" ht="14.4" customHeight="1" x14ac:dyDescent="0.3">
      <c r="A640" s="631" t="s">
        <v>3030</v>
      </c>
      <c r="B640" s="632" t="s">
        <v>2531</v>
      </c>
      <c r="C640" s="632" t="s">
        <v>634</v>
      </c>
      <c r="D640" s="632" t="s">
        <v>2928</v>
      </c>
      <c r="E640" s="632" t="s">
        <v>2929</v>
      </c>
      <c r="F640" s="649"/>
      <c r="G640" s="649"/>
      <c r="H640" s="649"/>
      <c r="I640" s="649"/>
      <c r="J640" s="649">
        <v>1</v>
      </c>
      <c r="K640" s="649">
        <v>0</v>
      </c>
      <c r="L640" s="649"/>
      <c r="M640" s="649">
        <v>0</v>
      </c>
      <c r="N640" s="649">
        <v>2</v>
      </c>
      <c r="O640" s="649">
        <v>0</v>
      </c>
      <c r="P640" s="637"/>
      <c r="Q640" s="650">
        <v>0</v>
      </c>
    </row>
    <row r="641" spans="1:17" ht="14.4" customHeight="1" x14ac:dyDescent="0.3">
      <c r="A641" s="631" t="s">
        <v>3030</v>
      </c>
      <c r="B641" s="632" t="s">
        <v>2531</v>
      </c>
      <c r="C641" s="632" t="s">
        <v>634</v>
      </c>
      <c r="D641" s="632" t="s">
        <v>2736</v>
      </c>
      <c r="E641" s="632" t="s">
        <v>2737</v>
      </c>
      <c r="F641" s="649"/>
      <c r="G641" s="649"/>
      <c r="H641" s="649"/>
      <c r="I641" s="649"/>
      <c r="J641" s="649"/>
      <c r="K641" s="649"/>
      <c r="L641" s="649"/>
      <c r="M641" s="649"/>
      <c r="N641" s="649">
        <v>1</v>
      </c>
      <c r="O641" s="649">
        <v>311</v>
      </c>
      <c r="P641" s="637"/>
      <c r="Q641" s="650">
        <v>311</v>
      </c>
    </row>
    <row r="642" spans="1:17" ht="14.4" customHeight="1" x14ac:dyDescent="0.3">
      <c r="A642" s="631" t="s">
        <v>3030</v>
      </c>
      <c r="B642" s="632" t="s">
        <v>2531</v>
      </c>
      <c r="C642" s="632" t="s">
        <v>634</v>
      </c>
      <c r="D642" s="632" t="s">
        <v>2736</v>
      </c>
      <c r="E642" s="632" t="s">
        <v>2738</v>
      </c>
      <c r="F642" s="649"/>
      <c r="G642" s="649"/>
      <c r="H642" s="649"/>
      <c r="I642" s="649"/>
      <c r="J642" s="649"/>
      <c r="K642" s="649"/>
      <c r="L642" s="649"/>
      <c r="M642" s="649"/>
      <c r="N642" s="649">
        <v>3</v>
      </c>
      <c r="O642" s="649">
        <v>933</v>
      </c>
      <c r="P642" s="637"/>
      <c r="Q642" s="650">
        <v>311</v>
      </c>
    </row>
    <row r="643" spans="1:17" ht="14.4" customHeight="1" x14ac:dyDescent="0.3">
      <c r="A643" s="631" t="s">
        <v>3030</v>
      </c>
      <c r="B643" s="632" t="s">
        <v>2531</v>
      </c>
      <c r="C643" s="632" t="s">
        <v>634</v>
      </c>
      <c r="D643" s="632" t="s">
        <v>3013</v>
      </c>
      <c r="E643" s="632" t="s">
        <v>3014</v>
      </c>
      <c r="F643" s="649">
        <v>1</v>
      </c>
      <c r="G643" s="649">
        <v>3024</v>
      </c>
      <c r="H643" s="649"/>
      <c r="I643" s="649">
        <v>3024</v>
      </c>
      <c r="J643" s="649"/>
      <c r="K643" s="649"/>
      <c r="L643" s="649"/>
      <c r="M643" s="649"/>
      <c r="N643" s="649"/>
      <c r="O643" s="649"/>
      <c r="P643" s="637"/>
      <c r="Q643" s="650"/>
    </row>
    <row r="644" spans="1:17" ht="14.4" customHeight="1" x14ac:dyDescent="0.3">
      <c r="A644" s="631" t="s">
        <v>3064</v>
      </c>
      <c r="B644" s="632" t="s">
        <v>2531</v>
      </c>
      <c r="C644" s="632" t="s">
        <v>2499</v>
      </c>
      <c r="D644" s="632" t="s">
        <v>2532</v>
      </c>
      <c r="E644" s="632" t="s">
        <v>629</v>
      </c>
      <c r="F644" s="649">
        <v>1.5</v>
      </c>
      <c r="G644" s="649">
        <v>2566.89</v>
      </c>
      <c r="H644" s="649">
        <v>1</v>
      </c>
      <c r="I644" s="649">
        <v>1711.26</v>
      </c>
      <c r="J644" s="649">
        <v>1.5</v>
      </c>
      <c r="K644" s="649">
        <v>2566.89</v>
      </c>
      <c r="L644" s="649">
        <v>1</v>
      </c>
      <c r="M644" s="649">
        <v>1711.26</v>
      </c>
      <c r="N644" s="649"/>
      <c r="O644" s="649"/>
      <c r="P644" s="637"/>
      <c r="Q644" s="650"/>
    </row>
    <row r="645" spans="1:17" ht="14.4" customHeight="1" x14ac:dyDescent="0.3">
      <c r="A645" s="631" t="s">
        <v>3064</v>
      </c>
      <c r="B645" s="632" t="s">
        <v>2531</v>
      </c>
      <c r="C645" s="632" t="s">
        <v>2499</v>
      </c>
      <c r="D645" s="632" t="s">
        <v>2533</v>
      </c>
      <c r="E645" s="632" t="s">
        <v>618</v>
      </c>
      <c r="F645" s="649">
        <v>10.040000000000001</v>
      </c>
      <c r="G645" s="649">
        <v>27188.640000000003</v>
      </c>
      <c r="H645" s="649">
        <v>2.1407248593971815</v>
      </c>
      <c r="I645" s="649">
        <v>2708.0318725099601</v>
      </c>
      <c r="J645" s="649">
        <v>4.6899999999999995</v>
      </c>
      <c r="K645" s="649">
        <v>12700.670000000002</v>
      </c>
      <c r="L645" s="649">
        <v>1</v>
      </c>
      <c r="M645" s="649">
        <v>2708.0319829424316</v>
      </c>
      <c r="N645" s="649">
        <v>12.69</v>
      </c>
      <c r="O645" s="649">
        <v>30980.100000000002</v>
      </c>
      <c r="P645" s="637">
        <v>2.4392492679520057</v>
      </c>
      <c r="Q645" s="650">
        <v>2441.3002364066197</v>
      </c>
    </row>
    <row r="646" spans="1:17" ht="14.4" customHeight="1" x14ac:dyDescent="0.3">
      <c r="A646" s="631" t="s">
        <v>3064</v>
      </c>
      <c r="B646" s="632" t="s">
        <v>2531</v>
      </c>
      <c r="C646" s="632" t="s">
        <v>2499</v>
      </c>
      <c r="D646" s="632" t="s">
        <v>2534</v>
      </c>
      <c r="E646" s="632" t="s">
        <v>618</v>
      </c>
      <c r="F646" s="649"/>
      <c r="G646" s="649"/>
      <c r="H646" s="649"/>
      <c r="I646" s="649"/>
      <c r="J646" s="649">
        <v>0.2</v>
      </c>
      <c r="K646" s="649">
        <v>1354.02</v>
      </c>
      <c r="L646" s="649">
        <v>1</v>
      </c>
      <c r="M646" s="649">
        <v>6770.0999999999995</v>
      </c>
      <c r="N646" s="649">
        <v>0.4</v>
      </c>
      <c r="O646" s="649">
        <v>2590.52</v>
      </c>
      <c r="P646" s="637">
        <v>1.9132065996070959</v>
      </c>
      <c r="Q646" s="650">
        <v>6476.2999999999993</v>
      </c>
    </row>
    <row r="647" spans="1:17" ht="14.4" customHeight="1" x14ac:dyDescent="0.3">
      <c r="A647" s="631" t="s">
        <v>3064</v>
      </c>
      <c r="B647" s="632" t="s">
        <v>2531</v>
      </c>
      <c r="C647" s="632" t="s">
        <v>2499</v>
      </c>
      <c r="D647" s="632" t="s">
        <v>2535</v>
      </c>
      <c r="E647" s="632" t="s">
        <v>675</v>
      </c>
      <c r="F647" s="649">
        <v>2.8900000000000006</v>
      </c>
      <c r="G647" s="649">
        <v>14287.939999999999</v>
      </c>
      <c r="H647" s="649">
        <v>1.3317990734785565</v>
      </c>
      <c r="I647" s="649">
        <v>4943.9238754325243</v>
      </c>
      <c r="J647" s="649">
        <v>2.17</v>
      </c>
      <c r="K647" s="649">
        <v>10728.300000000001</v>
      </c>
      <c r="L647" s="649">
        <v>1</v>
      </c>
      <c r="M647" s="649">
        <v>4943.9170506912451</v>
      </c>
      <c r="N647" s="649">
        <v>2.91</v>
      </c>
      <c r="O647" s="649">
        <v>14269.96</v>
      </c>
      <c r="P647" s="637">
        <v>1.3301231322763156</v>
      </c>
      <c r="Q647" s="650">
        <v>4903.7663230240541</v>
      </c>
    </row>
    <row r="648" spans="1:17" ht="14.4" customHeight="1" x14ac:dyDescent="0.3">
      <c r="A648" s="631" t="s">
        <v>3064</v>
      </c>
      <c r="B648" s="632" t="s">
        <v>2531</v>
      </c>
      <c r="C648" s="632" t="s">
        <v>2499</v>
      </c>
      <c r="D648" s="632" t="s">
        <v>2535</v>
      </c>
      <c r="E648" s="632" t="s">
        <v>754</v>
      </c>
      <c r="F648" s="649">
        <v>1.06</v>
      </c>
      <c r="G648" s="649">
        <v>5240.55</v>
      </c>
      <c r="H648" s="649">
        <v>0.42399923623421398</v>
      </c>
      <c r="I648" s="649">
        <v>4943.9150943396226</v>
      </c>
      <c r="J648" s="649">
        <v>2.5</v>
      </c>
      <c r="K648" s="649">
        <v>12359.81</v>
      </c>
      <c r="L648" s="649">
        <v>1</v>
      </c>
      <c r="M648" s="649">
        <v>4943.924</v>
      </c>
      <c r="N648" s="649">
        <v>2.0300000000000002</v>
      </c>
      <c r="O648" s="649">
        <v>9872.16</v>
      </c>
      <c r="P648" s="637">
        <v>0.79873072482505802</v>
      </c>
      <c r="Q648" s="650">
        <v>4863.1330049261078</v>
      </c>
    </row>
    <row r="649" spans="1:17" ht="14.4" customHeight="1" x14ac:dyDescent="0.3">
      <c r="A649" s="631" t="s">
        <v>3064</v>
      </c>
      <c r="B649" s="632" t="s">
        <v>2531</v>
      </c>
      <c r="C649" s="632" t="s">
        <v>2499</v>
      </c>
      <c r="D649" s="632" t="s">
        <v>2536</v>
      </c>
      <c r="E649" s="632" t="s">
        <v>2537</v>
      </c>
      <c r="F649" s="649">
        <v>39.799999999999997</v>
      </c>
      <c r="G649" s="649">
        <v>39992.210000000006</v>
      </c>
      <c r="H649" s="649">
        <v>1.2042360629950186</v>
      </c>
      <c r="I649" s="649">
        <v>1004.8293969849249</v>
      </c>
      <c r="J649" s="649">
        <v>33.049999999999997</v>
      </c>
      <c r="K649" s="649">
        <v>33209.610000000008</v>
      </c>
      <c r="L649" s="649">
        <v>1</v>
      </c>
      <c r="M649" s="649">
        <v>1004.8293494704996</v>
      </c>
      <c r="N649" s="649"/>
      <c r="O649" s="649"/>
      <c r="P649" s="637"/>
      <c r="Q649" s="650"/>
    </row>
    <row r="650" spans="1:17" ht="14.4" customHeight="1" x14ac:dyDescent="0.3">
      <c r="A650" s="631" t="s">
        <v>3064</v>
      </c>
      <c r="B650" s="632" t="s">
        <v>2531</v>
      </c>
      <c r="C650" s="632" t="s">
        <v>2499</v>
      </c>
      <c r="D650" s="632" t="s">
        <v>2538</v>
      </c>
      <c r="E650" s="632" t="s">
        <v>675</v>
      </c>
      <c r="F650" s="649">
        <v>31.560000000000002</v>
      </c>
      <c r="G650" s="649">
        <v>312061.8</v>
      </c>
      <c r="H650" s="649">
        <v>1.0738344871556289</v>
      </c>
      <c r="I650" s="649">
        <v>9887.889733840304</v>
      </c>
      <c r="J650" s="649">
        <v>29.390000000000004</v>
      </c>
      <c r="K650" s="649">
        <v>290605.12</v>
      </c>
      <c r="L650" s="649">
        <v>1</v>
      </c>
      <c r="M650" s="649">
        <v>9887.8911194283755</v>
      </c>
      <c r="N650" s="649">
        <v>38.230000000000004</v>
      </c>
      <c r="O650" s="649">
        <v>366613.79</v>
      </c>
      <c r="P650" s="637">
        <v>1.2615530999591473</v>
      </c>
      <c r="Q650" s="650">
        <v>9589.6884645566297</v>
      </c>
    </row>
    <row r="651" spans="1:17" ht="14.4" customHeight="1" x14ac:dyDescent="0.3">
      <c r="A651" s="631" t="s">
        <v>3064</v>
      </c>
      <c r="B651" s="632" t="s">
        <v>2531</v>
      </c>
      <c r="C651" s="632" t="s">
        <v>2499</v>
      </c>
      <c r="D651" s="632" t="s">
        <v>2538</v>
      </c>
      <c r="E651" s="632" t="s">
        <v>754</v>
      </c>
      <c r="F651" s="649">
        <v>14.73</v>
      </c>
      <c r="G651" s="649">
        <v>145678.29999999999</v>
      </c>
      <c r="H651" s="649">
        <v>0.97376049797655562</v>
      </c>
      <c r="I651" s="649">
        <v>9889.9049558723691</v>
      </c>
      <c r="J651" s="649">
        <v>15.129999999999999</v>
      </c>
      <c r="K651" s="649">
        <v>149603.83000000002</v>
      </c>
      <c r="L651" s="649">
        <v>1</v>
      </c>
      <c r="M651" s="649">
        <v>9887.8935888962351</v>
      </c>
      <c r="N651" s="649">
        <v>10.67</v>
      </c>
      <c r="O651" s="649">
        <v>93353.98</v>
      </c>
      <c r="P651" s="637">
        <v>0.62400795487655625</v>
      </c>
      <c r="Q651" s="650">
        <v>8749.2014995313966</v>
      </c>
    </row>
    <row r="652" spans="1:17" ht="14.4" customHeight="1" x14ac:dyDescent="0.3">
      <c r="A652" s="631" t="s">
        <v>3064</v>
      </c>
      <c r="B652" s="632" t="s">
        <v>2531</v>
      </c>
      <c r="C652" s="632" t="s">
        <v>2499</v>
      </c>
      <c r="D652" s="632" t="s">
        <v>2984</v>
      </c>
      <c r="E652" s="632" t="s">
        <v>2985</v>
      </c>
      <c r="F652" s="649">
        <v>1</v>
      </c>
      <c r="G652" s="649">
        <v>398.2</v>
      </c>
      <c r="H652" s="649">
        <v>2.5575808958598272E-2</v>
      </c>
      <c r="I652" s="649">
        <v>398.2</v>
      </c>
      <c r="J652" s="649">
        <v>3</v>
      </c>
      <c r="K652" s="649">
        <v>15569.400000000001</v>
      </c>
      <c r="L652" s="649">
        <v>1</v>
      </c>
      <c r="M652" s="649">
        <v>5189.8</v>
      </c>
      <c r="N652" s="649">
        <v>1</v>
      </c>
      <c r="O652" s="649">
        <v>5189.8</v>
      </c>
      <c r="P652" s="637">
        <v>0.33333333333333331</v>
      </c>
      <c r="Q652" s="650">
        <v>5189.8</v>
      </c>
    </row>
    <row r="653" spans="1:17" ht="14.4" customHeight="1" x14ac:dyDescent="0.3">
      <c r="A653" s="631" t="s">
        <v>3064</v>
      </c>
      <c r="B653" s="632" t="s">
        <v>2531</v>
      </c>
      <c r="C653" s="632" t="s">
        <v>2499</v>
      </c>
      <c r="D653" s="632" t="s">
        <v>2542</v>
      </c>
      <c r="E653" s="632" t="s">
        <v>616</v>
      </c>
      <c r="F653" s="649"/>
      <c r="G653" s="649"/>
      <c r="H653" s="649"/>
      <c r="I653" s="649"/>
      <c r="J653" s="649">
        <v>2</v>
      </c>
      <c r="K653" s="649">
        <v>1686.92</v>
      </c>
      <c r="L653" s="649">
        <v>1</v>
      </c>
      <c r="M653" s="649">
        <v>843.46</v>
      </c>
      <c r="N653" s="649"/>
      <c r="O653" s="649"/>
      <c r="P653" s="637"/>
      <c r="Q653" s="650"/>
    </row>
    <row r="654" spans="1:17" ht="14.4" customHeight="1" x14ac:dyDescent="0.3">
      <c r="A654" s="631" t="s">
        <v>3064</v>
      </c>
      <c r="B654" s="632" t="s">
        <v>2531</v>
      </c>
      <c r="C654" s="632" t="s">
        <v>2499</v>
      </c>
      <c r="D654" s="632" t="s">
        <v>2544</v>
      </c>
      <c r="E654" s="632" t="s">
        <v>716</v>
      </c>
      <c r="F654" s="649"/>
      <c r="G654" s="649"/>
      <c r="H654" s="649"/>
      <c r="I654" s="649"/>
      <c r="J654" s="649">
        <v>0.2</v>
      </c>
      <c r="K654" s="649">
        <v>909.52</v>
      </c>
      <c r="L654" s="649">
        <v>1</v>
      </c>
      <c r="M654" s="649">
        <v>4547.5999999999995</v>
      </c>
      <c r="N654" s="649"/>
      <c r="O654" s="649"/>
      <c r="P654" s="637"/>
      <c r="Q654" s="650"/>
    </row>
    <row r="655" spans="1:17" ht="14.4" customHeight="1" x14ac:dyDescent="0.3">
      <c r="A655" s="631" t="s">
        <v>3064</v>
      </c>
      <c r="B655" s="632" t="s">
        <v>2531</v>
      </c>
      <c r="C655" s="632" t="s">
        <v>2499</v>
      </c>
      <c r="D655" s="632" t="s">
        <v>2545</v>
      </c>
      <c r="E655" s="632" t="s">
        <v>716</v>
      </c>
      <c r="F655" s="649">
        <v>0.31</v>
      </c>
      <c r="G655" s="649">
        <v>2766.46</v>
      </c>
      <c r="H655" s="649">
        <v>1.2673672829891336</v>
      </c>
      <c r="I655" s="649">
        <v>8924.0645161290322</v>
      </c>
      <c r="J655" s="649">
        <v>0.24000000000000002</v>
      </c>
      <c r="K655" s="649">
        <v>2182.8399999999997</v>
      </c>
      <c r="L655" s="649">
        <v>1</v>
      </c>
      <c r="M655" s="649">
        <v>9095.1666666666642</v>
      </c>
      <c r="N655" s="649">
        <v>0.1</v>
      </c>
      <c r="O655" s="649">
        <v>909.52</v>
      </c>
      <c r="P655" s="637">
        <v>0.41666819372927016</v>
      </c>
      <c r="Q655" s="650">
        <v>9095.1999999999989</v>
      </c>
    </row>
    <row r="656" spans="1:17" ht="14.4" customHeight="1" x14ac:dyDescent="0.3">
      <c r="A656" s="631" t="s">
        <v>3064</v>
      </c>
      <c r="B656" s="632" t="s">
        <v>2531</v>
      </c>
      <c r="C656" s="632" t="s">
        <v>2499</v>
      </c>
      <c r="D656" s="632" t="s">
        <v>2546</v>
      </c>
      <c r="E656" s="632" t="s">
        <v>723</v>
      </c>
      <c r="F656" s="649">
        <v>0.01</v>
      </c>
      <c r="G656" s="649">
        <v>19.489999999999998</v>
      </c>
      <c r="H656" s="649">
        <v>9.9984609859949711E-2</v>
      </c>
      <c r="I656" s="649">
        <v>1948.9999999999998</v>
      </c>
      <c r="J656" s="649">
        <v>0.1</v>
      </c>
      <c r="K656" s="649">
        <v>194.93</v>
      </c>
      <c r="L656" s="649">
        <v>1</v>
      </c>
      <c r="M656" s="649">
        <v>1949.3</v>
      </c>
      <c r="N656" s="649"/>
      <c r="O656" s="649"/>
      <c r="P656" s="637"/>
      <c r="Q656" s="650"/>
    </row>
    <row r="657" spans="1:17" ht="14.4" customHeight="1" x14ac:dyDescent="0.3">
      <c r="A657" s="631" t="s">
        <v>3064</v>
      </c>
      <c r="B657" s="632" t="s">
        <v>2531</v>
      </c>
      <c r="C657" s="632" t="s">
        <v>2499</v>
      </c>
      <c r="D657" s="632" t="s">
        <v>2547</v>
      </c>
      <c r="E657" s="632" t="s">
        <v>716</v>
      </c>
      <c r="F657" s="649">
        <v>5.2</v>
      </c>
      <c r="G657" s="649">
        <v>9352.8800000000028</v>
      </c>
      <c r="H657" s="649">
        <v>0.75612800579492701</v>
      </c>
      <c r="I657" s="649">
        <v>1798.6307692307696</v>
      </c>
      <c r="J657" s="649">
        <v>6.8</v>
      </c>
      <c r="K657" s="649">
        <v>12369.44</v>
      </c>
      <c r="L657" s="649">
        <v>1</v>
      </c>
      <c r="M657" s="649">
        <v>1819.0352941176473</v>
      </c>
      <c r="N657" s="649">
        <v>12.699999999999998</v>
      </c>
      <c r="O657" s="649">
        <v>18215.009999999998</v>
      </c>
      <c r="P657" s="637">
        <v>1.4725816205099016</v>
      </c>
      <c r="Q657" s="650">
        <v>1434.252755905512</v>
      </c>
    </row>
    <row r="658" spans="1:17" ht="14.4" customHeight="1" x14ac:dyDescent="0.3">
      <c r="A658" s="631" t="s">
        <v>3064</v>
      </c>
      <c r="B658" s="632" t="s">
        <v>2531</v>
      </c>
      <c r="C658" s="632" t="s">
        <v>2499</v>
      </c>
      <c r="D658" s="632" t="s">
        <v>2548</v>
      </c>
      <c r="E658" s="632" t="s">
        <v>625</v>
      </c>
      <c r="F658" s="649">
        <v>0.2</v>
      </c>
      <c r="G658" s="649">
        <v>103.52</v>
      </c>
      <c r="H658" s="649"/>
      <c r="I658" s="649">
        <v>517.59999999999991</v>
      </c>
      <c r="J658" s="649"/>
      <c r="K658" s="649"/>
      <c r="L658" s="649"/>
      <c r="M658" s="649"/>
      <c r="N658" s="649"/>
      <c r="O658" s="649"/>
      <c r="P658" s="637"/>
      <c r="Q658" s="650"/>
    </row>
    <row r="659" spans="1:17" ht="14.4" customHeight="1" x14ac:dyDescent="0.3">
      <c r="A659" s="631" t="s">
        <v>3064</v>
      </c>
      <c r="B659" s="632" t="s">
        <v>2531</v>
      </c>
      <c r="C659" s="632" t="s">
        <v>2499</v>
      </c>
      <c r="D659" s="632" t="s">
        <v>2549</v>
      </c>
      <c r="E659" s="632" t="s">
        <v>627</v>
      </c>
      <c r="F659" s="649">
        <v>0.05</v>
      </c>
      <c r="G659" s="649">
        <v>45.19</v>
      </c>
      <c r="H659" s="649">
        <v>1</v>
      </c>
      <c r="I659" s="649">
        <v>903.8</v>
      </c>
      <c r="J659" s="649">
        <v>0.05</v>
      </c>
      <c r="K659" s="649">
        <v>45.19</v>
      </c>
      <c r="L659" s="649">
        <v>1</v>
      </c>
      <c r="M659" s="649">
        <v>903.8</v>
      </c>
      <c r="N659" s="649"/>
      <c r="O659" s="649"/>
      <c r="P659" s="637"/>
      <c r="Q659" s="650"/>
    </row>
    <row r="660" spans="1:17" ht="14.4" customHeight="1" x14ac:dyDescent="0.3">
      <c r="A660" s="631" t="s">
        <v>3064</v>
      </c>
      <c r="B660" s="632" t="s">
        <v>2531</v>
      </c>
      <c r="C660" s="632" t="s">
        <v>2499</v>
      </c>
      <c r="D660" s="632" t="s">
        <v>2550</v>
      </c>
      <c r="E660" s="632" t="s">
        <v>716</v>
      </c>
      <c r="F660" s="649">
        <v>0.27</v>
      </c>
      <c r="G660" s="649">
        <v>8703.5299999999988</v>
      </c>
      <c r="H660" s="649">
        <v>0.42044738713392427</v>
      </c>
      <c r="I660" s="649">
        <v>32235.296296296288</v>
      </c>
      <c r="J660" s="649">
        <v>0.64000000000000012</v>
      </c>
      <c r="K660" s="649">
        <v>20700.640000000003</v>
      </c>
      <c r="L660" s="649">
        <v>1</v>
      </c>
      <c r="M660" s="649">
        <v>32344.75</v>
      </c>
      <c r="N660" s="649">
        <v>0.45000000000000007</v>
      </c>
      <c r="O660" s="649">
        <v>11425.009999999998</v>
      </c>
      <c r="P660" s="637">
        <v>0.55191578617859138</v>
      </c>
      <c r="Q660" s="650">
        <v>25388.911111111105</v>
      </c>
    </row>
    <row r="661" spans="1:17" ht="14.4" customHeight="1" x14ac:dyDescent="0.3">
      <c r="A661" s="631" t="s">
        <v>3064</v>
      </c>
      <c r="B661" s="632" t="s">
        <v>2531</v>
      </c>
      <c r="C661" s="632" t="s">
        <v>2499</v>
      </c>
      <c r="D661" s="632" t="s">
        <v>2551</v>
      </c>
      <c r="E661" s="632" t="s">
        <v>716</v>
      </c>
      <c r="F661" s="649"/>
      <c r="G661" s="649"/>
      <c r="H661" s="649"/>
      <c r="I661" s="649"/>
      <c r="J661" s="649"/>
      <c r="K661" s="649"/>
      <c r="L661" s="649"/>
      <c r="M661" s="649"/>
      <c r="N661" s="649">
        <v>4.08</v>
      </c>
      <c r="O661" s="649">
        <v>2671.2400000000002</v>
      </c>
      <c r="P661" s="637"/>
      <c r="Q661" s="650">
        <v>654.71568627450984</v>
      </c>
    </row>
    <row r="662" spans="1:17" ht="14.4" customHeight="1" x14ac:dyDescent="0.3">
      <c r="A662" s="631" t="s">
        <v>3064</v>
      </c>
      <c r="B662" s="632" t="s">
        <v>2531</v>
      </c>
      <c r="C662" s="632" t="s">
        <v>2499</v>
      </c>
      <c r="D662" s="632" t="s">
        <v>2552</v>
      </c>
      <c r="E662" s="632" t="s">
        <v>716</v>
      </c>
      <c r="F662" s="649"/>
      <c r="G662" s="649"/>
      <c r="H662" s="649"/>
      <c r="I662" s="649"/>
      <c r="J662" s="649"/>
      <c r="K662" s="649"/>
      <c r="L662" s="649"/>
      <c r="M662" s="649"/>
      <c r="N662" s="649">
        <v>0.13</v>
      </c>
      <c r="O662" s="649">
        <v>1455.3899999999999</v>
      </c>
      <c r="P662" s="637"/>
      <c r="Q662" s="650">
        <v>11195.307692307691</v>
      </c>
    </row>
    <row r="663" spans="1:17" ht="14.4" customHeight="1" x14ac:dyDescent="0.3">
      <c r="A663" s="631" t="s">
        <v>3064</v>
      </c>
      <c r="B663" s="632" t="s">
        <v>2531</v>
      </c>
      <c r="C663" s="632" t="s">
        <v>2501</v>
      </c>
      <c r="D663" s="632" t="s">
        <v>2766</v>
      </c>
      <c r="E663" s="632" t="s">
        <v>2767</v>
      </c>
      <c r="F663" s="649">
        <v>1</v>
      </c>
      <c r="G663" s="649">
        <v>589.59</v>
      </c>
      <c r="H663" s="649">
        <v>1</v>
      </c>
      <c r="I663" s="649">
        <v>589.59</v>
      </c>
      <c r="J663" s="649">
        <v>1</v>
      </c>
      <c r="K663" s="649">
        <v>589.59</v>
      </c>
      <c r="L663" s="649">
        <v>1</v>
      </c>
      <c r="M663" s="649">
        <v>589.59</v>
      </c>
      <c r="N663" s="649">
        <v>1</v>
      </c>
      <c r="O663" s="649">
        <v>589.59</v>
      </c>
      <c r="P663" s="637">
        <v>1</v>
      </c>
      <c r="Q663" s="650">
        <v>589.59</v>
      </c>
    </row>
    <row r="664" spans="1:17" ht="14.4" customHeight="1" x14ac:dyDescent="0.3">
      <c r="A664" s="631" t="s">
        <v>3064</v>
      </c>
      <c r="B664" s="632" t="s">
        <v>2531</v>
      </c>
      <c r="C664" s="632" t="s">
        <v>2501</v>
      </c>
      <c r="D664" s="632" t="s">
        <v>2768</v>
      </c>
      <c r="E664" s="632" t="s">
        <v>2769</v>
      </c>
      <c r="F664" s="649">
        <v>18</v>
      </c>
      <c r="G664" s="649">
        <v>26051.039999999997</v>
      </c>
      <c r="H664" s="649">
        <v>0.78260869565217395</v>
      </c>
      <c r="I664" s="649">
        <v>1447.2799999999997</v>
      </c>
      <c r="J664" s="649">
        <v>23</v>
      </c>
      <c r="K664" s="649">
        <v>33287.439999999995</v>
      </c>
      <c r="L664" s="649">
        <v>1</v>
      </c>
      <c r="M664" s="649">
        <v>1447.2799999999997</v>
      </c>
      <c r="N664" s="649">
        <v>35</v>
      </c>
      <c r="O664" s="649">
        <v>41406.800000000003</v>
      </c>
      <c r="P664" s="637">
        <v>1.2439166244084858</v>
      </c>
      <c r="Q664" s="650">
        <v>1183.0514285714287</v>
      </c>
    </row>
    <row r="665" spans="1:17" ht="14.4" customHeight="1" x14ac:dyDescent="0.3">
      <c r="A665" s="631" t="s">
        <v>3064</v>
      </c>
      <c r="B665" s="632" t="s">
        <v>2531</v>
      </c>
      <c r="C665" s="632" t="s">
        <v>2501</v>
      </c>
      <c r="D665" s="632" t="s">
        <v>2770</v>
      </c>
      <c r="E665" s="632" t="s">
        <v>2771</v>
      </c>
      <c r="F665" s="649">
        <v>24</v>
      </c>
      <c r="G665" s="649">
        <v>23335.679999999997</v>
      </c>
      <c r="H665" s="649">
        <v>0.77419354838709675</v>
      </c>
      <c r="I665" s="649">
        <v>972.31999999999982</v>
      </c>
      <c r="J665" s="649">
        <v>31</v>
      </c>
      <c r="K665" s="649">
        <v>30141.919999999998</v>
      </c>
      <c r="L665" s="649">
        <v>1</v>
      </c>
      <c r="M665" s="649">
        <v>972.31999999999994</v>
      </c>
      <c r="N665" s="649">
        <v>27</v>
      </c>
      <c r="O665" s="649">
        <v>26252.639999999999</v>
      </c>
      <c r="P665" s="637">
        <v>0.87096774193548387</v>
      </c>
      <c r="Q665" s="650">
        <v>972.31999999999994</v>
      </c>
    </row>
    <row r="666" spans="1:17" ht="14.4" customHeight="1" x14ac:dyDescent="0.3">
      <c r="A666" s="631" t="s">
        <v>3064</v>
      </c>
      <c r="B666" s="632" t="s">
        <v>2531</v>
      </c>
      <c r="C666" s="632" t="s">
        <v>2501</v>
      </c>
      <c r="D666" s="632" t="s">
        <v>2772</v>
      </c>
      <c r="E666" s="632" t="s">
        <v>2771</v>
      </c>
      <c r="F666" s="649">
        <v>3</v>
      </c>
      <c r="G666" s="649">
        <v>4225.26</v>
      </c>
      <c r="H666" s="649">
        <v>3</v>
      </c>
      <c r="I666" s="649">
        <v>1408.42</v>
      </c>
      <c r="J666" s="649">
        <v>1</v>
      </c>
      <c r="K666" s="649">
        <v>1408.42</v>
      </c>
      <c r="L666" s="649">
        <v>1</v>
      </c>
      <c r="M666" s="649">
        <v>1408.42</v>
      </c>
      <c r="N666" s="649">
        <v>8</v>
      </c>
      <c r="O666" s="649">
        <v>11267.36</v>
      </c>
      <c r="P666" s="637">
        <v>8</v>
      </c>
      <c r="Q666" s="650">
        <v>1408.42</v>
      </c>
    </row>
    <row r="667" spans="1:17" ht="14.4" customHeight="1" x14ac:dyDescent="0.3">
      <c r="A667" s="631" t="s">
        <v>3064</v>
      </c>
      <c r="B667" s="632" t="s">
        <v>2531</v>
      </c>
      <c r="C667" s="632" t="s">
        <v>2501</v>
      </c>
      <c r="D667" s="632" t="s">
        <v>2773</v>
      </c>
      <c r="E667" s="632" t="s">
        <v>2771</v>
      </c>
      <c r="F667" s="649">
        <v>247</v>
      </c>
      <c r="G667" s="649">
        <v>421705.56999999995</v>
      </c>
      <c r="H667" s="649">
        <v>0.96862745098039205</v>
      </c>
      <c r="I667" s="649">
        <v>1707.3099999999997</v>
      </c>
      <c r="J667" s="649">
        <v>255</v>
      </c>
      <c r="K667" s="649">
        <v>435364.05</v>
      </c>
      <c r="L667" s="649">
        <v>1</v>
      </c>
      <c r="M667" s="649">
        <v>1707.31</v>
      </c>
      <c r="N667" s="649">
        <v>287</v>
      </c>
      <c r="O667" s="649">
        <v>411109.71</v>
      </c>
      <c r="P667" s="637">
        <v>0.94428952045994619</v>
      </c>
      <c r="Q667" s="650">
        <v>1432.4380139372822</v>
      </c>
    </row>
    <row r="668" spans="1:17" ht="14.4" customHeight="1" x14ac:dyDescent="0.3">
      <c r="A668" s="631" t="s">
        <v>3064</v>
      </c>
      <c r="B668" s="632" t="s">
        <v>2531</v>
      </c>
      <c r="C668" s="632" t="s">
        <v>2501</v>
      </c>
      <c r="D668" s="632" t="s">
        <v>2774</v>
      </c>
      <c r="E668" s="632" t="s">
        <v>2771</v>
      </c>
      <c r="F668" s="649">
        <v>138</v>
      </c>
      <c r="G668" s="649">
        <v>285149.39999999997</v>
      </c>
      <c r="H668" s="649">
        <v>1.0454545454545452</v>
      </c>
      <c r="I668" s="649">
        <v>2066.2999999999997</v>
      </c>
      <c r="J668" s="649">
        <v>132</v>
      </c>
      <c r="K668" s="649">
        <v>272751.60000000003</v>
      </c>
      <c r="L668" s="649">
        <v>1</v>
      </c>
      <c r="M668" s="649">
        <v>2066.3000000000002</v>
      </c>
      <c r="N668" s="649">
        <v>143</v>
      </c>
      <c r="O668" s="649">
        <v>262399.74000000005</v>
      </c>
      <c r="P668" s="637">
        <v>0.96204656544636225</v>
      </c>
      <c r="Q668" s="650">
        <v>1834.9632167832171</v>
      </c>
    </row>
    <row r="669" spans="1:17" ht="14.4" customHeight="1" x14ac:dyDescent="0.3">
      <c r="A669" s="631" t="s">
        <v>3064</v>
      </c>
      <c r="B669" s="632" t="s">
        <v>2531</v>
      </c>
      <c r="C669" s="632" t="s">
        <v>2501</v>
      </c>
      <c r="D669" s="632" t="s">
        <v>2775</v>
      </c>
      <c r="E669" s="632" t="s">
        <v>2776</v>
      </c>
      <c r="F669" s="649">
        <v>6</v>
      </c>
      <c r="G669" s="649">
        <v>11592.54</v>
      </c>
      <c r="H669" s="649">
        <v>1.2000000000000002</v>
      </c>
      <c r="I669" s="649">
        <v>1932.0900000000001</v>
      </c>
      <c r="J669" s="649">
        <v>5</v>
      </c>
      <c r="K669" s="649">
        <v>9660.4499999999989</v>
      </c>
      <c r="L669" s="649">
        <v>1</v>
      </c>
      <c r="M669" s="649">
        <v>1932.0899999999997</v>
      </c>
      <c r="N669" s="649"/>
      <c r="O669" s="649"/>
      <c r="P669" s="637"/>
      <c r="Q669" s="650"/>
    </row>
    <row r="670" spans="1:17" ht="14.4" customHeight="1" x14ac:dyDescent="0.3">
      <c r="A670" s="631" t="s">
        <v>3064</v>
      </c>
      <c r="B670" s="632" t="s">
        <v>2531</v>
      </c>
      <c r="C670" s="632" t="s">
        <v>2501</v>
      </c>
      <c r="D670" s="632" t="s">
        <v>2777</v>
      </c>
      <c r="E670" s="632" t="s">
        <v>2778</v>
      </c>
      <c r="F670" s="649">
        <v>267</v>
      </c>
      <c r="G670" s="649">
        <v>274411.91999999993</v>
      </c>
      <c r="H670" s="649">
        <v>1.0679999999999996</v>
      </c>
      <c r="I670" s="649">
        <v>1027.7599999999998</v>
      </c>
      <c r="J670" s="649">
        <v>250</v>
      </c>
      <c r="K670" s="649">
        <v>256940</v>
      </c>
      <c r="L670" s="649">
        <v>1</v>
      </c>
      <c r="M670" s="649">
        <v>1027.76</v>
      </c>
      <c r="N670" s="649">
        <v>245</v>
      </c>
      <c r="O670" s="649">
        <v>231861.69999999998</v>
      </c>
      <c r="P670" s="637">
        <v>0.90239627928699295</v>
      </c>
      <c r="Q670" s="650">
        <v>946.37428571428563</v>
      </c>
    </row>
    <row r="671" spans="1:17" ht="14.4" customHeight="1" x14ac:dyDescent="0.3">
      <c r="A671" s="631" t="s">
        <v>3064</v>
      </c>
      <c r="B671" s="632" t="s">
        <v>2531</v>
      </c>
      <c r="C671" s="632" t="s">
        <v>2501</v>
      </c>
      <c r="D671" s="632" t="s">
        <v>2779</v>
      </c>
      <c r="E671" s="632" t="s">
        <v>2778</v>
      </c>
      <c r="F671" s="649">
        <v>164</v>
      </c>
      <c r="G671" s="649">
        <v>351263.39999999997</v>
      </c>
      <c r="H671" s="649">
        <v>0.84974093264248696</v>
      </c>
      <c r="I671" s="649">
        <v>2141.85</v>
      </c>
      <c r="J671" s="649">
        <v>193</v>
      </c>
      <c r="K671" s="649">
        <v>413377.05</v>
      </c>
      <c r="L671" s="649">
        <v>1</v>
      </c>
      <c r="M671" s="649">
        <v>2141.85</v>
      </c>
      <c r="N671" s="649">
        <v>214</v>
      </c>
      <c r="O671" s="649">
        <v>380889.2</v>
      </c>
      <c r="P671" s="637">
        <v>0.92140867520342506</v>
      </c>
      <c r="Q671" s="650">
        <v>1779.8560747663553</v>
      </c>
    </row>
    <row r="672" spans="1:17" ht="14.4" customHeight="1" x14ac:dyDescent="0.3">
      <c r="A672" s="631" t="s">
        <v>3064</v>
      </c>
      <c r="B672" s="632" t="s">
        <v>2531</v>
      </c>
      <c r="C672" s="632" t="s">
        <v>2501</v>
      </c>
      <c r="D672" s="632" t="s">
        <v>2780</v>
      </c>
      <c r="E672" s="632" t="s">
        <v>2781</v>
      </c>
      <c r="F672" s="649">
        <v>28</v>
      </c>
      <c r="G672" s="649">
        <v>239023.40000000002</v>
      </c>
      <c r="H672" s="649">
        <v>1.0000000000000002</v>
      </c>
      <c r="I672" s="649">
        <v>8536.5500000000011</v>
      </c>
      <c r="J672" s="649">
        <v>28</v>
      </c>
      <c r="K672" s="649">
        <v>239023.4</v>
      </c>
      <c r="L672" s="649">
        <v>1</v>
      </c>
      <c r="M672" s="649">
        <v>8536.5499999999993</v>
      </c>
      <c r="N672" s="649">
        <v>28</v>
      </c>
      <c r="O672" s="649">
        <v>239023.4</v>
      </c>
      <c r="P672" s="637">
        <v>1</v>
      </c>
      <c r="Q672" s="650">
        <v>8536.5499999999993</v>
      </c>
    </row>
    <row r="673" spans="1:17" ht="14.4" customHeight="1" x14ac:dyDescent="0.3">
      <c r="A673" s="631" t="s">
        <v>3064</v>
      </c>
      <c r="B673" s="632" t="s">
        <v>2531</v>
      </c>
      <c r="C673" s="632" t="s">
        <v>2501</v>
      </c>
      <c r="D673" s="632" t="s">
        <v>2555</v>
      </c>
      <c r="E673" s="632" t="s">
        <v>2556</v>
      </c>
      <c r="F673" s="649">
        <v>8</v>
      </c>
      <c r="G673" s="649">
        <v>8597.68</v>
      </c>
      <c r="H673" s="649">
        <v>0.53333333333333333</v>
      </c>
      <c r="I673" s="649">
        <v>1074.71</v>
      </c>
      <c r="J673" s="649">
        <v>15</v>
      </c>
      <c r="K673" s="649">
        <v>16120.65</v>
      </c>
      <c r="L673" s="649">
        <v>1</v>
      </c>
      <c r="M673" s="649">
        <v>1074.71</v>
      </c>
      <c r="N673" s="649">
        <v>29</v>
      </c>
      <c r="O673" s="649">
        <v>31166.59</v>
      </c>
      <c r="P673" s="637">
        <v>1.9333333333333333</v>
      </c>
      <c r="Q673" s="650">
        <v>1074.71</v>
      </c>
    </row>
    <row r="674" spans="1:17" ht="14.4" customHeight="1" x14ac:dyDescent="0.3">
      <c r="A674" s="631" t="s">
        <v>3064</v>
      </c>
      <c r="B674" s="632" t="s">
        <v>2531</v>
      </c>
      <c r="C674" s="632" t="s">
        <v>2501</v>
      </c>
      <c r="D674" s="632" t="s">
        <v>2782</v>
      </c>
      <c r="E674" s="632" t="s">
        <v>2783</v>
      </c>
      <c r="F674" s="649"/>
      <c r="G674" s="649"/>
      <c r="H674" s="649"/>
      <c r="I674" s="649"/>
      <c r="J674" s="649">
        <v>1</v>
      </c>
      <c r="K674" s="649">
        <v>11772</v>
      </c>
      <c r="L674" s="649">
        <v>1</v>
      </c>
      <c r="M674" s="649">
        <v>11772</v>
      </c>
      <c r="N674" s="649">
        <v>2</v>
      </c>
      <c r="O674" s="649">
        <v>19938.759999999998</v>
      </c>
      <c r="P674" s="637">
        <v>1.6937444784233773</v>
      </c>
      <c r="Q674" s="650">
        <v>9969.3799999999992</v>
      </c>
    </row>
    <row r="675" spans="1:17" ht="14.4" customHeight="1" x14ac:dyDescent="0.3">
      <c r="A675" s="631" t="s">
        <v>3064</v>
      </c>
      <c r="B675" s="632" t="s">
        <v>2531</v>
      </c>
      <c r="C675" s="632" t="s">
        <v>2501</v>
      </c>
      <c r="D675" s="632" t="s">
        <v>2986</v>
      </c>
      <c r="E675" s="632" t="s">
        <v>2987</v>
      </c>
      <c r="F675" s="649">
        <v>7</v>
      </c>
      <c r="G675" s="649">
        <v>387780.39999999997</v>
      </c>
      <c r="H675" s="649">
        <v>0.3888888888888889</v>
      </c>
      <c r="I675" s="649">
        <v>55397.2</v>
      </c>
      <c r="J675" s="649">
        <v>18</v>
      </c>
      <c r="K675" s="649">
        <v>997149.59999999986</v>
      </c>
      <c r="L675" s="649">
        <v>1</v>
      </c>
      <c r="M675" s="649">
        <v>55397.19999999999</v>
      </c>
      <c r="N675" s="649">
        <v>10</v>
      </c>
      <c r="O675" s="649">
        <v>553971.99999999988</v>
      </c>
      <c r="P675" s="637">
        <v>0.55555555555555547</v>
      </c>
      <c r="Q675" s="650">
        <v>55397.19999999999</v>
      </c>
    </row>
    <row r="676" spans="1:17" ht="14.4" customHeight="1" x14ac:dyDescent="0.3">
      <c r="A676" s="631" t="s">
        <v>3064</v>
      </c>
      <c r="B676" s="632" t="s">
        <v>2531</v>
      </c>
      <c r="C676" s="632" t="s">
        <v>2501</v>
      </c>
      <c r="D676" s="632" t="s">
        <v>3065</v>
      </c>
      <c r="E676" s="632" t="s">
        <v>3066</v>
      </c>
      <c r="F676" s="649">
        <v>9</v>
      </c>
      <c r="G676" s="649">
        <v>23247</v>
      </c>
      <c r="H676" s="649">
        <v>1.2857142857142858</v>
      </c>
      <c r="I676" s="649">
        <v>2583</v>
      </c>
      <c r="J676" s="649">
        <v>7</v>
      </c>
      <c r="K676" s="649">
        <v>18081</v>
      </c>
      <c r="L676" s="649">
        <v>1</v>
      </c>
      <c r="M676" s="649">
        <v>2583</v>
      </c>
      <c r="N676" s="649">
        <v>4</v>
      </c>
      <c r="O676" s="649">
        <v>10332</v>
      </c>
      <c r="P676" s="637">
        <v>0.5714285714285714</v>
      </c>
      <c r="Q676" s="650">
        <v>2583</v>
      </c>
    </row>
    <row r="677" spans="1:17" ht="14.4" customHeight="1" x14ac:dyDescent="0.3">
      <c r="A677" s="631" t="s">
        <v>3064</v>
      </c>
      <c r="B677" s="632" t="s">
        <v>2531</v>
      </c>
      <c r="C677" s="632" t="s">
        <v>2501</v>
      </c>
      <c r="D677" s="632" t="s">
        <v>2784</v>
      </c>
      <c r="E677" s="632" t="s">
        <v>2785</v>
      </c>
      <c r="F677" s="649">
        <v>2</v>
      </c>
      <c r="G677" s="649">
        <v>6006.76</v>
      </c>
      <c r="H677" s="649">
        <v>1</v>
      </c>
      <c r="I677" s="649">
        <v>3003.38</v>
      </c>
      <c r="J677" s="649">
        <v>2</v>
      </c>
      <c r="K677" s="649">
        <v>6006.76</v>
      </c>
      <c r="L677" s="649">
        <v>1</v>
      </c>
      <c r="M677" s="649">
        <v>3003.38</v>
      </c>
      <c r="N677" s="649">
        <v>1</v>
      </c>
      <c r="O677" s="649">
        <v>3003.38</v>
      </c>
      <c r="P677" s="637">
        <v>0.5</v>
      </c>
      <c r="Q677" s="650">
        <v>3003.38</v>
      </c>
    </row>
    <row r="678" spans="1:17" ht="14.4" customHeight="1" x14ac:dyDescent="0.3">
      <c r="A678" s="631" t="s">
        <v>3064</v>
      </c>
      <c r="B678" s="632" t="s">
        <v>2531</v>
      </c>
      <c r="C678" s="632" t="s">
        <v>2501</v>
      </c>
      <c r="D678" s="632" t="s">
        <v>2786</v>
      </c>
      <c r="E678" s="632" t="s">
        <v>2787</v>
      </c>
      <c r="F678" s="649">
        <v>44</v>
      </c>
      <c r="G678" s="649">
        <v>98406</v>
      </c>
      <c r="H678" s="649">
        <v>0.88</v>
      </c>
      <c r="I678" s="649">
        <v>2236.5</v>
      </c>
      <c r="J678" s="649">
        <v>50</v>
      </c>
      <c r="K678" s="649">
        <v>111825</v>
      </c>
      <c r="L678" s="649">
        <v>1</v>
      </c>
      <c r="M678" s="649">
        <v>2236.5</v>
      </c>
      <c r="N678" s="649">
        <v>46</v>
      </c>
      <c r="O678" s="649">
        <v>102879</v>
      </c>
      <c r="P678" s="637">
        <v>0.92</v>
      </c>
      <c r="Q678" s="650">
        <v>2236.5</v>
      </c>
    </row>
    <row r="679" spans="1:17" ht="14.4" customHeight="1" x14ac:dyDescent="0.3">
      <c r="A679" s="631" t="s">
        <v>3064</v>
      </c>
      <c r="B679" s="632" t="s">
        <v>2531</v>
      </c>
      <c r="C679" s="632" t="s">
        <v>2501</v>
      </c>
      <c r="D679" s="632" t="s">
        <v>3018</v>
      </c>
      <c r="E679" s="632" t="s">
        <v>3019</v>
      </c>
      <c r="F679" s="649"/>
      <c r="G679" s="649"/>
      <c r="H679" s="649"/>
      <c r="I679" s="649"/>
      <c r="J679" s="649"/>
      <c r="K679" s="649"/>
      <c r="L679" s="649"/>
      <c r="M679" s="649"/>
      <c r="N679" s="649">
        <v>28</v>
      </c>
      <c r="O679" s="649">
        <v>627752.36</v>
      </c>
      <c r="P679" s="637"/>
      <c r="Q679" s="650">
        <v>22419.727142857144</v>
      </c>
    </row>
    <row r="680" spans="1:17" ht="14.4" customHeight="1" x14ac:dyDescent="0.3">
      <c r="A680" s="631" t="s">
        <v>3064</v>
      </c>
      <c r="B680" s="632" t="s">
        <v>2531</v>
      </c>
      <c r="C680" s="632" t="s">
        <v>2501</v>
      </c>
      <c r="D680" s="632" t="s">
        <v>3067</v>
      </c>
      <c r="E680" s="632" t="s">
        <v>3068</v>
      </c>
      <c r="F680" s="649">
        <v>1</v>
      </c>
      <c r="G680" s="649">
        <v>15745.47</v>
      </c>
      <c r="H680" s="649">
        <v>1</v>
      </c>
      <c r="I680" s="649">
        <v>15745.47</v>
      </c>
      <c r="J680" s="649">
        <v>1</v>
      </c>
      <c r="K680" s="649">
        <v>15745.47</v>
      </c>
      <c r="L680" s="649">
        <v>1</v>
      </c>
      <c r="M680" s="649">
        <v>15745.47</v>
      </c>
      <c r="N680" s="649"/>
      <c r="O680" s="649"/>
      <c r="P680" s="637"/>
      <c r="Q680" s="650"/>
    </row>
    <row r="681" spans="1:17" ht="14.4" customHeight="1" x14ac:dyDescent="0.3">
      <c r="A681" s="631" t="s">
        <v>3064</v>
      </c>
      <c r="B681" s="632" t="s">
        <v>2531</v>
      </c>
      <c r="C681" s="632" t="s">
        <v>2501</v>
      </c>
      <c r="D681" s="632" t="s">
        <v>3069</v>
      </c>
      <c r="E681" s="632" t="s">
        <v>3070</v>
      </c>
      <c r="F681" s="649">
        <v>1</v>
      </c>
      <c r="G681" s="649">
        <v>3991.04</v>
      </c>
      <c r="H681" s="649"/>
      <c r="I681" s="649">
        <v>3991.04</v>
      </c>
      <c r="J681" s="649"/>
      <c r="K681" s="649"/>
      <c r="L681" s="649"/>
      <c r="M681" s="649"/>
      <c r="N681" s="649">
        <v>1</v>
      </c>
      <c r="O681" s="649">
        <v>3991.04</v>
      </c>
      <c r="P681" s="637"/>
      <c r="Q681" s="650">
        <v>3991.04</v>
      </c>
    </row>
    <row r="682" spans="1:17" ht="14.4" customHeight="1" x14ac:dyDescent="0.3">
      <c r="A682" s="631" t="s">
        <v>3064</v>
      </c>
      <c r="B682" s="632" t="s">
        <v>2531</v>
      </c>
      <c r="C682" s="632" t="s">
        <v>2501</v>
      </c>
      <c r="D682" s="632" t="s">
        <v>2790</v>
      </c>
      <c r="E682" s="632" t="s">
        <v>2771</v>
      </c>
      <c r="F682" s="649">
        <v>17</v>
      </c>
      <c r="G682" s="649">
        <v>24598.489999999998</v>
      </c>
      <c r="H682" s="649">
        <v>1.2142857142857142</v>
      </c>
      <c r="I682" s="649">
        <v>1446.9699999999998</v>
      </c>
      <c r="J682" s="649">
        <v>14</v>
      </c>
      <c r="K682" s="649">
        <v>20257.580000000002</v>
      </c>
      <c r="L682" s="649">
        <v>1</v>
      </c>
      <c r="M682" s="649">
        <v>1446.97</v>
      </c>
      <c r="N682" s="649">
        <v>9</v>
      </c>
      <c r="O682" s="649">
        <v>13022.73</v>
      </c>
      <c r="P682" s="637">
        <v>0.64285714285714279</v>
      </c>
      <c r="Q682" s="650">
        <v>1446.97</v>
      </c>
    </row>
    <row r="683" spans="1:17" ht="14.4" customHeight="1" x14ac:dyDescent="0.3">
      <c r="A683" s="631" t="s">
        <v>3064</v>
      </c>
      <c r="B683" s="632" t="s">
        <v>2531</v>
      </c>
      <c r="C683" s="632" t="s">
        <v>2501</v>
      </c>
      <c r="D683" s="632" t="s">
        <v>3071</v>
      </c>
      <c r="E683" s="632" t="s">
        <v>2771</v>
      </c>
      <c r="F683" s="649"/>
      <c r="G683" s="649"/>
      <c r="H683" s="649"/>
      <c r="I683" s="649"/>
      <c r="J683" s="649"/>
      <c r="K683" s="649"/>
      <c r="L683" s="649"/>
      <c r="M683" s="649"/>
      <c r="N683" s="649">
        <v>1</v>
      </c>
      <c r="O683" s="649">
        <v>3430.88</v>
      </c>
      <c r="P683" s="637"/>
      <c r="Q683" s="650">
        <v>3430.88</v>
      </c>
    </row>
    <row r="684" spans="1:17" ht="14.4" customHeight="1" x14ac:dyDescent="0.3">
      <c r="A684" s="631" t="s">
        <v>3064</v>
      </c>
      <c r="B684" s="632" t="s">
        <v>2531</v>
      </c>
      <c r="C684" s="632" t="s">
        <v>2501</v>
      </c>
      <c r="D684" s="632" t="s">
        <v>2791</v>
      </c>
      <c r="E684" s="632" t="s">
        <v>2792</v>
      </c>
      <c r="F684" s="649">
        <v>356</v>
      </c>
      <c r="G684" s="649">
        <v>2453117.6800000002</v>
      </c>
      <c r="H684" s="649">
        <v>0.97267759562841538</v>
      </c>
      <c r="I684" s="649">
        <v>6890.7800000000007</v>
      </c>
      <c r="J684" s="649">
        <v>366</v>
      </c>
      <c r="K684" s="649">
        <v>2522025.48</v>
      </c>
      <c r="L684" s="649">
        <v>1</v>
      </c>
      <c r="M684" s="649">
        <v>6890.78</v>
      </c>
      <c r="N684" s="649">
        <v>136</v>
      </c>
      <c r="O684" s="649">
        <v>893399.96</v>
      </c>
      <c r="P684" s="637">
        <v>0.35423906978132513</v>
      </c>
      <c r="Q684" s="650">
        <v>6569.1173529411763</v>
      </c>
    </row>
    <row r="685" spans="1:17" ht="14.4" customHeight="1" x14ac:dyDescent="0.3">
      <c r="A685" s="631" t="s">
        <v>3064</v>
      </c>
      <c r="B685" s="632" t="s">
        <v>2531</v>
      </c>
      <c r="C685" s="632" t="s">
        <v>2501</v>
      </c>
      <c r="D685" s="632" t="s">
        <v>2961</v>
      </c>
      <c r="E685" s="632" t="s">
        <v>2962</v>
      </c>
      <c r="F685" s="649">
        <v>4</v>
      </c>
      <c r="G685" s="649">
        <v>76787.199999999997</v>
      </c>
      <c r="H685" s="649">
        <v>1</v>
      </c>
      <c r="I685" s="649">
        <v>19196.8</v>
      </c>
      <c r="J685" s="649">
        <v>4</v>
      </c>
      <c r="K685" s="649">
        <v>76787.199999999997</v>
      </c>
      <c r="L685" s="649">
        <v>1</v>
      </c>
      <c r="M685" s="649">
        <v>19196.8</v>
      </c>
      <c r="N685" s="649">
        <v>4</v>
      </c>
      <c r="O685" s="649">
        <v>76787.199999999997</v>
      </c>
      <c r="P685" s="637">
        <v>1</v>
      </c>
      <c r="Q685" s="650">
        <v>19196.8</v>
      </c>
    </row>
    <row r="686" spans="1:17" ht="14.4" customHeight="1" x14ac:dyDescent="0.3">
      <c r="A686" s="631" t="s">
        <v>3064</v>
      </c>
      <c r="B686" s="632" t="s">
        <v>2531</v>
      </c>
      <c r="C686" s="632" t="s">
        <v>2501</v>
      </c>
      <c r="D686" s="632" t="s">
        <v>2793</v>
      </c>
      <c r="E686" s="632" t="s">
        <v>2794</v>
      </c>
      <c r="F686" s="649">
        <v>1</v>
      </c>
      <c r="G686" s="649">
        <v>4137.8900000000003</v>
      </c>
      <c r="H686" s="649">
        <v>1</v>
      </c>
      <c r="I686" s="649">
        <v>4137.8900000000003</v>
      </c>
      <c r="J686" s="649">
        <v>1</v>
      </c>
      <c r="K686" s="649">
        <v>4137.8900000000003</v>
      </c>
      <c r="L686" s="649">
        <v>1</v>
      </c>
      <c r="M686" s="649">
        <v>4137.8900000000003</v>
      </c>
      <c r="N686" s="649">
        <v>2</v>
      </c>
      <c r="O686" s="649">
        <v>8275.7800000000007</v>
      </c>
      <c r="P686" s="637">
        <v>2</v>
      </c>
      <c r="Q686" s="650">
        <v>4137.8900000000003</v>
      </c>
    </row>
    <row r="687" spans="1:17" ht="14.4" customHeight="1" x14ac:dyDescent="0.3">
      <c r="A687" s="631" t="s">
        <v>3064</v>
      </c>
      <c r="B687" s="632" t="s">
        <v>2531</v>
      </c>
      <c r="C687" s="632" t="s">
        <v>2501</v>
      </c>
      <c r="D687" s="632" t="s">
        <v>3031</v>
      </c>
      <c r="E687" s="632" t="s">
        <v>3032</v>
      </c>
      <c r="F687" s="649">
        <v>1</v>
      </c>
      <c r="G687" s="649">
        <v>1123.73</v>
      </c>
      <c r="H687" s="649"/>
      <c r="I687" s="649">
        <v>1123.73</v>
      </c>
      <c r="J687" s="649"/>
      <c r="K687" s="649"/>
      <c r="L687" s="649"/>
      <c r="M687" s="649"/>
      <c r="N687" s="649"/>
      <c r="O687" s="649"/>
      <c r="P687" s="637"/>
      <c r="Q687" s="650"/>
    </row>
    <row r="688" spans="1:17" ht="14.4" customHeight="1" x14ac:dyDescent="0.3">
      <c r="A688" s="631" t="s">
        <v>3064</v>
      </c>
      <c r="B688" s="632" t="s">
        <v>2531</v>
      </c>
      <c r="C688" s="632" t="s">
        <v>2501</v>
      </c>
      <c r="D688" s="632" t="s">
        <v>2797</v>
      </c>
      <c r="E688" s="632" t="s">
        <v>2798</v>
      </c>
      <c r="F688" s="649"/>
      <c r="G688" s="649"/>
      <c r="H688" s="649"/>
      <c r="I688" s="649"/>
      <c r="J688" s="649">
        <v>12</v>
      </c>
      <c r="K688" s="649">
        <v>60228</v>
      </c>
      <c r="L688" s="649">
        <v>1</v>
      </c>
      <c r="M688" s="649">
        <v>5019</v>
      </c>
      <c r="N688" s="649">
        <v>23</v>
      </c>
      <c r="O688" s="649">
        <v>88656.58</v>
      </c>
      <c r="P688" s="637">
        <v>1.4720160058444578</v>
      </c>
      <c r="Q688" s="650">
        <v>3854.6339130434785</v>
      </c>
    </row>
    <row r="689" spans="1:17" ht="14.4" customHeight="1" x14ac:dyDescent="0.3">
      <c r="A689" s="631" t="s">
        <v>3064</v>
      </c>
      <c r="B689" s="632" t="s">
        <v>2531</v>
      </c>
      <c r="C689" s="632" t="s">
        <v>2501</v>
      </c>
      <c r="D689" s="632" t="s">
        <v>2799</v>
      </c>
      <c r="E689" s="632" t="s">
        <v>2800</v>
      </c>
      <c r="F689" s="649">
        <v>156</v>
      </c>
      <c r="G689" s="649">
        <v>156436.79999999999</v>
      </c>
      <c r="H689" s="649">
        <v>0.93413173652694581</v>
      </c>
      <c r="I689" s="649">
        <v>1002.8</v>
      </c>
      <c r="J689" s="649">
        <v>167</v>
      </c>
      <c r="K689" s="649">
        <v>167467.60000000003</v>
      </c>
      <c r="L689" s="649">
        <v>1</v>
      </c>
      <c r="M689" s="649">
        <v>1002.8000000000002</v>
      </c>
      <c r="N689" s="649">
        <v>199</v>
      </c>
      <c r="O689" s="649">
        <v>185932.1</v>
      </c>
      <c r="P689" s="637">
        <v>1.1102571482483774</v>
      </c>
      <c r="Q689" s="650">
        <v>934.33216080402008</v>
      </c>
    </row>
    <row r="690" spans="1:17" ht="14.4" customHeight="1" x14ac:dyDescent="0.3">
      <c r="A690" s="631" t="s">
        <v>3064</v>
      </c>
      <c r="B690" s="632" t="s">
        <v>2531</v>
      </c>
      <c r="C690" s="632" t="s">
        <v>2501</v>
      </c>
      <c r="D690" s="632" t="s">
        <v>2801</v>
      </c>
      <c r="E690" s="632" t="s">
        <v>2802</v>
      </c>
      <c r="F690" s="649">
        <v>168</v>
      </c>
      <c r="G690" s="649">
        <v>1285200</v>
      </c>
      <c r="H690" s="649">
        <v>1.68</v>
      </c>
      <c r="I690" s="649">
        <v>7650</v>
      </c>
      <c r="J690" s="649">
        <v>100</v>
      </c>
      <c r="K690" s="649">
        <v>765000</v>
      </c>
      <c r="L690" s="649">
        <v>1</v>
      </c>
      <c r="M690" s="649">
        <v>7650</v>
      </c>
      <c r="N690" s="649">
        <v>120</v>
      </c>
      <c r="O690" s="649">
        <v>866633.12</v>
      </c>
      <c r="P690" s="637">
        <v>1.1328537516339869</v>
      </c>
      <c r="Q690" s="650">
        <v>7221.9426666666668</v>
      </c>
    </row>
    <row r="691" spans="1:17" ht="14.4" customHeight="1" x14ac:dyDescent="0.3">
      <c r="A691" s="631" t="s">
        <v>3064</v>
      </c>
      <c r="B691" s="632" t="s">
        <v>2531</v>
      </c>
      <c r="C691" s="632" t="s">
        <v>2501</v>
      </c>
      <c r="D691" s="632" t="s">
        <v>2803</v>
      </c>
      <c r="E691" s="632" t="s">
        <v>2804</v>
      </c>
      <c r="F691" s="649">
        <v>3</v>
      </c>
      <c r="G691" s="649">
        <v>28111.17</v>
      </c>
      <c r="H691" s="649">
        <v>0.6</v>
      </c>
      <c r="I691" s="649">
        <v>9370.39</v>
      </c>
      <c r="J691" s="649">
        <v>5</v>
      </c>
      <c r="K691" s="649">
        <v>46851.95</v>
      </c>
      <c r="L691" s="649">
        <v>1</v>
      </c>
      <c r="M691" s="649">
        <v>9370.39</v>
      </c>
      <c r="N691" s="649">
        <v>8</v>
      </c>
      <c r="O691" s="649">
        <v>74963.12</v>
      </c>
      <c r="P691" s="637">
        <v>1.6</v>
      </c>
      <c r="Q691" s="650">
        <v>9370.39</v>
      </c>
    </row>
    <row r="692" spans="1:17" ht="14.4" customHeight="1" x14ac:dyDescent="0.3">
      <c r="A692" s="631" t="s">
        <v>3064</v>
      </c>
      <c r="B692" s="632" t="s">
        <v>2531</v>
      </c>
      <c r="C692" s="632" t="s">
        <v>2501</v>
      </c>
      <c r="D692" s="632" t="s">
        <v>2805</v>
      </c>
      <c r="E692" s="632" t="s">
        <v>2806</v>
      </c>
      <c r="F692" s="649">
        <v>23</v>
      </c>
      <c r="G692" s="649">
        <v>305543.95999999996</v>
      </c>
      <c r="H692" s="649">
        <v>0.47916666666666663</v>
      </c>
      <c r="I692" s="649">
        <v>13284.519999999999</v>
      </c>
      <c r="J692" s="649">
        <v>48</v>
      </c>
      <c r="K692" s="649">
        <v>637656.96</v>
      </c>
      <c r="L692" s="649">
        <v>1</v>
      </c>
      <c r="M692" s="649">
        <v>13284.519999999999</v>
      </c>
      <c r="N692" s="649">
        <v>306</v>
      </c>
      <c r="O692" s="649">
        <v>2593943.4000000004</v>
      </c>
      <c r="P692" s="637">
        <v>4.067929251489705</v>
      </c>
      <c r="Q692" s="650">
        <v>8476.9392156862759</v>
      </c>
    </row>
    <row r="693" spans="1:17" ht="14.4" customHeight="1" x14ac:dyDescent="0.3">
      <c r="A693" s="631" t="s">
        <v>3064</v>
      </c>
      <c r="B693" s="632" t="s">
        <v>2531</v>
      </c>
      <c r="C693" s="632" t="s">
        <v>2501</v>
      </c>
      <c r="D693" s="632" t="s">
        <v>2807</v>
      </c>
      <c r="E693" s="632" t="s">
        <v>2808</v>
      </c>
      <c r="F693" s="649">
        <v>3</v>
      </c>
      <c r="G693" s="649">
        <v>6512.91</v>
      </c>
      <c r="H693" s="649">
        <v>1.5</v>
      </c>
      <c r="I693" s="649">
        <v>2170.9699999999998</v>
      </c>
      <c r="J693" s="649">
        <v>2</v>
      </c>
      <c r="K693" s="649">
        <v>4341.9399999999996</v>
      </c>
      <c r="L693" s="649">
        <v>1</v>
      </c>
      <c r="M693" s="649">
        <v>2170.9699999999998</v>
      </c>
      <c r="N693" s="649">
        <v>1</v>
      </c>
      <c r="O693" s="649">
        <v>2170.9699999999998</v>
      </c>
      <c r="P693" s="637">
        <v>0.5</v>
      </c>
      <c r="Q693" s="650">
        <v>2170.9699999999998</v>
      </c>
    </row>
    <row r="694" spans="1:17" ht="14.4" customHeight="1" x14ac:dyDescent="0.3">
      <c r="A694" s="631" t="s">
        <v>3064</v>
      </c>
      <c r="B694" s="632" t="s">
        <v>2531</v>
      </c>
      <c r="C694" s="632" t="s">
        <v>2501</v>
      </c>
      <c r="D694" s="632" t="s">
        <v>2809</v>
      </c>
      <c r="E694" s="632" t="s">
        <v>2810</v>
      </c>
      <c r="F694" s="649">
        <v>74</v>
      </c>
      <c r="G694" s="649">
        <v>58978</v>
      </c>
      <c r="H694" s="649">
        <v>0.77083333333333337</v>
      </c>
      <c r="I694" s="649">
        <v>797</v>
      </c>
      <c r="J694" s="649">
        <v>96</v>
      </c>
      <c r="K694" s="649">
        <v>76512</v>
      </c>
      <c r="L694" s="649">
        <v>1</v>
      </c>
      <c r="M694" s="649">
        <v>797</v>
      </c>
      <c r="N694" s="649">
        <v>101</v>
      </c>
      <c r="O694" s="649">
        <v>76289.159999999989</v>
      </c>
      <c r="P694" s="637">
        <v>0.99708751568381415</v>
      </c>
      <c r="Q694" s="650">
        <v>755.33821782178211</v>
      </c>
    </row>
    <row r="695" spans="1:17" ht="14.4" customHeight="1" x14ac:dyDescent="0.3">
      <c r="A695" s="631" t="s">
        <v>3064</v>
      </c>
      <c r="B695" s="632" t="s">
        <v>2531</v>
      </c>
      <c r="C695" s="632" t="s">
        <v>2501</v>
      </c>
      <c r="D695" s="632" t="s">
        <v>2963</v>
      </c>
      <c r="E695" s="632" t="s">
        <v>2964</v>
      </c>
      <c r="F695" s="649"/>
      <c r="G695" s="649"/>
      <c r="H695" s="649"/>
      <c r="I695" s="649"/>
      <c r="J695" s="649"/>
      <c r="K695" s="649"/>
      <c r="L695" s="649"/>
      <c r="M695" s="649"/>
      <c r="N695" s="649">
        <v>23</v>
      </c>
      <c r="O695" s="649">
        <v>19745.96</v>
      </c>
      <c r="P695" s="637"/>
      <c r="Q695" s="650">
        <v>858.52</v>
      </c>
    </row>
    <row r="696" spans="1:17" ht="14.4" customHeight="1" x14ac:dyDescent="0.3">
      <c r="A696" s="631" t="s">
        <v>3064</v>
      </c>
      <c r="B696" s="632" t="s">
        <v>2531</v>
      </c>
      <c r="C696" s="632" t="s">
        <v>2501</v>
      </c>
      <c r="D696" s="632" t="s">
        <v>3072</v>
      </c>
      <c r="E696" s="632" t="s">
        <v>3073</v>
      </c>
      <c r="F696" s="649">
        <v>21</v>
      </c>
      <c r="G696" s="649">
        <v>211531.74</v>
      </c>
      <c r="H696" s="649">
        <v>0.83999999999999986</v>
      </c>
      <c r="I696" s="649">
        <v>10072.939999999999</v>
      </c>
      <c r="J696" s="649">
        <v>25</v>
      </c>
      <c r="K696" s="649">
        <v>251823.50000000003</v>
      </c>
      <c r="L696" s="649">
        <v>1</v>
      </c>
      <c r="M696" s="649">
        <v>10072.94</v>
      </c>
      <c r="N696" s="649">
        <v>30</v>
      </c>
      <c r="O696" s="649">
        <v>302188.2</v>
      </c>
      <c r="P696" s="637">
        <v>1.2</v>
      </c>
      <c r="Q696" s="650">
        <v>10072.94</v>
      </c>
    </row>
    <row r="697" spans="1:17" ht="14.4" customHeight="1" x14ac:dyDescent="0.3">
      <c r="A697" s="631" t="s">
        <v>3064</v>
      </c>
      <c r="B697" s="632" t="s">
        <v>2531</v>
      </c>
      <c r="C697" s="632" t="s">
        <v>2501</v>
      </c>
      <c r="D697" s="632" t="s">
        <v>2990</v>
      </c>
      <c r="E697" s="632" t="s">
        <v>2991</v>
      </c>
      <c r="F697" s="649">
        <v>3</v>
      </c>
      <c r="G697" s="649">
        <v>8923.08</v>
      </c>
      <c r="H697" s="649">
        <v>0.3</v>
      </c>
      <c r="I697" s="649">
        <v>2974.36</v>
      </c>
      <c r="J697" s="649">
        <v>10</v>
      </c>
      <c r="K697" s="649">
        <v>29743.600000000002</v>
      </c>
      <c r="L697" s="649">
        <v>1</v>
      </c>
      <c r="M697" s="649">
        <v>2974.36</v>
      </c>
      <c r="N697" s="649">
        <v>5</v>
      </c>
      <c r="O697" s="649">
        <v>14871.8</v>
      </c>
      <c r="P697" s="637">
        <v>0.49999999999999994</v>
      </c>
      <c r="Q697" s="650">
        <v>2974.3599999999997</v>
      </c>
    </row>
    <row r="698" spans="1:17" ht="14.4" customHeight="1" x14ac:dyDescent="0.3">
      <c r="A698" s="631" t="s">
        <v>3064</v>
      </c>
      <c r="B698" s="632" t="s">
        <v>2531</v>
      </c>
      <c r="C698" s="632" t="s">
        <v>2501</v>
      </c>
      <c r="D698" s="632" t="s">
        <v>2811</v>
      </c>
      <c r="E698" s="632" t="s">
        <v>2812</v>
      </c>
      <c r="F698" s="649">
        <v>49</v>
      </c>
      <c r="G698" s="649">
        <v>257702.26999999996</v>
      </c>
      <c r="H698" s="649">
        <v>0.94230769230769207</v>
      </c>
      <c r="I698" s="649">
        <v>5259.23</v>
      </c>
      <c r="J698" s="649">
        <v>52</v>
      </c>
      <c r="K698" s="649">
        <v>273479.96000000002</v>
      </c>
      <c r="L698" s="649">
        <v>1</v>
      </c>
      <c r="M698" s="649">
        <v>5259.2300000000005</v>
      </c>
      <c r="N698" s="649">
        <v>77</v>
      </c>
      <c r="O698" s="649">
        <v>350835.20000000007</v>
      </c>
      <c r="P698" s="637">
        <v>1.2828552410202196</v>
      </c>
      <c r="Q698" s="650">
        <v>4556.3012987012999</v>
      </c>
    </row>
    <row r="699" spans="1:17" ht="14.4" customHeight="1" x14ac:dyDescent="0.3">
      <c r="A699" s="631" t="s">
        <v>3064</v>
      </c>
      <c r="B699" s="632" t="s">
        <v>2531</v>
      </c>
      <c r="C699" s="632" t="s">
        <v>2501</v>
      </c>
      <c r="D699" s="632" t="s">
        <v>2813</v>
      </c>
      <c r="E699" s="632" t="s">
        <v>2814</v>
      </c>
      <c r="F699" s="649">
        <v>3</v>
      </c>
      <c r="G699" s="649">
        <v>4492.32</v>
      </c>
      <c r="H699" s="649">
        <v>0.20000000000000004</v>
      </c>
      <c r="I699" s="649">
        <v>1497.4399999999998</v>
      </c>
      <c r="J699" s="649">
        <v>15</v>
      </c>
      <c r="K699" s="649">
        <v>22461.599999999995</v>
      </c>
      <c r="L699" s="649">
        <v>1</v>
      </c>
      <c r="M699" s="649">
        <v>1497.4399999999996</v>
      </c>
      <c r="N699" s="649">
        <v>18</v>
      </c>
      <c r="O699" s="649">
        <v>24060.960000000003</v>
      </c>
      <c r="P699" s="637">
        <v>1.0712041884816759</v>
      </c>
      <c r="Q699" s="650">
        <v>1336.7200000000003</v>
      </c>
    </row>
    <row r="700" spans="1:17" ht="14.4" customHeight="1" x14ac:dyDescent="0.3">
      <c r="A700" s="631" t="s">
        <v>3064</v>
      </c>
      <c r="B700" s="632" t="s">
        <v>2531</v>
      </c>
      <c r="C700" s="632" t="s">
        <v>2501</v>
      </c>
      <c r="D700" s="632" t="s">
        <v>3074</v>
      </c>
      <c r="E700" s="632" t="s">
        <v>3075</v>
      </c>
      <c r="F700" s="649"/>
      <c r="G700" s="649"/>
      <c r="H700" s="649"/>
      <c r="I700" s="649"/>
      <c r="J700" s="649">
        <v>1</v>
      </c>
      <c r="K700" s="649">
        <v>40481.4</v>
      </c>
      <c r="L700" s="649">
        <v>1</v>
      </c>
      <c r="M700" s="649">
        <v>40481.4</v>
      </c>
      <c r="N700" s="649">
        <v>2</v>
      </c>
      <c r="O700" s="649">
        <v>80962.8</v>
      </c>
      <c r="P700" s="637">
        <v>2</v>
      </c>
      <c r="Q700" s="650">
        <v>40481.4</v>
      </c>
    </row>
    <row r="701" spans="1:17" ht="14.4" customHeight="1" x14ac:dyDescent="0.3">
      <c r="A701" s="631" t="s">
        <v>3064</v>
      </c>
      <c r="B701" s="632" t="s">
        <v>2531</v>
      </c>
      <c r="C701" s="632" t="s">
        <v>2501</v>
      </c>
      <c r="D701" s="632" t="s">
        <v>3076</v>
      </c>
      <c r="E701" s="632" t="s">
        <v>3077</v>
      </c>
      <c r="F701" s="649">
        <v>3</v>
      </c>
      <c r="G701" s="649">
        <v>83760</v>
      </c>
      <c r="H701" s="649">
        <v>0.6</v>
      </c>
      <c r="I701" s="649">
        <v>27920</v>
      </c>
      <c r="J701" s="649">
        <v>5</v>
      </c>
      <c r="K701" s="649">
        <v>139600</v>
      </c>
      <c r="L701" s="649">
        <v>1</v>
      </c>
      <c r="M701" s="649">
        <v>27920</v>
      </c>
      <c r="N701" s="649"/>
      <c r="O701" s="649"/>
      <c r="P701" s="637"/>
      <c r="Q701" s="650"/>
    </row>
    <row r="702" spans="1:17" ht="14.4" customHeight="1" x14ac:dyDescent="0.3">
      <c r="A702" s="631" t="s">
        <v>3064</v>
      </c>
      <c r="B702" s="632" t="s">
        <v>2531</v>
      </c>
      <c r="C702" s="632" t="s">
        <v>2501</v>
      </c>
      <c r="D702" s="632" t="s">
        <v>3020</v>
      </c>
      <c r="E702" s="632" t="s">
        <v>3021</v>
      </c>
      <c r="F702" s="649">
        <v>1</v>
      </c>
      <c r="G702" s="649">
        <v>4041.82</v>
      </c>
      <c r="H702" s="649">
        <v>0.5</v>
      </c>
      <c r="I702" s="649">
        <v>4041.82</v>
      </c>
      <c r="J702" s="649">
        <v>2</v>
      </c>
      <c r="K702" s="649">
        <v>8083.64</v>
      </c>
      <c r="L702" s="649">
        <v>1</v>
      </c>
      <c r="M702" s="649">
        <v>4041.82</v>
      </c>
      <c r="N702" s="649">
        <v>1</v>
      </c>
      <c r="O702" s="649">
        <v>3761.91</v>
      </c>
      <c r="P702" s="637">
        <v>0.46537327243667453</v>
      </c>
      <c r="Q702" s="650">
        <v>3761.91</v>
      </c>
    </row>
    <row r="703" spans="1:17" ht="14.4" customHeight="1" x14ac:dyDescent="0.3">
      <c r="A703" s="631" t="s">
        <v>3064</v>
      </c>
      <c r="B703" s="632" t="s">
        <v>2531</v>
      </c>
      <c r="C703" s="632" t="s">
        <v>2501</v>
      </c>
      <c r="D703" s="632" t="s">
        <v>2815</v>
      </c>
      <c r="E703" s="632" t="s">
        <v>2816</v>
      </c>
      <c r="F703" s="649">
        <v>12</v>
      </c>
      <c r="G703" s="649">
        <v>7267.7999999999993</v>
      </c>
      <c r="H703" s="649">
        <v>0.85714285714285698</v>
      </c>
      <c r="I703" s="649">
        <v>605.65</v>
      </c>
      <c r="J703" s="649">
        <v>14</v>
      </c>
      <c r="K703" s="649">
        <v>8479.1</v>
      </c>
      <c r="L703" s="649">
        <v>1</v>
      </c>
      <c r="M703" s="649">
        <v>605.65</v>
      </c>
      <c r="N703" s="649">
        <v>8</v>
      </c>
      <c r="O703" s="649">
        <v>4460.6900000000005</v>
      </c>
      <c r="P703" s="637">
        <v>0.52608059817669328</v>
      </c>
      <c r="Q703" s="650">
        <v>557.58625000000006</v>
      </c>
    </row>
    <row r="704" spans="1:17" ht="14.4" customHeight="1" x14ac:dyDescent="0.3">
      <c r="A704" s="631" t="s">
        <v>3064</v>
      </c>
      <c r="B704" s="632" t="s">
        <v>2531</v>
      </c>
      <c r="C704" s="632" t="s">
        <v>2501</v>
      </c>
      <c r="D704" s="632" t="s">
        <v>2819</v>
      </c>
      <c r="E704" s="632" t="s">
        <v>2820</v>
      </c>
      <c r="F704" s="649">
        <v>46</v>
      </c>
      <c r="G704" s="649">
        <v>38233.360000000001</v>
      </c>
      <c r="H704" s="649">
        <v>0.95833333333333337</v>
      </c>
      <c r="I704" s="649">
        <v>831.16</v>
      </c>
      <c r="J704" s="649">
        <v>48</v>
      </c>
      <c r="K704" s="649">
        <v>39895.68</v>
      </c>
      <c r="L704" s="649">
        <v>1</v>
      </c>
      <c r="M704" s="649">
        <v>831.16</v>
      </c>
      <c r="N704" s="649">
        <v>60</v>
      </c>
      <c r="O704" s="649">
        <v>49869.599999999999</v>
      </c>
      <c r="P704" s="637">
        <v>1.25</v>
      </c>
      <c r="Q704" s="650">
        <v>831.16</v>
      </c>
    </row>
    <row r="705" spans="1:17" ht="14.4" customHeight="1" x14ac:dyDescent="0.3">
      <c r="A705" s="631" t="s">
        <v>3064</v>
      </c>
      <c r="B705" s="632" t="s">
        <v>2531</v>
      </c>
      <c r="C705" s="632" t="s">
        <v>2501</v>
      </c>
      <c r="D705" s="632" t="s">
        <v>2821</v>
      </c>
      <c r="E705" s="632" t="s">
        <v>2820</v>
      </c>
      <c r="F705" s="649">
        <v>32</v>
      </c>
      <c r="G705" s="649">
        <v>28417.919999999998</v>
      </c>
      <c r="H705" s="649">
        <v>1.7777777777777779</v>
      </c>
      <c r="I705" s="649">
        <v>888.06</v>
      </c>
      <c r="J705" s="649">
        <v>18</v>
      </c>
      <c r="K705" s="649">
        <v>15985.079999999998</v>
      </c>
      <c r="L705" s="649">
        <v>1</v>
      </c>
      <c r="M705" s="649">
        <v>888.06</v>
      </c>
      <c r="N705" s="649">
        <v>3</v>
      </c>
      <c r="O705" s="649">
        <v>2664.18</v>
      </c>
      <c r="P705" s="637">
        <v>0.16666666666666669</v>
      </c>
      <c r="Q705" s="650">
        <v>888.06</v>
      </c>
    </row>
    <row r="706" spans="1:17" ht="14.4" customHeight="1" x14ac:dyDescent="0.3">
      <c r="A706" s="631" t="s">
        <v>3064</v>
      </c>
      <c r="B706" s="632" t="s">
        <v>2531</v>
      </c>
      <c r="C706" s="632" t="s">
        <v>2501</v>
      </c>
      <c r="D706" s="632" t="s">
        <v>2822</v>
      </c>
      <c r="E706" s="632" t="s">
        <v>2823</v>
      </c>
      <c r="F706" s="649">
        <v>46</v>
      </c>
      <c r="G706" s="649">
        <v>40850.76</v>
      </c>
      <c r="H706" s="649"/>
      <c r="I706" s="649">
        <v>888.06000000000006</v>
      </c>
      <c r="J706" s="649"/>
      <c r="K706" s="649"/>
      <c r="L706" s="649"/>
      <c r="M706" s="649"/>
      <c r="N706" s="649"/>
      <c r="O706" s="649"/>
      <c r="P706" s="637"/>
      <c r="Q706" s="650"/>
    </row>
    <row r="707" spans="1:17" ht="14.4" customHeight="1" x14ac:dyDescent="0.3">
      <c r="A707" s="631" t="s">
        <v>3064</v>
      </c>
      <c r="B707" s="632" t="s">
        <v>2531</v>
      </c>
      <c r="C707" s="632" t="s">
        <v>2501</v>
      </c>
      <c r="D707" s="632" t="s">
        <v>2824</v>
      </c>
      <c r="E707" s="632" t="s">
        <v>2825</v>
      </c>
      <c r="F707" s="649">
        <v>2</v>
      </c>
      <c r="G707" s="649">
        <v>1662.32</v>
      </c>
      <c r="H707" s="649"/>
      <c r="I707" s="649">
        <v>831.16</v>
      </c>
      <c r="J707" s="649"/>
      <c r="K707" s="649"/>
      <c r="L707" s="649"/>
      <c r="M707" s="649"/>
      <c r="N707" s="649">
        <v>1</v>
      </c>
      <c r="O707" s="649">
        <v>831.16</v>
      </c>
      <c r="P707" s="637"/>
      <c r="Q707" s="650">
        <v>831.16</v>
      </c>
    </row>
    <row r="708" spans="1:17" ht="14.4" customHeight="1" x14ac:dyDescent="0.3">
      <c r="A708" s="631" t="s">
        <v>3064</v>
      </c>
      <c r="B708" s="632" t="s">
        <v>2531</v>
      </c>
      <c r="C708" s="632" t="s">
        <v>2501</v>
      </c>
      <c r="D708" s="632" t="s">
        <v>2996</v>
      </c>
      <c r="E708" s="632" t="s">
        <v>2997</v>
      </c>
      <c r="F708" s="649"/>
      <c r="G708" s="649"/>
      <c r="H708" s="649"/>
      <c r="I708" s="649"/>
      <c r="J708" s="649">
        <v>2</v>
      </c>
      <c r="K708" s="649">
        <v>2187.7600000000002</v>
      </c>
      <c r="L708" s="649">
        <v>1</v>
      </c>
      <c r="M708" s="649">
        <v>1093.8800000000001</v>
      </c>
      <c r="N708" s="649"/>
      <c r="O708" s="649"/>
      <c r="P708" s="637"/>
      <c r="Q708" s="650"/>
    </row>
    <row r="709" spans="1:17" ht="14.4" customHeight="1" x14ac:dyDescent="0.3">
      <c r="A709" s="631" t="s">
        <v>3064</v>
      </c>
      <c r="B709" s="632" t="s">
        <v>2531</v>
      </c>
      <c r="C709" s="632" t="s">
        <v>2501</v>
      </c>
      <c r="D709" s="632" t="s">
        <v>2998</v>
      </c>
      <c r="E709" s="632" t="s">
        <v>2999</v>
      </c>
      <c r="F709" s="649"/>
      <c r="G709" s="649"/>
      <c r="H709" s="649"/>
      <c r="I709" s="649"/>
      <c r="J709" s="649">
        <v>2</v>
      </c>
      <c r="K709" s="649">
        <v>7797.6</v>
      </c>
      <c r="L709" s="649">
        <v>1</v>
      </c>
      <c r="M709" s="649">
        <v>3898.8</v>
      </c>
      <c r="N709" s="649"/>
      <c r="O709" s="649"/>
      <c r="P709" s="637"/>
      <c r="Q709" s="650"/>
    </row>
    <row r="710" spans="1:17" ht="14.4" customHeight="1" x14ac:dyDescent="0.3">
      <c r="A710" s="631" t="s">
        <v>3064</v>
      </c>
      <c r="B710" s="632" t="s">
        <v>2531</v>
      </c>
      <c r="C710" s="632" t="s">
        <v>2501</v>
      </c>
      <c r="D710" s="632" t="s">
        <v>3033</v>
      </c>
      <c r="E710" s="632" t="s">
        <v>3034</v>
      </c>
      <c r="F710" s="649">
        <v>7</v>
      </c>
      <c r="G710" s="649">
        <v>154000</v>
      </c>
      <c r="H710" s="649">
        <v>2.3333333333333335</v>
      </c>
      <c r="I710" s="649">
        <v>22000</v>
      </c>
      <c r="J710" s="649">
        <v>3</v>
      </c>
      <c r="K710" s="649">
        <v>66000</v>
      </c>
      <c r="L710" s="649">
        <v>1</v>
      </c>
      <c r="M710" s="649">
        <v>22000</v>
      </c>
      <c r="N710" s="649"/>
      <c r="O710" s="649"/>
      <c r="P710" s="637"/>
      <c r="Q710" s="650"/>
    </row>
    <row r="711" spans="1:17" ht="14.4" customHeight="1" x14ac:dyDescent="0.3">
      <c r="A711" s="631" t="s">
        <v>3064</v>
      </c>
      <c r="B711" s="632" t="s">
        <v>2531</v>
      </c>
      <c r="C711" s="632" t="s">
        <v>2501</v>
      </c>
      <c r="D711" s="632" t="s">
        <v>3035</v>
      </c>
      <c r="E711" s="632" t="s">
        <v>3036</v>
      </c>
      <c r="F711" s="649">
        <v>1</v>
      </c>
      <c r="G711" s="649">
        <v>2205</v>
      </c>
      <c r="H711" s="649">
        <v>1</v>
      </c>
      <c r="I711" s="649">
        <v>2205</v>
      </c>
      <c r="J711" s="649">
        <v>1</v>
      </c>
      <c r="K711" s="649">
        <v>2205</v>
      </c>
      <c r="L711" s="649">
        <v>1</v>
      </c>
      <c r="M711" s="649">
        <v>2205</v>
      </c>
      <c r="N711" s="649">
        <v>2</v>
      </c>
      <c r="O711" s="649">
        <v>4410</v>
      </c>
      <c r="P711" s="637">
        <v>2</v>
      </c>
      <c r="Q711" s="650">
        <v>2205</v>
      </c>
    </row>
    <row r="712" spans="1:17" ht="14.4" customHeight="1" x14ac:dyDescent="0.3">
      <c r="A712" s="631" t="s">
        <v>3064</v>
      </c>
      <c r="B712" s="632" t="s">
        <v>2531</v>
      </c>
      <c r="C712" s="632" t="s">
        <v>2501</v>
      </c>
      <c r="D712" s="632" t="s">
        <v>2826</v>
      </c>
      <c r="E712" s="632" t="s">
        <v>2827</v>
      </c>
      <c r="F712" s="649"/>
      <c r="G712" s="649"/>
      <c r="H712" s="649"/>
      <c r="I712" s="649"/>
      <c r="J712" s="649"/>
      <c r="K712" s="649"/>
      <c r="L712" s="649"/>
      <c r="M712" s="649"/>
      <c r="N712" s="649">
        <v>16</v>
      </c>
      <c r="O712" s="649">
        <v>23566.080000000002</v>
      </c>
      <c r="P712" s="637"/>
      <c r="Q712" s="650">
        <v>1472.88</v>
      </c>
    </row>
    <row r="713" spans="1:17" ht="14.4" customHeight="1" x14ac:dyDescent="0.3">
      <c r="A713" s="631" t="s">
        <v>3064</v>
      </c>
      <c r="B713" s="632" t="s">
        <v>2531</v>
      </c>
      <c r="C713" s="632" t="s">
        <v>2501</v>
      </c>
      <c r="D713" s="632" t="s">
        <v>2828</v>
      </c>
      <c r="E713" s="632" t="s">
        <v>2829</v>
      </c>
      <c r="F713" s="649">
        <v>61</v>
      </c>
      <c r="G713" s="649">
        <v>80040.539999999994</v>
      </c>
      <c r="H713" s="649">
        <v>1.1090909090909091</v>
      </c>
      <c r="I713" s="649">
        <v>1312.1399999999999</v>
      </c>
      <c r="J713" s="649">
        <v>55</v>
      </c>
      <c r="K713" s="649">
        <v>72167.7</v>
      </c>
      <c r="L713" s="649">
        <v>1</v>
      </c>
      <c r="M713" s="649">
        <v>1312.1399999999999</v>
      </c>
      <c r="N713" s="649">
        <v>50</v>
      </c>
      <c r="O713" s="649">
        <v>65607</v>
      </c>
      <c r="P713" s="637">
        <v>0.90909090909090917</v>
      </c>
      <c r="Q713" s="650">
        <v>1312.14</v>
      </c>
    </row>
    <row r="714" spans="1:17" ht="14.4" customHeight="1" x14ac:dyDescent="0.3">
      <c r="A714" s="631" t="s">
        <v>3064</v>
      </c>
      <c r="B714" s="632" t="s">
        <v>2531</v>
      </c>
      <c r="C714" s="632" t="s">
        <v>2501</v>
      </c>
      <c r="D714" s="632" t="s">
        <v>3037</v>
      </c>
      <c r="E714" s="632" t="s">
        <v>3038</v>
      </c>
      <c r="F714" s="649">
        <v>2</v>
      </c>
      <c r="G714" s="649">
        <v>80421.820000000007</v>
      </c>
      <c r="H714" s="649"/>
      <c r="I714" s="649">
        <v>40210.910000000003</v>
      </c>
      <c r="J714" s="649"/>
      <c r="K714" s="649"/>
      <c r="L714" s="649"/>
      <c r="M714" s="649"/>
      <c r="N714" s="649">
        <v>1</v>
      </c>
      <c r="O714" s="649">
        <v>40210.910000000003</v>
      </c>
      <c r="P714" s="637"/>
      <c r="Q714" s="650">
        <v>40210.910000000003</v>
      </c>
    </row>
    <row r="715" spans="1:17" ht="14.4" customHeight="1" x14ac:dyDescent="0.3">
      <c r="A715" s="631" t="s">
        <v>3064</v>
      </c>
      <c r="B715" s="632" t="s">
        <v>2531</v>
      </c>
      <c r="C715" s="632" t="s">
        <v>2501</v>
      </c>
      <c r="D715" s="632" t="s">
        <v>3078</v>
      </c>
      <c r="E715" s="632" t="s">
        <v>3079</v>
      </c>
      <c r="F715" s="649">
        <v>1</v>
      </c>
      <c r="G715" s="649">
        <v>74410.91</v>
      </c>
      <c r="H715" s="649">
        <v>0.5</v>
      </c>
      <c r="I715" s="649">
        <v>74410.91</v>
      </c>
      <c r="J715" s="649">
        <v>2</v>
      </c>
      <c r="K715" s="649">
        <v>148821.82</v>
      </c>
      <c r="L715" s="649">
        <v>1</v>
      </c>
      <c r="M715" s="649">
        <v>74410.91</v>
      </c>
      <c r="N715" s="649">
        <v>4</v>
      </c>
      <c r="O715" s="649">
        <v>297643.64</v>
      </c>
      <c r="P715" s="637">
        <v>2</v>
      </c>
      <c r="Q715" s="650">
        <v>74410.91</v>
      </c>
    </row>
    <row r="716" spans="1:17" ht="14.4" customHeight="1" x14ac:dyDescent="0.3">
      <c r="A716" s="631" t="s">
        <v>3064</v>
      </c>
      <c r="B716" s="632" t="s">
        <v>2531</v>
      </c>
      <c r="C716" s="632" t="s">
        <v>2501</v>
      </c>
      <c r="D716" s="632" t="s">
        <v>2830</v>
      </c>
      <c r="E716" s="632" t="s">
        <v>2831</v>
      </c>
      <c r="F716" s="649">
        <v>23</v>
      </c>
      <c r="G716" s="649">
        <v>83825.340000000011</v>
      </c>
      <c r="H716" s="649">
        <v>0.40350877192982459</v>
      </c>
      <c r="I716" s="649">
        <v>3644.5800000000004</v>
      </c>
      <c r="J716" s="649">
        <v>57</v>
      </c>
      <c r="K716" s="649">
        <v>207741.06</v>
      </c>
      <c r="L716" s="649">
        <v>1</v>
      </c>
      <c r="M716" s="649">
        <v>3644.58</v>
      </c>
      <c r="N716" s="649">
        <v>66</v>
      </c>
      <c r="O716" s="649">
        <v>235693.02</v>
      </c>
      <c r="P716" s="637">
        <v>1.1345519272887121</v>
      </c>
      <c r="Q716" s="650">
        <v>3571.1063636363633</v>
      </c>
    </row>
    <row r="717" spans="1:17" ht="14.4" customHeight="1" x14ac:dyDescent="0.3">
      <c r="A717" s="631" t="s">
        <v>3064</v>
      </c>
      <c r="B717" s="632" t="s">
        <v>2531</v>
      </c>
      <c r="C717" s="632" t="s">
        <v>2501</v>
      </c>
      <c r="D717" s="632" t="s">
        <v>3080</v>
      </c>
      <c r="E717" s="632" t="s">
        <v>3081</v>
      </c>
      <c r="F717" s="649">
        <v>1</v>
      </c>
      <c r="G717" s="649">
        <v>81091.31</v>
      </c>
      <c r="H717" s="649"/>
      <c r="I717" s="649">
        <v>81091.31</v>
      </c>
      <c r="J717" s="649"/>
      <c r="K717" s="649"/>
      <c r="L717" s="649"/>
      <c r="M717" s="649"/>
      <c r="N717" s="649"/>
      <c r="O717" s="649"/>
      <c r="P717" s="637"/>
      <c r="Q717" s="650"/>
    </row>
    <row r="718" spans="1:17" ht="14.4" customHeight="1" x14ac:dyDescent="0.3">
      <c r="A718" s="631" t="s">
        <v>3064</v>
      </c>
      <c r="B718" s="632" t="s">
        <v>2531</v>
      </c>
      <c r="C718" s="632" t="s">
        <v>2501</v>
      </c>
      <c r="D718" s="632" t="s">
        <v>2832</v>
      </c>
      <c r="E718" s="632" t="s">
        <v>2833</v>
      </c>
      <c r="F718" s="649">
        <v>358</v>
      </c>
      <c r="G718" s="649">
        <v>410386.14000000007</v>
      </c>
      <c r="H718" s="649">
        <v>1.0112994350282489</v>
      </c>
      <c r="I718" s="649">
        <v>1146.3300000000002</v>
      </c>
      <c r="J718" s="649">
        <v>354</v>
      </c>
      <c r="K718" s="649">
        <v>405800.81999999995</v>
      </c>
      <c r="L718" s="649">
        <v>1</v>
      </c>
      <c r="M718" s="649">
        <v>1146.33</v>
      </c>
      <c r="N718" s="649">
        <v>421</v>
      </c>
      <c r="O718" s="649">
        <v>459142.53</v>
      </c>
      <c r="P718" s="637">
        <v>1.1314480093953485</v>
      </c>
      <c r="Q718" s="650">
        <v>1090.5998337292162</v>
      </c>
    </row>
    <row r="719" spans="1:17" ht="14.4" customHeight="1" x14ac:dyDescent="0.3">
      <c r="A719" s="631" t="s">
        <v>3064</v>
      </c>
      <c r="B719" s="632" t="s">
        <v>2531</v>
      </c>
      <c r="C719" s="632" t="s">
        <v>2501</v>
      </c>
      <c r="D719" s="632" t="s">
        <v>2834</v>
      </c>
      <c r="E719" s="632" t="s">
        <v>2835</v>
      </c>
      <c r="F719" s="649">
        <v>122</v>
      </c>
      <c r="G719" s="649">
        <v>43810.19999999999</v>
      </c>
      <c r="H719" s="649">
        <v>1.326086956521739</v>
      </c>
      <c r="I719" s="649">
        <v>359.09999999999991</v>
      </c>
      <c r="J719" s="649">
        <v>92</v>
      </c>
      <c r="K719" s="649">
        <v>33037.199999999997</v>
      </c>
      <c r="L719" s="649">
        <v>1</v>
      </c>
      <c r="M719" s="649">
        <v>359.09999999999997</v>
      </c>
      <c r="N719" s="649">
        <v>143</v>
      </c>
      <c r="O719" s="649">
        <v>51351.299999999996</v>
      </c>
      <c r="P719" s="637">
        <v>1.5543478260869565</v>
      </c>
      <c r="Q719" s="650">
        <v>359.09999999999997</v>
      </c>
    </row>
    <row r="720" spans="1:17" ht="14.4" customHeight="1" x14ac:dyDescent="0.3">
      <c r="A720" s="631" t="s">
        <v>3064</v>
      </c>
      <c r="B720" s="632" t="s">
        <v>2531</v>
      </c>
      <c r="C720" s="632" t="s">
        <v>2501</v>
      </c>
      <c r="D720" s="632" t="s">
        <v>3082</v>
      </c>
      <c r="E720" s="632" t="s">
        <v>3083</v>
      </c>
      <c r="F720" s="649">
        <v>1</v>
      </c>
      <c r="G720" s="649">
        <v>565.85</v>
      </c>
      <c r="H720" s="649"/>
      <c r="I720" s="649">
        <v>565.85</v>
      </c>
      <c r="J720" s="649"/>
      <c r="K720" s="649"/>
      <c r="L720" s="649"/>
      <c r="M720" s="649"/>
      <c r="N720" s="649"/>
      <c r="O720" s="649"/>
      <c r="P720" s="637"/>
      <c r="Q720" s="650"/>
    </row>
    <row r="721" spans="1:17" ht="14.4" customHeight="1" x14ac:dyDescent="0.3">
      <c r="A721" s="631" t="s">
        <v>3064</v>
      </c>
      <c r="B721" s="632" t="s">
        <v>2531</v>
      </c>
      <c r="C721" s="632" t="s">
        <v>2501</v>
      </c>
      <c r="D721" s="632" t="s">
        <v>2967</v>
      </c>
      <c r="E721" s="632" t="s">
        <v>2968</v>
      </c>
      <c r="F721" s="649"/>
      <c r="G721" s="649"/>
      <c r="H721" s="649"/>
      <c r="I721" s="649"/>
      <c r="J721" s="649">
        <v>1</v>
      </c>
      <c r="K721" s="649">
        <v>13078</v>
      </c>
      <c r="L721" s="649">
        <v>1</v>
      </c>
      <c r="M721" s="649">
        <v>13078</v>
      </c>
      <c r="N721" s="649">
        <v>1</v>
      </c>
      <c r="O721" s="649">
        <v>12294.26</v>
      </c>
      <c r="P721" s="637">
        <v>0.94007187643370549</v>
      </c>
      <c r="Q721" s="650">
        <v>12294.26</v>
      </c>
    </row>
    <row r="722" spans="1:17" ht="14.4" customHeight="1" x14ac:dyDescent="0.3">
      <c r="A722" s="631" t="s">
        <v>3064</v>
      </c>
      <c r="B722" s="632" t="s">
        <v>2531</v>
      </c>
      <c r="C722" s="632" t="s">
        <v>2501</v>
      </c>
      <c r="D722" s="632" t="s">
        <v>2502</v>
      </c>
      <c r="E722" s="632" t="s">
        <v>2503</v>
      </c>
      <c r="F722" s="649">
        <v>2</v>
      </c>
      <c r="G722" s="649">
        <v>1787.8</v>
      </c>
      <c r="H722" s="649"/>
      <c r="I722" s="649">
        <v>893.9</v>
      </c>
      <c r="J722" s="649"/>
      <c r="K722" s="649"/>
      <c r="L722" s="649"/>
      <c r="M722" s="649"/>
      <c r="N722" s="649"/>
      <c r="O722" s="649"/>
      <c r="P722" s="637"/>
      <c r="Q722" s="650"/>
    </row>
    <row r="723" spans="1:17" ht="14.4" customHeight="1" x14ac:dyDescent="0.3">
      <c r="A723" s="631" t="s">
        <v>3064</v>
      </c>
      <c r="B723" s="632" t="s">
        <v>2531</v>
      </c>
      <c r="C723" s="632" t="s">
        <v>2501</v>
      </c>
      <c r="D723" s="632" t="s">
        <v>2836</v>
      </c>
      <c r="E723" s="632" t="s">
        <v>2837</v>
      </c>
      <c r="F723" s="649">
        <v>2</v>
      </c>
      <c r="G723" s="649">
        <v>33663.379999999997</v>
      </c>
      <c r="H723" s="649">
        <v>9.0909090909090898E-2</v>
      </c>
      <c r="I723" s="649">
        <v>16831.689999999999</v>
      </c>
      <c r="J723" s="649">
        <v>22</v>
      </c>
      <c r="K723" s="649">
        <v>370297.18</v>
      </c>
      <c r="L723" s="649">
        <v>1</v>
      </c>
      <c r="M723" s="649">
        <v>16831.689999999999</v>
      </c>
      <c r="N723" s="649">
        <v>7</v>
      </c>
      <c r="O723" s="649">
        <v>112679.85</v>
      </c>
      <c r="P723" s="637">
        <v>0.30429572809601196</v>
      </c>
      <c r="Q723" s="650">
        <v>16097.121428571429</v>
      </c>
    </row>
    <row r="724" spans="1:17" ht="14.4" customHeight="1" x14ac:dyDescent="0.3">
      <c r="A724" s="631" t="s">
        <v>3064</v>
      </c>
      <c r="B724" s="632" t="s">
        <v>2531</v>
      </c>
      <c r="C724" s="632" t="s">
        <v>2501</v>
      </c>
      <c r="D724" s="632" t="s">
        <v>2840</v>
      </c>
      <c r="E724" s="632" t="s">
        <v>2841</v>
      </c>
      <c r="F724" s="649"/>
      <c r="G724" s="649"/>
      <c r="H724" s="649"/>
      <c r="I724" s="649"/>
      <c r="J724" s="649">
        <v>1</v>
      </c>
      <c r="K724" s="649">
        <v>5200.68</v>
      </c>
      <c r="L724" s="649">
        <v>1</v>
      </c>
      <c r="M724" s="649">
        <v>5200.68</v>
      </c>
      <c r="N724" s="649">
        <v>1</v>
      </c>
      <c r="O724" s="649">
        <v>5200.68</v>
      </c>
      <c r="P724" s="637">
        <v>1</v>
      </c>
      <c r="Q724" s="650">
        <v>5200.68</v>
      </c>
    </row>
    <row r="725" spans="1:17" ht="14.4" customHeight="1" x14ac:dyDescent="0.3">
      <c r="A725" s="631" t="s">
        <v>3064</v>
      </c>
      <c r="B725" s="632" t="s">
        <v>2531</v>
      </c>
      <c r="C725" s="632" t="s">
        <v>2501</v>
      </c>
      <c r="D725" s="632" t="s">
        <v>3084</v>
      </c>
      <c r="E725" s="632" t="s">
        <v>3085</v>
      </c>
      <c r="F725" s="649">
        <v>49</v>
      </c>
      <c r="G725" s="649">
        <v>1261420.23</v>
      </c>
      <c r="H725" s="649">
        <v>49</v>
      </c>
      <c r="I725" s="649">
        <v>25743.27</v>
      </c>
      <c r="J725" s="649">
        <v>1</v>
      </c>
      <c r="K725" s="649">
        <v>25743.27</v>
      </c>
      <c r="L725" s="649">
        <v>1</v>
      </c>
      <c r="M725" s="649">
        <v>25743.27</v>
      </c>
      <c r="N725" s="649"/>
      <c r="O725" s="649"/>
      <c r="P725" s="637"/>
      <c r="Q725" s="650"/>
    </row>
    <row r="726" spans="1:17" ht="14.4" customHeight="1" x14ac:dyDescent="0.3">
      <c r="A726" s="631" t="s">
        <v>3064</v>
      </c>
      <c r="B726" s="632" t="s">
        <v>2531</v>
      </c>
      <c r="C726" s="632" t="s">
        <v>2501</v>
      </c>
      <c r="D726" s="632" t="s">
        <v>2842</v>
      </c>
      <c r="E726" s="632" t="s">
        <v>2843</v>
      </c>
      <c r="F726" s="649">
        <v>246</v>
      </c>
      <c r="G726" s="649">
        <v>1620433.9799999997</v>
      </c>
      <c r="H726" s="649">
        <v>0.99193548387096775</v>
      </c>
      <c r="I726" s="649">
        <v>6587.1299999999992</v>
      </c>
      <c r="J726" s="649">
        <v>248</v>
      </c>
      <c r="K726" s="649">
        <v>1633608.2399999998</v>
      </c>
      <c r="L726" s="649">
        <v>1</v>
      </c>
      <c r="M726" s="649">
        <v>6587.1299999999992</v>
      </c>
      <c r="N726" s="649">
        <v>290</v>
      </c>
      <c r="O726" s="649">
        <v>1609751.37</v>
      </c>
      <c r="P726" s="637">
        <v>0.98539621102792696</v>
      </c>
      <c r="Q726" s="650">
        <v>5550.8667931034488</v>
      </c>
    </row>
    <row r="727" spans="1:17" ht="14.4" customHeight="1" x14ac:dyDescent="0.3">
      <c r="A727" s="631" t="s">
        <v>3064</v>
      </c>
      <c r="B727" s="632" t="s">
        <v>2531</v>
      </c>
      <c r="C727" s="632" t="s">
        <v>2501</v>
      </c>
      <c r="D727" s="632" t="s">
        <v>2567</v>
      </c>
      <c r="E727" s="632" t="s">
        <v>2568</v>
      </c>
      <c r="F727" s="649">
        <v>1</v>
      </c>
      <c r="G727" s="649">
        <v>1841.62</v>
      </c>
      <c r="H727" s="649">
        <v>0.25</v>
      </c>
      <c r="I727" s="649">
        <v>1841.62</v>
      </c>
      <c r="J727" s="649">
        <v>4</v>
      </c>
      <c r="K727" s="649">
        <v>7366.48</v>
      </c>
      <c r="L727" s="649">
        <v>1</v>
      </c>
      <c r="M727" s="649">
        <v>1841.62</v>
      </c>
      <c r="N727" s="649"/>
      <c r="O727" s="649"/>
      <c r="P727" s="637"/>
      <c r="Q727" s="650"/>
    </row>
    <row r="728" spans="1:17" ht="14.4" customHeight="1" x14ac:dyDescent="0.3">
      <c r="A728" s="631" t="s">
        <v>3064</v>
      </c>
      <c r="B728" s="632" t="s">
        <v>2531</v>
      </c>
      <c r="C728" s="632" t="s">
        <v>2501</v>
      </c>
      <c r="D728" s="632" t="s">
        <v>3086</v>
      </c>
      <c r="E728" s="632" t="s">
        <v>3087</v>
      </c>
      <c r="F728" s="649">
        <v>15</v>
      </c>
      <c r="G728" s="649">
        <v>379557.9</v>
      </c>
      <c r="H728" s="649">
        <v>0.20547945205479451</v>
      </c>
      <c r="I728" s="649">
        <v>25303.86</v>
      </c>
      <c r="J728" s="649">
        <v>73</v>
      </c>
      <c r="K728" s="649">
        <v>1847181.7800000003</v>
      </c>
      <c r="L728" s="649">
        <v>1</v>
      </c>
      <c r="M728" s="649">
        <v>25303.860000000004</v>
      </c>
      <c r="N728" s="649">
        <v>30</v>
      </c>
      <c r="O728" s="649">
        <v>660141.64000000013</v>
      </c>
      <c r="P728" s="637">
        <v>0.35737773463746486</v>
      </c>
      <c r="Q728" s="650">
        <v>22004.721333333338</v>
      </c>
    </row>
    <row r="729" spans="1:17" ht="14.4" customHeight="1" x14ac:dyDescent="0.3">
      <c r="A729" s="631" t="s">
        <v>3064</v>
      </c>
      <c r="B729" s="632" t="s">
        <v>2531</v>
      </c>
      <c r="C729" s="632" t="s">
        <v>2501</v>
      </c>
      <c r="D729" s="632" t="s">
        <v>2969</v>
      </c>
      <c r="E729" s="632" t="s">
        <v>2970</v>
      </c>
      <c r="F729" s="649">
        <v>1</v>
      </c>
      <c r="G729" s="649">
        <v>20300.7</v>
      </c>
      <c r="H729" s="649"/>
      <c r="I729" s="649">
        <v>20300.7</v>
      </c>
      <c r="J729" s="649"/>
      <c r="K729" s="649"/>
      <c r="L729" s="649"/>
      <c r="M729" s="649"/>
      <c r="N729" s="649"/>
      <c r="O729" s="649"/>
      <c r="P729" s="637"/>
      <c r="Q729" s="650"/>
    </row>
    <row r="730" spans="1:17" ht="14.4" customHeight="1" x14ac:dyDescent="0.3">
      <c r="A730" s="631" t="s">
        <v>3064</v>
      </c>
      <c r="B730" s="632" t="s">
        <v>2531</v>
      </c>
      <c r="C730" s="632" t="s">
        <v>2501</v>
      </c>
      <c r="D730" s="632" t="s">
        <v>2848</v>
      </c>
      <c r="E730" s="632" t="s">
        <v>2849</v>
      </c>
      <c r="F730" s="649">
        <v>1</v>
      </c>
      <c r="G730" s="649">
        <v>26449.24</v>
      </c>
      <c r="H730" s="649"/>
      <c r="I730" s="649">
        <v>26449.24</v>
      </c>
      <c r="J730" s="649"/>
      <c r="K730" s="649"/>
      <c r="L730" s="649"/>
      <c r="M730" s="649"/>
      <c r="N730" s="649"/>
      <c r="O730" s="649"/>
      <c r="P730" s="637"/>
      <c r="Q730" s="650"/>
    </row>
    <row r="731" spans="1:17" ht="14.4" customHeight="1" x14ac:dyDescent="0.3">
      <c r="A731" s="631" t="s">
        <v>3064</v>
      </c>
      <c r="B731" s="632" t="s">
        <v>2531</v>
      </c>
      <c r="C731" s="632" t="s">
        <v>2501</v>
      </c>
      <c r="D731" s="632" t="s">
        <v>3088</v>
      </c>
      <c r="E731" s="632" t="s">
        <v>3089</v>
      </c>
      <c r="F731" s="649">
        <v>1</v>
      </c>
      <c r="G731" s="649">
        <v>216229.87</v>
      </c>
      <c r="H731" s="649"/>
      <c r="I731" s="649">
        <v>216229.87</v>
      </c>
      <c r="J731" s="649"/>
      <c r="K731" s="649"/>
      <c r="L731" s="649"/>
      <c r="M731" s="649"/>
      <c r="N731" s="649"/>
      <c r="O731" s="649"/>
      <c r="P731" s="637"/>
      <c r="Q731" s="650"/>
    </row>
    <row r="732" spans="1:17" ht="14.4" customHeight="1" x14ac:dyDescent="0.3">
      <c r="A732" s="631" t="s">
        <v>3064</v>
      </c>
      <c r="B732" s="632" t="s">
        <v>2531</v>
      </c>
      <c r="C732" s="632" t="s">
        <v>2501</v>
      </c>
      <c r="D732" s="632" t="s">
        <v>3090</v>
      </c>
      <c r="E732" s="632" t="s">
        <v>3091</v>
      </c>
      <c r="F732" s="649">
        <v>4</v>
      </c>
      <c r="G732" s="649">
        <v>490508</v>
      </c>
      <c r="H732" s="649">
        <v>2.352940047777575</v>
      </c>
      <c r="I732" s="649">
        <v>122627</v>
      </c>
      <c r="J732" s="649">
        <v>2</v>
      </c>
      <c r="K732" s="649">
        <v>208466</v>
      </c>
      <c r="L732" s="649">
        <v>1</v>
      </c>
      <c r="M732" s="649">
        <v>104233</v>
      </c>
      <c r="N732" s="649"/>
      <c r="O732" s="649"/>
      <c r="P732" s="637"/>
      <c r="Q732" s="650"/>
    </row>
    <row r="733" spans="1:17" ht="14.4" customHeight="1" x14ac:dyDescent="0.3">
      <c r="A733" s="631" t="s">
        <v>3064</v>
      </c>
      <c r="B733" s="632" t="s">
        <v>2531</v>
      </c>
      <c r="C733" s="632" t="s">
        <v>2501</v>
      </c>
      <c r="D733" s="632" t="s">
        <v>3092</v>
      </c>
      <c r="E733" s="632" t="s">
        <v>3093</v>
      </c>
      <c r="F733" s="649">
        <v>56</v>
      </c>
      <c r="G733" s="649">
        <v>4167016</v>
      </c>
      <c r="H733" s="649">
        <v>1.2055974165769647</v>
      </c>
      <c r="I733" s="649">
        <v>74411</v>
      </c>
      <c r="J733" s="649">
        <v>52</v>
      </c>
      <c r="K733" s="649">
        <v>3456390.9499999993</v>
      </c>
      <c r="L733" s="649">
        <v>1</v>
      </c>
      <c r="M733" s="649">
        <v>66469.056730769211</v>
      </c>
      <c r="N733" s="649">
        <v>56</v>
      </c>
      <c r="O733" s="649">
        <v>3541963.5999999996</v>
      </c>
      <c r="P733" s="637">
        <v>1.0247578040904199</v>
      </c>
      <c r="Q733" s="650">
        <v>63249.349999999991</v>
      </c>
    </row>
    <row r="734" spans="1:17" ht="14.4" customHeight="1" x14ac:dyDescent="0.3">
      <c r="A734" s="631" t="s">
        <v>3064</v>
      </c>
      <c r="B734" s="632" t="s">
        <v>2531</v>
      </c>
      <c r="C734" s="632" t="s">
        <v>2501</v>
      </c>
      <c r="D734" s="632" t="s">
        <v>3094</v>
      </c>
      <c r="E734" s="632" t="s">
        <v>3095</v>
      </c>
      <c r="F734" s="649">
        <v>2</v>
      </c>
      <c r="G734" s="649">
        <v>14393.02</v>
      </c>
      <c r="H734" s="649">
        <v>2</v>
      </c>
      <c r="I734" s="649">
        <v>7196.51</v>
      </c>
      <c r="J734" s="649">
        <v>1</v>
      </c>
      <c r="K734" s="649">
        <v>7196.51</v>
      </c>
      <c r="L734" s="649">
        <v>1</v>
      </c>
      <c r="M734" s="649">
        <v>7196.51</v>
      </c>
      <c r="N734" s="649"/>
      <c r="O734" s="649"/>
      <c r="P734" s="637"/>
      <c r="Q734" s="650"/>
    </row>
    <row r="735" spans="1:17" ht="14.4" customHeight="1" x14ac:dyDescent="0.3">
      <c r="A735" s="631" t="s">
        <v>3064</v>
      </c>
      <c r="B735" s="632" t="s">
        <v>2531</v>
      </c>
      <c r="C735" s="632" t="s">
        <v>2501</v>
      </c>
      <c r="D735" s="632" t="s">
        <v>3096</v>
      </c>
      <c r="E735" s="632" t="s">
        <v>3097</v>
      </c>
      <c r="F735" s="649"/>
      <c r="G735" s="649"/>
      <c r="H735" s="649"/>
      <c r="I735" s="649"/>
      <c r="J735" s="649">
        <v>1</v>
      </c>
      <c r="K735" s="649">
        <v>21829</v>
      </c>
      <c r="L735" s="649">
        <v>1</v>
      </c>
      <c r="M735" s="649">
        <v>21829</v>
      </c>
      <c r="N735" s="649">
        <v>1</v>
      </c>
      <c r="O735" s="649">
        <v>21829</v>
      </c>
      <c r="P735" s="637">
        <v>1</v>
      </c>
      <c r="Q735" s="650">
        <v>21829</v>
      </c>
    </row>
    <row r="736" spans="1:17" ht="14.4" customHeight="1" x14ac:dyDescent="0.3">
      <c r="A736" s="631" t="s">
        <v>3064</v>
      </c>
      <c r="B736" s="632" t="s">
        <v>2531</v>
      </c>
      <c r="C736" s="632" t="s">
        <v>2501</v>
      </c>
      <c r="D736" s="632" t="s">
        <v>2852</v>
      </c>
      <c r="E736" s="632" t="s">
        <v>2853</v>
      </c>
      <c r="F736" s="649">
        <v>95</v>
      </c>
      <c r="G736" s="649">
        <v>414200</v>
      </c>
      <c r="H736" s="649">
        <v>1.2179487179487178</v>
      </c>
      <c r="I736" s="649">
        <v>4360</v>
      </c>
      <c r="J736" s="649">
        <v>78</v>
      </c>
      <c r="K736" s="649">
        <v>340080</v>
      </c>
      <c r="L736" s="649">
        <v>1</v>
      </c>
      <c r="M736" s="649">
        <v>4360</v>
      </c>
      <c r="N736" s="649">
        <v>92</v>
      </c>
      <c r="O736" s="649">
        <v>365325.35000000003</v>
      </c>
      <c r="P736" s="637">
        <v>1.0742335626911317</v>
      </c>
      <c r="Q736" s="650">
        <v>3970.9277173913047</v>
      </c>
    </row>
    <row r="737" spans="1:17" ht="14.4" customHeight="1" x14ac:dyDescent="0.3">
      <c r="A737" s="631" t="s">
        <v>3064</v>
      </c>
      <c r="B737" s="632" t="s">
        <v>2531</v>
      </c>
      <c r="C737" s="632" t="s">
        <v>2501</v>
      </c>
      <c r="D737" s="632" t="s">
        <v>3098</v>
      </c>
      <c r="E737" s="632" t="s">
        <v>3099</v>
      </c>
      <c r="F737" s="649">
        <v>1</v>
      </c>
      <c r="G737" s="649">
        <v>19969</v>
      </c>
      <c r="H737" s="649"/>
      <c r="I737" s="649">
        <v>19969</v>
      </c>
      <c r="J737" s="649"/>
      <c r="K737" s="649"/>
      <c r="L737" s="649"/>
      <c r="M737" s="649"/>
      <c r="N737" s="649">
        <v>1</v>
      </c>
      <c r="O737" s="649">
        <v>19969</v>
      </c>
      <c r="P737" s="637"/>
      <c r="Q737" s="650">
        <v>19969</v>
      </c>
    </row>
    <row r="738" spans="1:17" ht="14.4" customHeight="1" x14ac:dyDescent="0.3">
      <c r="A738" s="631" t="s">
        <v>3064</v>
      </c>
      <c r="B738" s="632" t="s">
        <v>2531</v>
      </c>
      <c r="C738" s="632" t="s">
        <v>2501</v>
      </c>
      <c r="D738" s="632" t="s">
        <v>2854</v>
      </c>
      <c r="E738" s="632" t="s">
        <v>2855</v>
      </c>
      <c r="F738" s="649">
        <v>7</v>
      </c>
      <c r="G738" s="649">
        <v>21745.5</v>
      </c>
      <c r="H738" s="649">
        <v>3.5</v>
      </c>
      <c r="I738" s="649">
        <v>3106.5</v>
      </c>
      <c r="J738" s="649">
        <v>2</v>
      </c>
      <c r="K738" s="649">
        <v>6213</v>
      </c>
      <c r="L738" s="649">
        <v>1</v>
      </c>
      <c r="M738" s="649">
        <v>3106.5</v>
      </c>
      <c r="N738" s="649">
        <v>5</v>
      </c>
      <c r="O738" s="649">
        <v>15532.5</v>
      </c>
      <c r="P738" s="637">
        <v>2.5</v>
      </c>
      <c r="Q738" s="650">
        <v>3106.5</v>
      </c>
    </row>
    <row r="739" spans="1:17" ht="14.4" customHeight="1" x14ac:dyDescent="0.3">
      <c r="A739" s="631" t="s">
        <v>3064</v>
      </c>
      <c r="B739" s="632" t="s">
        <v>2531</v>
      </c>
      <c r="C739" s="632" t="s">
        <v>2501</v>
      </c>
      <c r="D739" s="632" t="s">
        <v>2569</v>
      </c>
      <c r="E739" s="632" t="s">
        <v>2570</v>
      </c>
      <c r="F739" s="649">
        <v>40</v>
      </c>
      <c r="G739" s="649">
        <v>1060008.3999999999</v>
      </c>
      <c r="H739" s="649">
        <v>0.76923076923076916</v>
      </c>
      <c r="I739" s="649">
        <v>26500.21</v>
      </c>
      <c r="J739" s="649">
        <v>52</v>
      </c>
      <c r="K739" s="649">
        <v>1378010.92</v>
      </c>
      <c r="L739" s="649">
        <v>1</v>
      </c>
      <c r="M739" s="649">
        <v>26500.21</v>
      </c>
      <c r="N739" s="649">
        <v>40</v>
      </c>
      <c r="O739" s="649">
        <v>866091.46</v>
      </c>
      <c r="P739" s="637">
        <v>0.62850841559368775</v>
      </c>
      <c r="Q739" s="650">
        <v>21652.286499999998</v>
      </c>
    </row>
    <row r="740" spans="1:17" ht="14.4" customHeight="1" x14ac:dyDescent="0.3">
      <c r="A740" s="631" t="s">
        <v>3064</v>
      </c>
      <c r="B740" s="632" t="s">
        <v>2531</v>
      </c>
      <c r="C740" s="632" t="s">
        <v>2501</v>
      </c>
      <c r="D740" s="632" t="s">
        <v>3100</v>
      </c>
      <c r="E740" s="632" t="s">
        <v>3101</v>
      </c>
      <c r="F740" s="649">
        <v>6</v>
      </c>
      <c r="G740" s="649">
        <v>69649.86</v>
      </c>
      <c r="H740" s="649">
        <v>1</v>
      </c>
      <c r="I740" s="649">
        <v>11608.31</v>
      </c>
      <c r="J740" s="649">
        <v>6</v>
      </c>
      <c r="K740" s="649">
        <v>69649.86</v>
      </c>
      <c r="L740" s="649">
        <v>1</v>
      </c>
      <c r="M740" s="649">
        <v>11608.31</v>
      </c>
      <c r="N740" s="649">
        <v>8</v>
      </c>
      <c r="O740" s="649">
        <v>92866.48</v>
      </c>
      <c r="P740" s="637">
        <v>1.3333333333333333</v>
      </c>
      <c r="Q740" s="650">
        <v>11608.31</v>
      </c>
    </row>
    <row r="741" spans="1:17" ht="14.4" customHeight="1" x14ac:dyDescent="0.3">
      <c r="A741" s="631" t="s">
        <v>3064</v>
      </c>
      <c r="B741" s="632" t="s">
        <v>2531</v>
      </c>
      <c r="C741" s="632" t="s">
        <v>2501</v>
      </c>
      <c r="D741" s="632" t="s">
        <v>3102</v>
      </c>
      <c r="E741" s="632" t="s">
        <v>3103</v>
      </c>
      <c r="F741" s="649">
        <v>1</v>
      </c>
      <c r="G741" s="649">
        <v>6645.5</v>
      </c>
      <c r="H741" s="649"/>
      <c r="I741" s="649">
        <v>6645.5</v>
      </c>
      <c r="J741" s="649"/>
      <c r="K741" s="649"/>
      <c r="L741" s="649"/>
      <c r="M741" s="649"/>
      <c r="N741" s="649"/>
      <c r="O741" s="649"/>
      <c r="P741" s="637"/>
      <c r="Q741" s="650"/>
    </row>
    <row r="742" spans="1:17" ht="14.4" customHeight="1" x14ac:dyDescent="0.3">
      <c r="A742" s="631" t="s">
        <v>3064</v>
      </c>
      <c r="B742" s="632" t="s">
        <v>2531</v>
      </c>
      <c r="C742" s="632" t="s">
        <v>2501</v>
      </c>
      <c r="D742" s="632" t="s">
        <v>2856</v>
      </c>
      <c r="E742" s="632" t="s">
        <v>2857</v>
      </c>
      <c r="F742" s="649">
        <v>28</v>
      </c>
      <c r="G742" s="649">
        <v>10664.08</v>
      </c>
      <c r="H742" s="649">
        <v>0.59574468085106391</v>
      </c>
      <c r="I742" s="649">
        <v>380.86</v>
      </c>
      <c r="J742" s="649">
        <v>47</v>
      </c>
      <c r="K742" s="649">
        <v>17900.419999999998</v>
      </c>
      <c r="L742" s="649">
        <v>1</v>
      </c>
      <c r="M742" s="649">
        <v>380.85999999999996</v>
      </c>
      <c r="N742" s="649">
        <v>47</v>
      </c>
      <c r="O742" s="649">
        <v>17900.420000000002</v>
      </c>
      <c r="P742" s="637">
        <v>1.0000000000000002</v>
      </c>
      <c r="Q742" s="650">
        <v>380.86</v>
      </c>
    </row>
    <row r="743" spans="1:17" ht="14.4" customHeight="1" x14ac:dyDescent="0.3">
      <c r="A743" s="631" t="s">
        <v>3064</v>
      </c>
      <c r="B743" s="632" t="s">
        <v>2531</v>
      </c>
      <c r="C743" s="632" t="s">
        <v>2501</v>
      </c>
      <c r="D743" s="632" t="s">
        <v>2858</v>
      </c>
      <c r="E743" s="632" t="s">
        <v>2859</v>
      </c>
      <c r="F743" s="649">
        <v>2</v>
      </c>
      <c r="G743" s="649">
        <v>76172.72</v>
      </c>
      <c r="H743" s="649"/>
      <c r="I743" s="649">
        <v>38086.36</v>
      </c>
      <c r="J743" s="649"/>
      <c r="K743" s="649"/>
      <c r="L743" s="649"/>
      <c r="M743" s="649"/>
      <c r="N743" s="649"/>
      <c r="O743" s="649"/>
      <c r="P743" s="637"/>
      <c r="Q743" s="650"/>
    </row>
    <row r="744" spans="1:17" ht="14.4" customHeight="1" x14ac:dyDescent="0.3">
      <c r="A744" s="631" t="s">
        <v>3064</v>
      </c>
      <c r="B744" s="632" t="s">
        <v>2531</v>
      </c>
      <c r="C744" s="632" t="s">
        <v>2501</v>
      </c>
      <c r="D744" s="632" t="s">
        <v>3104</v>
      </c>
      <c r="E744" s="632" t="s">
        <v>3105</v>
      </c>
      <c r="F744" s="649">
        <v>1</v>
      </c>
      <c r="G744" s="649">
        <v>28560</v>
      </c>
      <c r="H744" s="649">
        <v>1</v>
      </c>
      <c r="I744" s="649">
        <v>28560</v>
      </c>
      <c r="J744" s="649">
        <v>1</v>
      </c>
      <c r="K744" s="649">
        <v>28560</v>
      </c>
      <c r="L744" s="649">
        <v>1</v>
      </c>
      <c r="M744" s="649">
        <v>28560</v>
      </c>
      <c r="N744" s="649"/>
      <c r="O744" s="649"/>
      <c r="P744" s="637"/>
      <c r="Q744" s="650"/>
    </row>
    <row r="745" spans="1:17" ht="14.4" customHeight="1" x14ac:dyDescent="0.3">
      <c r="A745" s="631" t="s">
        <v>3064</v>
      </c>
      <c r="B745" s="632" t="s">
        <v>2531</v>
      </c>
      <c r="C745" s="632" t="s">
        <v>2501</v>
      </c>
      <c r="D745" s="632" t="s">
        <v>3106</v>
      </c>
      <c r="E745" s="632" t="s">
        <v>3107</v>
      </c>
      <c r="F745" s="649">
        <v>4</v>
      </c>
      <c r="G745" s="649">
        <v>29945.52</v>
      </c>
      <c r="H745" s="649">
        <v>2</v>
      </c>
      <c r="I745" s="649">
        <v>7486.38</v>
      </c>
      <c r="J745" s="649">
        <v>2</v>
      </c>
      <c r="K745" s="649">
        <v>14972.76</v>
      </c>
      <c r="L745" s="649">
        <v>1</v>
      </c>
      <c r="M745" s="649">
        <v>7486.38</v>
      </c>
      <c r="N745" s="649">
        <v>9</v>
      </c>
      <c r="O745" s="649">
        <v>67377.42</v>
      </c>
      <c r="P745" s="637">
        <v>4.5</v>
      </c>
      <c r="Q745" s="650">
        <v>7486.38</v>
      </c>
    </row>
    <row r="746" spans="1:17" ht="14.4" customHeight="1" x14ac:dyDescent="0.3">
      <c r="A746" s="631" t="s">
        <v>3064</v>
      </c>
      <c r="B746" s="632" t="s">
        <v>2531</v>
      </c>
      <c r="C746" s="632" t="s">
        <v>2501</v>
      </c>
      <c r="D746" s="632" t="s">
        <v>3108</v>
      </c>
      <c r="E746" s="632" t="s">
        <v>3109</v>
      </c>
      <c r="F746" s="649">
        <v>4</v>
      </c>
      <c r="G746" s="649">
        <v>886499.24</v>
      </c>
      <c r="H746" s="649">
        <v>2</v>
      </c>
      <c r="I746" s="649">
        <v>221624.81</v>
      </c>
      <c r="J746" s="649">
        <v>2</v>
      </c>
      <c r="K746" s="649">
        <v>443249.62</v>
      </c>
      <c r="L746" s="649">
        <v>1</v>
      </c>
      <c r="M746" s="649">
        <v>221624.81</v>
      </c>
      <c r="N746" s="649"/>
      <c r="O746" s="649"/>
      <c r="P746" s="637"/>
      <c r="Q746" s="650"/>
    </row>
    <row r="747" spans="1:17" ht="14.4" customHeight="1" x14ac:dyDescent="0.3">
      <c r="A747" s="631" t="s">
        <v>3064</v>
      </c>
      <c r="B747" s="632" t="s">
        <v>2531</v>
      </c>
      <c r="C747" s="632" t="s">
        <v>2501</v>
      </c>
      <c r="D747" s="632" t="s">
        <v>3110</v>
      </c>
      <c r="E747" s="632" t="s">
        <v>3111</v>
      </c>
      <c r="F747" s="649">
        <v>20</v>
      </c>
      <c r="G747" s="649">
        <v>2285117.5999999996</v>
      </c>
      <c r="H747" s="649">
        <v>1.3029315797472427</v>
      </c>
      <c r="I747" s="649">
        <v>114255.87999999998</v>
      </c>
      <c r="J747" s="649">
        <v>17</v>
      </c>
      <c r="K747" s="649">
        <v>1753827.78</v>
      </c>
      <c r="L747" s="649">
        <v>1</v>
      </c>
      <c r="M747" s="649">
        <v>103166.34</v>
      </c>
      <c r="N747" s="649">
        <v>21</v>
      </c>
      <c r="O747" s="649">
        <v>1937478.2</v>
      </c>
      <c r="P747" s="637">
        <v>1.1047140557894459</v>
      </c>
      <c r="Q747" s="650">
        <v>92260.866666666669</v>
      </c>
    </row>
    <row r="748" spans="1:17" ht="14.4" customHeight="1" x14ac:dyDescent="0.3">
      <c r="A748" s="631" t="s">
        <v>3064</v>
      </c>
      <c r="B748" s="632" t="s">
        <v>2531</v>
      </c>
      <c r="C748" s="632" t="s">
        <v>2501</v>
      </c>
      <c r="D748" s="632" t="s">
        <v>3112</v>
      </c>
      <c r="E748" s="632" t="s">
        <v>3113</v>
      </c>
      <c r="F748" s="649">
        <v>3</v>
      </c>
      <c r="G748" s="649">
        <v>170368.56</v>
      </c>
      <c r="H748" s="649">
        <v>0.5</v>
      </c>
      <c r="I748" s="649">
        <v>56789.52</v>
      </c>
      <c r="J748" s="649">
        <v>6</v>
      </c>
      <c r="K748" s="649">
        <v>340737.12</v>
      </c>
      <c r="L748" s="649">
        <v>1</v>
      </c>
      <c r="M748" s="649">
        <v>56789.52</v>
      </c>
      <c r="N748" s="649">
        <v>7</v>
      </c>
      <c r="O748" s="649">
        <v>397526.64</v>
      </c>
      <c r="P748" s="637">
        <v>1.1666666666666667</v>
      </c>
      <c r="Q748" s="650">
        <v>56789.520000000004</v>
      </c>
    </row>
    <row r="749" spans="1:17" ht="14.4" customHeight="1" x14ac:dyDescent="0.3">
      <c r="A749" s="631" t="s">
        <v>3064</v>
      </c>
      <c r="B749" s="632" t="s">
        <v>2531</v>
      </c>
      <c r="C749" s="632" t="s">
        <v>2501</v>
      </c>
      <c r="D749" s="632" t="s">
        <v>3045</v>
      </c>
      <c r="E749" s="632" t="s">
        <v>3046</v>
      </c>
      <c r="F749" s="649">
        <v>2</v>
      </c>
      <c r="G749" s="649">
        <v>60270</v>
      </c>
      <c r="H749" s="649"/>
      <c r="I749" s="649">
        <v>30135</v>
      </c>
      <c r="J749" s="649"/>
      <c r="K749" s="649"/>
      <c r="L749" s="649"/>
      <c r="M749" s="649"/>
      <c r="N749" s="649">
        <v>1</v>
      </c>
      <c r="O749" s="649">
        <v>30135</v>
      </c>
      <c r="P749" s="637"/>
      <c r="Q749" s="650">
        <v>30135</v>
      </c>
    </row>
    <row r="750" spans="1:17" ht="14.4" customHeight="1" x14ac:dyDescent="0.3">
      <c r="A750" s="631" t="s">
        <v>3064</v>
      </c>
      <c r="B750" s="632" t="s">
        <v>2531</v>
      </c>
      <c r="C750" s="632" t="s">
        <v>2501</v>
      </c>
      <c r="D750" s="632" t="s">
        <v>2868</v>
      </c>
      <c r="E750" s="632" t="s">
        <v>2869</v>
      </c>
      <c r="F750" s="649">
        <v>8</v>
      </c>
      <c r="G750" s="649">
        <v>140222.48000000001</v>
      </c>
      <c r="H750" s="649">
        <v>2.6666666666666665</v>
      </c>
      <c r="I750" s="649">
        <v>17527.810000000001</v>
      </c>
      <c r="J750" s="649">
        <v>3</v>
      </c>
      <c r="K750" s="649">
        <v>52583.430000000008</v>
      </c>
      <c r="L750" s="649">
        <v>1</v>
      </c>
      <c r="M750" s="649">
        <v>17527.810000000001</v>
      </c>
      <c r="N750" s="649"/>
      <c r="O750" s="649"/>
      <c r="P750" s="637"/>
      <c r="Q750" s="650"/>
    </row>
    <row r="751" spans="1:17" ht="14.4" customHeight="1" x14ac:dyDescent="0.3">
      <c r="A751" s="631" t="s">
        <v>3064</v>
      </c>
      <c r="B751" s="632" t="s">
        <v>2531</v>
      </c>
      <c r="C751" s="632" t="s">
        <v>2501</v>
      </c>
      <c r="D751" s="632" t="s">
        <v>3047</v>
      </c>
      <c r="E751" s="632" t="s">
        <v>3048</v>
      </c>
      <c r="F751" s="649">
        <v>2</v>
      </c>
      <c r="G751" s="649">
        <v>77995.240000000005</v>
      </c>
      <c r="H751" s="649">
        <v>0.33333333333333337</v>
      </c>
      <c r="I751" s="649">
        <v>38997.620000000003</v>
      </c>
      <c r="J751" s="649">
        <v>6</v>
      </c>
      <c r="K751" s="649">
        <v>233985.72</v>
      </c>
      <c r="L751" s="649">
        <v>1</v>
      </c>
      <c r="M751" s="649">
        <v>38997.620000000003</v>
      </c>
      <c r="N751" s="649">
        <v>14</v>
      </c>
      <c r="O751" s="649">
        <v>527771.43999999994</v>
      </c>
      <c r="P751" s="637">
        <v>2.2555711519489305</v>
      </c>
      <c r="Q751" s="650">
        <v>37697.96</v>
      </c>
    </row>
    <row r="752" spans="1:17" ht="14.4" customHeight="1" x14ac:dyDescent="0.3">
      <c r="A752" s="631" t="s">
        <v>3064</v>
      </c>
      <c r="B752" s="632" t="s">
        <v>2531</v>
      </c>
      <c r="C752" s="632" t="s">
        <v>2501</v>
      </c>
      <c r="D752" s="632" t="s">
        <v>3114</v>
      </c>
      <c r="E752" s="632" t="s">
        <v>3115</v>
      </c>
      <c r="F752" s="649"/>
      <c r="G752" s="649"/>
      <c r="H752" s="649"/>
      <c r="I752" s="649"/>
      <c r="J752" s="649">
        <v>1</v>
      </c>
      <c r="K752" s="649">
        <v>5165.59</v>
      </c>
      <c r="L752" s="649">
        <v>1</v>
      </c>
      <c r="M752" s="649">
        <v>5165.59</v>
      </c>
      <c r="N752" s="649"/>
      <c r="O752" s="649"/>
      <c r="P752" s="637"/>
      <c r="Q752" s="650"/>
    </row>
    <row r="753" spans="1:17" ht="14.4" customHeight="1" x14ac:dyDescent="0.3">
      <c r="A753" s="631" t="s">
        <v>3064</v>
      </c>
      <c r="B753" s="632" t="s">
        <v>2531</v>
      </c>
      <c r="C753" s="632" t="s">
        <v>2501</v>
      </c>
      <c r="D753" s="632" t="s">
        <v>2870</v>
      </c>
      <c r="E753" s="632" t="s">
        <v>2871</v>
      </c>
      <c r="F753" s="649">
        <v>27</v>
      </c>
      <c r="G753" s="649">
        <v>8370</v>
      </c>
      <c r="H753" s="649">
        <v>0.87096774193548387</v>
      </c>
      <c r="I753" s="649">
        <v>310</v>
      </c>
      <c r="J753" s="649">
        <v>31</v>
      </c>
      <c r="K753" s="649">
        <v>9610</v>
      </c>
      <c r="L753" s="649">
        <v>1</v>
      </c>
      <c r="M753" s="649">
        <v>310</v>
      </c>
      <c r="N753" s="649">
        <v>32</v>
      </c>
      <c r="O753" s="649">
        <v>9920</v>
      </c>
      <c r="P753" s="637">
        <v>1.032258064516129</v>
      </c>
      <c r="Q753" s="650">
        <v>310</v>
      </c>
    </row>
    <row r="754" spans="1:17" ht="14.4" customHeight="1" x14ac:dyDescent="0.3">
      <c r="A754" s="631" t="s">
        <v>3064</v>
      </c>
      <c r="B754" s="632" t="s">
        <v>2531</v>
      </c>
      <c r="C754" s="632" t="s">
        <v>2501</v>
      </c>
      <c r="D754" s="632" t="s">
        <v>2872</v>
      </c>
      <c r="E754" s="632" t="s">
        <v>2873</v>
      </c>
      <c r="F754" s="649"/>
      <c r="G754" s="649"/>
      <c r="H754" s="649"/>
      <c r="I754" s="649"/>
      <c r="J754" s="649">
        <v>4</v>
      </c>
      <c r="K754" s="649">
        <v>2633.6</v>
      </c>
      <c r="L754" s="649">
        <v>1</v>
      </c>
      <c r="M754" s="649">
        <v>658.4</v>
      </c>
      <c r="N754" s="649">
        <v>2</v>
      </c>
      <c r="O754" s="649">
        <v>1021.14</v>
      </c>
      <c r="P754" s="637">
        <v>0.38773541919805588</v>
      </c>
      <c r="Q754" s="650">
        <v>510.57</v>
      </c>
    </row>
    <row r="755" spans="1:17" ht="14.4" customHeight="1" x14ac:dyDescent="0.3">
      <c r="A755" s="631" t="s">
        <v>3064</v>
      </c>
      <c r="B755" s="632" t="s">
        <v>2531</v>
      </c>
      <c r="C755" s="632" t="s">
        <v>2501</v>
      </c>
      <c r="D755" s="632" t="s">
        <v>3116</v>
      </c>
      <c r="E755" s="632" t="s">
        <v>2771</v>
      </c>
      <c r="F755" s="649">
        <v>1</v>
      </c>
      <c r="G755" s="649">
        <v>3567.58</v>
      </c>
      <c r="H755" s="649">
        <v>0.33333333333333331</v>
      </c>
      <c r="I755" s="649">
        <v>3567.58</v>
      </c>
      <c r="J755" s="649">
        <v>3</v>
      </c>
      <c r="K755" s="649">
        <v>10702.74</v>
      </c>
      <c r="L755" s="649">
        <v>1</v>
      </c>
      <c r="M755" s="649">
        <v>3567.58</v>
      </c>
      <c r="N755" s="649">
        <v>1</v>
      </c>
      <c r="O755" s="649">
        <v>3567.58</v>
      </c>
      <c r="P755" s="637">
        <v>0.33333333333333331</v>
      </c>
      <c r="Q755" s="650">
        <v>3567.58</v>
      </c>
    </row>
    <row r="756" spans="1:17" ht="14.4" customHeight="1" x14ac:dyDescent="0.3">
      <c r="A756" s="631" t="s">
        <v>3064</v>
      </c>
      <c r="B756" s="632" t="s">
        <v>2531</v>
      </c>
      <c r="C756" s="632" t="s">
        <v>2501</v>
      </c>
      <c r="D756" s="632" t="s">
        <v>3117</v>
      </c>
      <c r="E756" s="632" t="s">
        <v>3097</v>
      </c>
      <c r="F756" s="649">
        <v>4</v>
      </c>
      <c r="G756" s="649">
        <v>67809.2</v>
      </c>
      <c r="H756" s="649">
        <v>1.3333333333333335</v>
      </c>
      <c r="I756" s="649">
        <v>16952.3</v>
      </c>
      <c r="J756" s="649">
        <v>3</v>
      </c>
      <c r="K756" s="649">
        <v>50856.899999999994</v>
      </c>
      <c r="L756" s="649">
        <v>1</v>
      </c>
      <c r="M756" s="649">
        <v>16952.3</v>
      </c>
      <c r="N756" s="649">
        <v>9</v>
      </c>
      <c r="O756" s="649">
        <v>152570.70000000001</v>
      </c>
      <c r="P756" s="637">
        <v>3.0000000000000004</v>
      </c>
      <c r="Q756" s="650">
        <v>16952.300000000003</v>
      </c>
    </row>
    <row r="757" spans="1:17" ht="14.4" customHeight="1" x14ac:dyDescent="0.3">
      <c r="A757" s="631" t="s">
        <v>3064</v>
      </c>
      <c r="B757" s="632" t="s">
        <v>2531</v>
      </c>
      <c r="C757" s="632" t="s">
        <v>2501</v>
      </c>
      <c r="D757" s="632" t="s">
        <v>2874</v>
      </c>
      <c r="E757" s="632" t="s">
        <v>2875</v>
      </c>
      <c r="F757" s="649">
        <v>2</v>
      </c>
      <c r="G757" s="649">
        <v>4987.18</v>
      </c>
      <c r="H757" s="649"/>
      <c r="I757" s="649">
        <v>2493.59</v>
      </c>
      <c r="J757" s="649"/>
      <c r="K757" s="649"/>
      <c r="L757" s="649"/>
      <c r="M757" s="649"/>
      <c r="N757" s="649"/>
      <c r="O757" s="649"/>
      <c r="P757" s="637"/>
      <c r="Q757" s="650"/>
    </row>
    <row r="758" spans="1:17" ht="14.4" customHeight="1" x14ac:dyDescent="0.3">
      <c r="A758" s="631" t="s">
        <v>3064</v>
      </c>
      <c r="B758" s="632" t="s">
        <v>2531</v>
      </c>
      <c r="C758" s="632" t="s">
        <v>2501</v>
      </c>
      <c r="D758" s="632" t="s">
        <v>3004</v>
      </c>
      <c r="E758" s="632" t="s">
        <v>3005</v>
      </c>
      <c r="F758" s="649">
        <v>6</v>
      </c>
      <c r="G758" s="649">
        <v>24810.54</v>
      </c>
      <c r="H758" s="649">
        <v>1.2</v>
      </c>
      <c r="I758" s="649">
        <v>4135.09</v>
      </c>
      <c r="J758" s="649">
        <v>5</v>
      </c>
      <c r="K758" s="649">
        <v>20675.45</v>
      </c>
      <c r="L758" s="649">
        <v>1</v>
      </c>
      <c r="M758" s="649">
        <v>4135.09</v>
      </c>
      <c r="N758" s="649">
        <v>10</v>
      </c>
      <c r="O758" s="649">
        <v>41350.9</v>
      </c>
      <c r="P758" s="637">
        <v>2</v>
      </c>
      <c r="Q758" s="650">
        <v>4135.09</v>
      </c>
    </row>
    <row r="759" spans="1:17" ht="14.4" customHeight="1" x14ac:dyDescent="0.3">
      <c r="A759" s="631" t="s">
        <v>3064</v>
      </c>
      <c r="B759" s="632" t="s">
        <v>2531</v>
      </c>
      <c r="C759" s="632" t="s">
        <v>2501</v>
      </c>
      <c r="D759" s="632" t="s">
        <v>2876</v>
      </c>
      <c r="E759" s="632" t="s">
        <v>2781</v>
      </c>
      <c r="F759" s="649">
        <v>2</v>
      </c>
      <c r="G759" s="649">
        <v>17073.099999999999</v>
      </c>
      <c r="H759" s="649">
        <v>1</v>
      </c>
      <c r="I759" s="649">
        <v>8536.5499999999993</v>
      </c>
      <c r="J759" s="649">
        <v>2</v>
      </c>
      <c r="K759" s="649">
        <v>17073.099999999999</v>
      </c>
      <c r="L759" s="649">
        <v>1</v>
      </c>
      <c r="M759" s="649">
        <v>8536.5499999999993</v>
      </c>
      <c r="N759" s="649">
        <v>1</v>
      </c>
      <c r="O759" s="649">
        <v>8536.5499999999993</v>
      </c>
      <c r="P759" s="637">
        <v>0.5</v>
      </c>
      <c r="Q759" s="650">
        <v>8536.5499999999993</v>
      </c>
    </row>
    <row r="760" spans="1:17" ht="14.4" customHeight="1" x14ac:dyDescent="0.3">
      <c r="A760" s="631" t="s">
        <v>3064</v>
      </c>
      <c r="B760" s="632" t="s">
        <v>2531</v>
      </c>
      <c r="C760" s="632" t="s">
        <v>2501</v>
      </c>
      <c r="D760" s="632" t="s">
        <v>3118</v>
      </c>
      <c r="E760" s="632" t="s">
        <v>3119</v>
      </c>
      <c r="F760" s="649"/>
      <c r="G760" s="649"/>
      <c r="H760" s="649"/>
      <c r="I760" s="649"/>
      <c r="J760" s="649">
        <v>1</v>
      </c>
      <c r="K760" s="649">
        <v>33448</v>
      </c>
      <c r="L760" s="649">
        <v>1</v>
      </c>
      <c r="M760" s="649">
        <v>33448</v>
      </c>
      <c r="N760" s="649"/>
      <c r="O760" s="649"/>
      <c r="P760" s="637"/>
      <c r="Q760" s="650"/>
    </row>
    <row r="761" spans="1:17" ht="14.4" customHeight="1" x14ac:dyDescent="0.3">
      <c r="A761" s="631" t="s">
        <v>3064</v>
      </c>
      <c r="B761" s="632" t="s">
        <v>2531</v>
      </c>
      <c r="C761" s="632" t="s">
        <v>2501</v>
      </c>
      <c r="D761" s="632" t="s">
        <v>2879</v>
      </c>
      <c r="E761" s="632" t="s">
        <v>2880</v>
      </c>
      <c r="F761" s="649">
        <v>6</v>
      </c>
      <c r="G761" s="649">
        <v>264428.15999999997</v>
      </c>
      <c r="H761" s="649">
        <v>0.37499999999999994</v>
      </c>
      <c r="I761" s="649">
        <v>44071.359999999993</v>
      </c>
      <c r="J761" s="649">
        <v>16</v>
      </c>
      <c r="K761" s="649">
        <v>705141.76000000001</v>
      </c>
      <c r="L761" s="649">
        <v>1</v>
      </c>
      <c r="M761" s="649">
        <v>44071.360000000001</v>
      </c>
      <c r="N761" s="649">
        <v>7</v>
      </c>
      <c r="O761" s="649">
        <v>308499.52</v>
      </c>
      <c r="P761" s="637">
        <v>0.4375</v>
      </c>
      <c r="Q761" s="650">
        <v>44071.360000000001</v>
      </c>
    </row>
    <row r="762" spans="1:17" ht="14.4" customHeight="1" x14ac:dyDescent="0.3">
      <c r="A762" s="631" t="s">
        <v>3064</v>
      </c>
      <c r="B762" s="632" t="s">
        <v>2531</v>
      </c>
      <c r="C762" s="632" t="s">
        <v>2501</v>
      </c>
      <c r="D762" s="632" t="s">
        <v>3120</v>
      </c>
      <c r="E762" s="632" t="s">
        <v>2972</v>
      </c>
      <c r="F762" s="649"/>
      <c r="G762" s="649"/>
      <c r="H762" s="649"/>
      <c r="I762" s="649"/>
      <c r="J762" s="649">
        <v>5</v>
      </c>
      <c r="K762" s="649">
        <v>355000</v>
      </c>
      <c r="L762" s="649">
        <v>1</v>
      </c>
      <c r="M762" s="649">
        <v>71000</v>
      </c>
      <c r="N762" s="649">
        <v>4</v>
      </c>
      <c r="O762" s="649">
        <v>284000</v>
      </c>
      <c r="P762" s="637">
        <v>0.8</v>
      </c>
      <c r="Q762" s="650">
        <v>71000</v>
      </c>
    </row>
    <row r="763" spans="1:17" ht="14.4" customHeight="1" x14ac:dyDescent="0.3">
      <c r="A763" s="631" t="s">
        <v>3064</v>
      </c>
      <c r="B763" s="632" t="s">
        <v>2531</v>
      </c>
      <c r="C763" s="632" t="s">
        <v>2501</v>
      </c>
      <c r="D763" s="632" t="s">
        <v>3022</v>
      </c>
      <c r="E763" s="632" t="s">
        <v>3023</v>
      </c>
      <c r="F763" s="649">
        <v>8</v>
      </c>
      <c r="G763" s="649">
        <v>277200</v>
      </c>
      <c r="H763" s="649">
        <v>2</v>
      </c>
      <c r="I763" s="649">
        <v>34650</v>
      </c>
      <c r="J763" s="649">
        <v>4</v>
      </c>
      <c r="K763" s="649">
        <v>138600</v>
      </c>
      <c r="L763" s="649">
        <v>1</v>
      </c>
      <c r="M763" s="649">
        <v>34650</v>
      </c>
      <c r="N763" s="649">
        <v>9</v>
      </c>
      <c r="O763" s="649">
        <v>311849.2</v>
      </c>
      <c r="P763" s="637">
        <v>2.249994227994228</v>
      </c>
      <c r="Q763" s="650">
        <v>34649.911111111112</v>
      </c>
    </row>
    <row r="764" spans="1:17" ht="14.4" customHeight="1" x14ac:dyDescent="0.3">
      <c r="A764" s="631" t="s">
        <v>3064</v>
      </c>
      <c r="B764" s="632" t="s">
        <v>2531</v>
      </c>
      <c r="C764" s="632" t="s">
        <v>2501</v>
      </c>
      <c r="D764" s="632" t="s">
        <v>2971</v>
      </c>
      <c r="E764" s="632" t="s">
        <v>2972</v>
      </c>
      <c r="F764" s="649"/>
      <c r="G764" s="649"/>
      <c r="H764" s="649"/>
      <c r="I764" s="649"/>
      <c r="J764" s="649">
        <v>4</v>
      </c>
      <c r="K764" s="649">
        <v>300000</v>
      </c>
      <c r="L764" s="649">
        <v>1</v>
      </c>
      <c r="M764" s="649">
        <v>75000</v>
      </c>
      <c r="N764" s="649">
        <v>3</v>
      </c>
      <c r="O764" s="649">
        <v>225000</v>
      </c>
      <c r="P764" s="637">
        <v>0.75</v>
      </c>
      <c r="Q764" s="650">
        <v>75000</v>
      </c>
    </row>
    <row r="765" spans="1:17" ht="14.4" customHeight="1" x14ac:dyDescent="0.3">
      <c r="A765" s="631" t="s">
        <v>3064</v>
      </c>
      <c r="B765" s="632" t="s">
        <v>2531</v>
      </c>
      <c r="C765" s="632" t="s">
        <v>2501</v>
      </c>
      <c r="D765" s="632" t="s">
        <v>3121</v>
      </c>
      <c r="E765" s="632" t="s">
        <v>3122</v>
      </c>
      <c r="F765" s="649">
        <v>1</v>
      </c>
      <c r="G765" s="649">
        <v>88685.78</v>
      </c>
      <c r="H765" s="649"/>
      <c r="I765" s="649">
        <v>88685.78</v>
      </c>
      <c r="J765" s="649"/>
      <c r="K765" s="649"/>
      <c r="L765" s="649"/>
      <c r="M765" s="649"/>
      <c r="N765" s="649"/>
      <c r="O765" s="649"/>
      <c r="P765" s="637"/>
      <c r="Q765" s="650"/>
    </row>
    <row r="766" spans="1:17" ht="14.4" customHeight="1" x14ac:dyDescent="0.3">
      <c r="A766" s="631" t="s">
        <v>3064</v>
      </c>
      <c r="B766" s="632" t="s">
        <v>2531</v>
      </c>
      <c r="C766" s="632" t="s">
        <v>2501</v>
      </c>
      <c r="D766" s="632" t="s">
        <v>3123</v>
      </c>
      <c r="E766" s="632" t="s">
        <v>3124</v>
      </c>
      <c r="F766" s="649">
        <v>2</v>
      </c>
      <c r="G766" s="649">
        <v>189834.64</v>
      </c>
      <c r="H766" s="649">
        <v>2</v>
      </c>
      <c r="I766" s="649">
        <v>94917.32</v>
      </c>
      <c r="J766" s="649">
        <v>1</v>
      </c>
      <c r="K766" s="649">
        <v>94917.32</v>
      </c>
      <c r="L766" s="649">
        <v>1</v>
      </c>
      <c r="M766" s="649">
        <v>94917.32</v>
      </c>
      <c r="N766" s="649">
        <v>1</v>
      </c>
      <c r="O766" s="649">
        <v>94917.32</v>
      </c>
      <c r="P766" s="637">
        <v>1</v>
      </c>
      <c r="Q766" s="650">
        <v>94917.32</v>
      </c>
    </row>
    <row r="767" spans="1:17" ht="14.4" customHeight="1" x14ac:dyDescent="0.3">
      <c r="A767" s="631" t="s">
        <v>3064</v>
      </c>
      <c r="B767" s="632" t="s">
        <v>2531</v>
      </c>
      <c r="C767" s="632" t="s">
        <v>2501</v>
      </c>
      <c r="D767" s="632" t="s">
        <v>3125</v>
      </c>
      <c r="E767" s="632" t="s">
        <v>3126</v>
      </c>
      <c r="F767" s="649">
        <v>5</v>
      </c>
      <c r="G767" s="649">
        <v>181125</v>
      </c>
      <c r="H767" s="649">
        <v>5</v>
      </c>
      <c r="I767" s="649">
        <v>36225</v>
      </c>
      <c r="J767" s="649">
        <v>1</v>
      </c>
      <c r="K767" s="649">
        <v>36225</v>
      </c>
      <c r="L767" s="649">
        <v>1</v>
      </c>
      <c r="M767" s="649">
        <v>36225</v>
      </c>
      <c r="N767" s="649">
        <v>8</v>
      </c>
      <c r="O767" s="649">
        <v>289800</v>
      </c>
      <c r="P767" s="637">
        <v>8</v>
      </c>
      <c r="Q767" s="650">
        <v>36225</v>
      </c>
    </row>
    <row r="768" spans="1:17" ht="14.4" customHeight="1" x14ac:dyDescent="0.3">
      <c r="A768" s="631" t="s">
        <v>3064</v>
      </c>
      <c r="B768" s="632" t="s">
        <v>2531</v>
      </c>
      <c r="C768" s="632" t="s">
        <v>2501</v>
      </c>
      <c r="D768" s="632" t="s">
        <v>3127</v>
      </c>
      <c r="E768" s="632" t="s">
        <v>3128</v>
      </c>
      <c r="F768" s="649">
        <v>1</v>
      </c>
      <c r="G768" s="649">
        <v>29653.88</v>
      </c>
      <c r="H768" s="649"/>
      <c r="I768" s="649">
        <v>29653.88</v>
      </c>
      <c r="J768" s="649"/>
      <c r="K768" s="649"/>
      <c r="L768" s="649"/>
      <c r="M768" s="649"/>
      <c r="N768" s="649">
        <v>1</v>
      </c>
      <c r="O768" s="649">
        <v>29653.88</v>
      </c>
      <c r="P768" s="637"/>
      <c r="Q768" s="650">
        <v>29653.88</v>
      </c>
    </row>
    <row r="769" spans="1:17" ht="14.4" customHeight="1" x14ac:dyDescent="0.3">
      <c r="A769" s="631" t="s">
        <v>3064</v>
      </c>
      <c r="B769" s="632" t="s">
        <v>2531</v>
      </c>
      <c r="C769" s="632" t="s">
        <v>2501</v>
      </c>
      <c r="D769" s="632" t="s">
        <v>3129</v>
      </c>
      <c r="E769" s="632" t="s">
        <v>3130</v>
      </c>
      <c r="F769" s="649">
        <v>1</v>
      </c>
      <c r="G769" s="649">
        <v>46900.639999999999</v>
      </c>
      <c r="H769" s="649"/>
      <c r="I769" s="649">
        <v>46900.639999999999</v>
      </c>
      <c r="J769" s="649"/>
      <c r="K769" s="649"/>
      <c r="L769" s="649"/>
      <c r="M769" s="649"/>
      <c r="N769" s="649">
        <v>1</v>
      </c>
      <c r="O769" s="649">
        <v>46900.639999999999</v>
      </c>
      <c r="P769" s="637"/>
      <c r="Q769" s="650">
        <v>46900.639999999999</v>
      </c>
    </row>
    <row r="770" spans="1:17" ht="14.4" customHeight="1" x14ac:dyDescent="0.3">
      <c r="A770" s="631" t="s">
        <v>3064</v>
      </c>
      <c r="B770" s="632" t="s">
        <v>2531</v>
      </c>
      <c r="C770" s="632" t="s">
        <v>2501</v>
      </c>
      <c r="D770" s="632" t="s">
        <v>3131</v>
      </c>
      <c r="E770" s="632" t="s">
        <v>3132</v>
      </c>
      <c r="F770" s="649">
        <v>1</v>
      </c>
      <c r="G770" s="649">
        <v>902.47</v>
      </c>
      <c r="H770" s="649"/>
      <c r="I770" s="649">
        <v>902.47</v>
      </c>
      <c r="J770" s="649"/>
      <c r="K770" s="649"/>
      <c r="L770" s="649"/>
      <c r="M770" s="649"/>
      <c r="N770" s="649"/>
      <c r="O770" s="649"/>
      <c r="P770" s="637"/>
      <c r="Q770" s="650"/>
    </row>
    <row r="771" spans="1:17" ht="14.4" customHeight="1" x14ac:dyDescent="0.3">
      <c r="A771" s="631" t="s">
        <v>3064</v>
      </c>
      <c r="B771" s="632" t="s">
        <v>2531</v>
      </c>
      <c r="C771" s="632" t="s">
        <v>2501</v>
      </c>
      <c r="D771" s="632" t="s">
        <v>3133</v>
      </c>
      <c r="E771" s="632" t="s">
        <v>3134</v>
      </c>
      <c r="F771" s="649">
        <v>1</v>
      </c>
      <c r="G771" s="649">
        <v>169255.1</v>
      </c>
      <c r="H771" s="649">
        <v>0.50000002954120915</v>
      </c>
      <c r="I771" s="649">
        <v>169255.1</v>
      </c>
      <c r="J771" s="649">
        <v>2</v>
      </c>
      <c r="K771" s="649">
        <v>338510.18</v>
      </c>
      <c r="L771" s="649">
        <v>1</v>
      </c>
      <c r="M771" s="649">
        <v>169255.09</v>
      </c>
      <c r="N771" s="649">
        <v>10</v>
      </c>
      <c r="O771" s="649">
        <v>1692550.9</v>
      </c>
      <c r="P771" s="637">
        <v>5</v>
      </c>
      <c r="Q771" s="650">
        <v>169255.09</v>
      </c>
    </row>
    <row r="772" spans="1:17" ht="14.4" customHeight="1" x14ac:dyDescent="0.3">
      <c r="A772" s="631" t="s">
        <v>3064</v>
      </c>
      <c r="B772" s="632" t="s">
        <v>2531</v>
      </c>
      <c r="C772" s="632" t="s">
        <v>2501</v>
      </c>
      <c r="D772" s="632" t="s">
        <v>3135</v>
      </c>
      <c r="E772" s="632" t="s">
        <v>3136</v>
      </c>
      <c r="F772" s="649">
        <v>1</v>
      </c>
      <c r="G772" s="649">
        <v>169255.1</v>
      </c>
      <c r="H772" s="649">
        <v>0.50000002954120915</v>
      </c>
      <c r="I772" s="649">
        <v>169255.1</v>
      </c>
      <c r="J772" s="649">
        <v>2</v>
      </c>
      <c r="K772" s="649">
        <v>338510.18</v>
      </c>
      <c r="L772" s="649">
        <v>1</v>
      </c>
      <c r="M772" s="649">
        <v>169255.09</v>
      </c>
      <c r="N772" s="649">
        <v>10</v>
      </c>
      <c r="O772" s="649">
        <v>1692550.9</v>
      </c>
      <c r="P772" s="637">
        <v>5</v>
      </c>
      <c r="Q772" s="650">
        <v>169255.09</v>
      </c>
    </row>
    <row r="773" spans="1:17" ht="14.4" customHeight="1" x14ac:dyDescent="0.3">
      <c r="A773" s="631" t="s">
        <v>3064</v>
      </c>
      <c r="B773" s="632" t="s">
        <v>2531</v>
      </c>
      <c r="C773" s="632" t="s">
        <v>2501</v>
      </c>
      <c r="D773" s="632" t="s">
        <v>2881</v>
      </c>
      <c r="E773" s="632" t="s">
        <v>2776</v>
      </c>
      <c r="F773" s="649"/>
      <c r="G773" s="649"/>
      <c r="H773" s="649"/>
      <c r="I773" s="649"/>
      <c r="J773" s="649">
        <v>14</v>
      </c>
      <c r="K773" s="649">
        <v>27049.260000000002</v>
      </c>
      <c r="L773" s="649">
        <v>1</v>
      </c>
      <c r="M773" s="649">
        <v>1932.0900000000001</v>
      </c>
      <c r="N773" s="649">
        <v>3</v>
      </c>
      <c r="O773" s="649">
        <v>5796.2699999999995</v>
      </c>
      <c r="P773" s="637">
        <v>0.21428571428571425</v>
      </c>
      <c r="Q773" s="650">
        <v>1932.09</v>
      </c>
    </row>
    <row r="774" spans="1:17" ht="14.4" customHeight="1" x14ac:dyDescent="0.3">
      <c r="A774" s="631" t="s">
        <v>3064</v>
      </c>
      <c r="B774" s="632" t="s">
        <v>2531</v>
      </c>
      <c r="C774" s="632" t="s">
        <v>2501</v>
      </c>
      <c r="D774" s="632" t="s">
        <v>2973</v>
      </c>
      <c r="E774" s="632" t="s">
        <v>2974</v>
      </c>
      <c r="F774" s="649"/>
      <c r="G774" s="649"/>
      <c r="H774" s="649"/>
      <c r="I774" s="649"/>
      <c r="J774" s="649">
        <v>1</v>
      </c>
      <c r="K774" s="649">
        <v>26500</v>
      </c>
      <c r="L774" s="649">
        <v>1</v>
      </c>
      <c r="M774" s="649">
        <v>26500</v>
      </c>
      <c r="N774" s="649"/>
      <c r="O774" s="649"/>
      <c r="P774" s="637"/>
      <c r="Q774" s="650"/>
    </row>
    <row r="775" spans="1:17" ht="14.4" customHeight="1" x14ac:dyDescent="0.3">
      <c r="A775" s="631" t="s">
        <v>3064</v>
      </c>
      <c r="B775" s="632" t="s">
        <v>2531</v>
      </c>
      <c r="C775" s="632" t="s">
        <v>2501</v>
      </c>
      <c r="D775" s="632" t="s">
        <v>3137</v>
      </c>
      <c r="E775" s="632" t="s">
        <v>3138</v>
      </c>
      <c r="F775" s="649"/>
      <c r="G775" s="649"/>
      <c r="H775" s="649"/>
      <c r="I775" s="649"/>
      <c r="J775" s="649">
        <v>2</v>
      </c>
      <c r="K775" s="649">
        <v>102289.1</v>
      </c>
      <c r="L775" s="649">
        <v>1</v>
      </c>
      <c r="M775" s="649">
        <v>51144.55</v>
      </c>
      <c r="N775" s="649"/>
      <c r="O775" s="649"/>
      <c r="P775" s="637"/>
      <c r="Q775" s="650"/>
    </row>
    <row r="776" spans="1:17" ht="14.4" customHeight="1" x14ac:dyDescent="0.3">
      <c r="A776" s="631" t="s">
        <v>3064</v>
      </c>
      <c r="B776" s="632" t="s">
        <v>2531</v>
      </c>
      <c r="C776" s="632" t="s">
        <v>2501</v>
      </c>
      <c r="D776" s="632" t="s">
        <v>2884</v>
      </c>
      <c r="E776" s="632" t="s">
        <v>2885</v>
      </c>
      <c r="F776" s="649"/>
      <c r="G776" s="649"/>
      <c r="H776" s="649"/>
      <c r="I776" s="649"/>
      <c r="J776" s="649">
        <v>1</v>
      </c>
      <c r="K776" s="649">
        <v>5652.12</v>
      </c>
      <c r="L776" s="649">
        <v>1</v>
      </c>
      <c r="M776" s="649">
        <v>5652.12</v>
      </c>
      <c r="N776" s="649"/>
      <c r="O776" s="649"/>
      <c r="P776" s="637"/>
      <c r="Q776" s="650"/>
    </row>
    <row r="777" spans="1:17" ht="14.4" customHeight="1" x14ac:dyDescent="0.3">
      <c r="A777" s="631" t="s">
        <v>3064</v>
      </c>
      <c r="B777" s="632" t="s">
        <v>2531</v>
      </c>
      <c r="C777" s="632" t="s">
        <v>2501</v>
      </c>
      <c r="D777" s="632" t="s">
        <v>3139</v>
      </c>
      <c r="E777" s="632" t="s">
        <v>3140</v>
      </c>
      <c r="F777" s="649"/>
      <c r="G777" s="649"/>
      <c r="H777" s="649"/>
      <c r="I777" s="649"/>
      <c r="J777" s="649">
        <v>1</v>
      </c>
      <c r="K777" s="649">
        <v>215415.58</v>
      </c>
      <c r="L777" s="649">
        <v>1</v>
      </c>
      <c r="M777" s="649">
        <v>215415.58</v>
      </c>
      <c r="N777" s="649"/>
      <c r="O777" s="649"/>
      <c r="P777" s="637"/>
      <c r="Q777" s="650"/>
    </row>
    <row r="778" spans="1:17" ht="14.4" customHeight="1" x14ac:dyDescent="0.3">
      <c r="A778" s="631" t="s">
        <v>3064</v>
      </c>
      <c r="B778" s="632" t="s">
        <v>2531</v>
      </c>
      <c r="C778" s="632" t="s">
        <v>2501</v>
      </c>
      <c r="D778" s="632" t="s">
        <v>3141</v>
      </c>
      <c r="E778" s="632" t="s">
        <v>3142</v>
      </c>
      <c r="F778" s="649"/>
      <c r="G778" s="649"/>
      <c r="H778" s="649"/>
      <c r="I778" s="649"/>
      <c r="J778" s="649">
        <v>1</v>
      </c>
      <c r="K778" s="649">
        <v>222254.17</v>
      </c>
      <c r="L778" s="649">
        <v>1</v>
      </c>
      <c r="M778" s="649">
        <v>222254.17</v>
      </c>
      <c r="N778" s="649"/>
      <c r="O778" s="649"/>
      <c r="P778" s="637"/>
      <c r="Q778" s="650"/>
    </row>
    <row r="779" spans="1:17" ht="14.4" customHeight="1" x14ac:dyDescent="0.3">
      <c r="A779" s="631" t="s">
        <v>3064</v>
      </c>
      <c r="B779" s="632" t="s">
        <v>2531</v>
      </c>
      <c r="C779" s="632" t="s">
        <v>2501</v>
      </c>
      <c r="D779" s="632" t="s">
        <v>3143</v>
      </c>
      <c r="E779" s="632" t="s">
        <v>3144</v>
      </c>
      <c r="F779" s="649"/>
      <c r="G779" s="649"/>
      <c r="H779" s="649"/>
      <c r="I779" s="649"/>
      <c r="J779" s="649">
        <v>1</v>
      </c>
      <c r="K779" s="649">
        <v>8376.35</v>
      </c>
      <c r="L779" s="649">
        <v>1</v>
      </c>
      <c r="M779" s="649">
        <v>8376.35</v>
      </c>
      <c r="N779" s="649">
        <v>3</v>
      </c>
      <c r="O779" s="649">
        <v>25129.050000000003</v>
      </c>
      <c r="P779" s="637">
        <v>3</v>
      </c>
      <c r="Q779" s="650">
        <v>8376.35</v>
      </c>
    </row>
    <row r="780" spans="1:17" ht="14.4" customHeight="1" x14ac:dyDescent="0.3">
      <c r="A780" s="631" t="s">
        <v>3064</v>
      </c>
      <c r="B780" s="632" t="s">
        <v>2531</v>
      </c>
      <c r="C780" s="632" t="s">
        <v>2501</v>
      </c>
      <c r="D780" s="632" t="s">
        <v>2977</v>
      </c>
      <c r="E780" s="632" t="s">
        <v>2978</v>
      </c>
      <c r="F780" s="649"/>
      <c r="G780" s="649"/>
      <c r="H780" s="649"/>
      <c r="I780" s="649"/>
      <c r="J780" s="649">
        <v>4</v>
      </c>
      <c r="K780" s="649">
        <v>3163</v>
      </c>
      <c r="L780" s="649">
        <v>1</v>
      </c>
      <c r="M780" s="649">
        <v>790.75</v>
      </c>
      <c r="N780" s="649"/>
      <c r="O780" s="649"/>
      <c r="P780" s="637"/>
      <c r="Q780" s="650"/>
    </row>
    <row r="781" spans="1:17" ht="14.4" customHeight="1" x14ac:dyDescent="0.3">
      <c r="A781" s="631" t="s">
        <v>3064</v>
      </c>
      <c r="B781" s="632" t="s">
        <v>2531</v>
      </c>
      <c r="C781" s="632" t="s">
        <v>2501</v>
      </c>
      <c r="D781" s="632" t="s">
        <v>3145</v>
      </c>
      <c r="E781" s="632" t="s">
        <v>3146</v>
      </c>
      <c r="F781" s="649"/>
      <c r="G781" s="649"/>
      <c r="H781" s="649"/>
      <c r="I781" s="649"/>
      <c r="J781" s="649">
        <v>1</v>
      </c>
      <c r="K781" s="649">
        <v>1356.6</v>
      </c>
      <c r="L781" s="649">
        <v>1</v>
      </c>
      <c r="M781" s="649">
        <v>1356.6</v>
      </c>
      <c r="N781" s="649">
        <v>2</v>
      </c>
      <c r="O781" s="649">
        <v>2713.2</v>
      </c>
      <c r="P781" s="637">
        <v>2</v>
      </c>
      <c r="Q781" s="650">
        <v>1356.6</v>
      </c>
    </row>
    <row r="782" spans="1:17" ht="14.4" customHeight="1" x14ac:dyDescent="0.3">
      <c r="A782" s="631" t="s">
        <v>3064</v>
      </c>
      <c r="B782" s="632" t="s">
        <v>2531</v>
      </c>
      <c r="C782" s="632" t="s">
        <v>2501</v>
      </c>
      <c r="D782" s="632" t="s">
        <v>3059</v>
      </c>
      <c r="E782" s="632" t="s">
        <v>3060</v>
      </c>
      <c r="F782" s="649"/>
      <c r="G782" s="649"/>
      <c r="H782" s="649"/>
      <c r="I782" s="649"/>
      <c r="J782" s="649"/>
      <c r="K782" s="649"/>
      <c r="L782" s="649"/>
      <c r="M782" s="649"/>
      <c r="N782" s="649">
        <v>1</v>
      </c>
      <c r="O782" s="649">
        <v>4066.69</v>
      </c>
      <c r="P782" s="637"/>
      <c r="Q782" s="650">
        <v>4066.69</v>
      </c>
    </row>
    <row r="783" spans="1:17" ht="14.4" customHeight="1" x14ac:dyDescent="0.3">
      <c r="A783" s="631" t="s">
        <v>3064</v>
      </c>
      <c r="B783" s="632" t="s">
        <v>2531</v>
      </c>
      <c r="C783" s="632" t="s">
        <v>2501</v>
      </c>
      <c r="D783" s="632" t="s">
        <v>3147</v>
      </c>
      <c r="E783" s="632" t="s">
        <v>3148</v>
      </c>
      <c r="F783" s="649"/>
      <c r="G783" s="649"/>
      <c r="H783" s="649"/>
      <c r="I783" s="649"/>
      <c r="J783" s="649"/>
      <c r="K783" s="649"/>
      <c r="L783" s="649"/>
      <c r="M783" s="649"/>
      <c r="N783" s="649">
        <v>1</v>
      </c>
      <c r="O783" s="649">
        <v>24919.48</v>
      </c>
      <c r="P783" s="637"/>
      <c r="Q783" s="650">
        <v>24919.48</v>
      </c>
    </row>
    <row r="784" spans="1:17" ht="14.4" customHeight="1" x14ac:dyDescent="0.3">
      <c r="A784" s="631" t="s">
        <v>3064</v>
      </c>
      <c r="B784" s="632" t="s">
        <v>2531</v>
      </c>
      <c r="C784" s="632" t="s">
        <v>2501</v>
      </c>
      <c r="D784" s="632" t="s">
        <v>3149</v>
      </c>
      <c r="E784" s="632" t="s">
        <v>3150</v>
      </c>
      <c r="F784" s="649"/>
      <c r="G784" s="649"/>
      <c r="H784" s="649"/>
      <c r="I784" s="649"/>
      <c r="J784" s="649"/>
      <c r="K784" s="649"/>
      <c r="L784" s="649"/>
      <c r="M784" s="649"/>
      <c r="N784" s="649">
        <v>1</v>
      </c>
      <c r="O784" s="649">
        <v>121384.97</v>
      </c>
      <c r="P784" s="637"/>
      <c r="Q784" s="650">
        <v>121384.97</v>
      </c>
    </row>
    <row r="785" spans="1:17" ht="14.4" customHeight="1" x14ac:dyDescent="0.3">
      <c r="A785" s="631" t="s">
        <v>3064</v>
      </c>
      <c r="B785" s="632" t="s">
        <v>2531</v>
      </c>
      <c r="C785" s="632" t="s">
        <v>2501</v>
      </c>
      <c r="D785" s="632" t="s">
        <v>3151</v>
      </c>
      <c r="E785" s="632" t="s">
        <v>3152</v>
      </c>
      <c r="F785" s="649"/>
      <c r="G785" s="649"/>
      <c r="H785" s="649"/>
      <c r="I785" s="649"/>
      <c r="J785" s="649"/>
      <c r="K785" s="649"/>
      <c r="L785" s="649"/>
      <c r="M785" s="649"/>
      <c r="N785" s="649">
        <v>2</v>
      </c>
      <c r="O785" s="649">
        <v>148397.4</v>
      </c>
      <c r="P785" s="637"/>
      <c r="Q785" s="650">
        <v>74198.7</v>
      </c>
    </row>
    <row r="786" spans="1:17" ht="14.4" customHeight="1" x14ac:dyDescent="0.3">
      <c r="A786" s="631" t="s">
        <v>3064</v>
      </c>
      <c r="B786" s="632" t="s">
        <v>2531</v>
      </c>
      <c r="C786" s="632" t="s">
        <v>2501</v>
      </c>
      <c r="D786" s="632" t="s">
        <v>3024</v>
      </c>
      <c r="E786" s="632" t="s">
        <v>3025</v>
      </c>
      <c r="F786" s="649"/>
      <c r="G786" s="649"/>
      <c r="H786" s="649"/>
      <c r="I786" s="649"/>
      <c r="J786" s="649"/>
      <c r="K786" s="649"/>
      <c r="L786" s="649"/>
      <c r="M786" s="649"/>
      <c r="N786" s="649">
        <v>54</v>
      </c>
      <c r="O786" s="649">
        <v>386849.14999999991</v>
      </c>
      <c r="P786" s="637"/>
      <c r="Q786" s="650">
        <v>7163.8731481481464</v>
      </c>
    </row>
    <row r="787" spans="1:17" ht="14.4" customHeight="1" x14ac:dyDescent="0.3">
      <c r="A787" s="631" t="s">
        <v>3064</v>
      </c>
      <c r="B787" s="632" t="s">
        <v>2531</v>
      </c>
      <c r="C787" s="632" t="s">
        <v>2501</v>
      </c>
      <c r="D787" s="632" t="s">
        <v>3010</v>
      </c>
      <c r="E787" s="632" t="s">
        <v>3011</v>
      </c>
      <c r="F787" s="649"/>
      <c r="G787" s="649"/>
      <c r="H787" s="649"/>
      <c r="I787" s="649"/>
      <c r="J787" s="649"/>
      <c r="K787" s="649"/>
      <c r="L787" s="649"/>
      <c r="M787" s="649"/>
      <c r="N787" s="649">
        <v>1</v>
      </c>
      <c r="O787" s="649">
        <v>2472.7600000000002</v>
      </c>
      <c r="P787" s="637"/>
      <c r="Q787" s="650">
        <v>2472.7600000000002</v>
      </c>
    </row>
    <row r="788" spans="1:17" ht="14.4" customHeight="1" x14ac:dyDescent="0.3">
      <c r="A788" s="631" t="s">
        <v>3064</v>
      </c>
      <c r="B788" s="632" t="s">
        <v>2531</v>
      </c>
      <c r="C788" s="632" t="s">
        <v>2501</v>
      </c>
      <c r="D788" s="632" t="s">
        <v>3153</v>
      </c>
      <c r="E788" s="632" t="s">
        <v>3154</v>
      </c>
      <c r="F788" s="649"/>
      <c r="G788" s="649"/>
      <c r="H788" s="649"/>
      <c r="I788" s="649"/>
      <c r="J788" s="649">
        <v>1</v>
      </c>
      <c r="K788" s="649">
        <v>549</v>
      </c>
      <c r="L788" s="649">
        <v>1</v>
      </c>
      <c r="M788" s="649">
        <v>549</v>
      </c>
      <c r="N788" s="649">
        <v>1</v>
      </c>
      <c r="O788" s="649">
        <v>549</v>
      </c>
      <c r="P788" s="637">
        <v>1</v>
      </c>
      <c r="Q788" s="650">
        <v>549</v>
      </c>
    </row>
    <row r="789" spans="1:17" ht="14.4" customHeight="1" x14ac:dyDescent="0.3">
      <c r="A789" s="631" t="s">
        <v>3064</v>
      </c>
      <c r="B789" s="632" t="s">
        <v>2531</v>
      </c>
      <c r="C789" s="632" t="s">
        <v>2501</v>
      </c>
      <c r="D789" s="632" t="s">
        <v>2886</v>
      </c>
      <c r="E789" s="632" t="s">
        <v>2887</v>
      </c>
      <c r="F789" s="649"/>
      <c r="G789" s="649"/>
      <c r="H789" s="649"/>
      <c r="I789" s="649"/>
      <c r="J789" s="649"/>
      <c r="K789" s="649"/>
      <c r="L789" s="649"/>
      <c r="M789" s="649"/>
      <c r="N789" s="649">
        <v>13</v>
      </c>
      <c r="O789" s="649">
        <v>97357</v>
      </c>
      <c r="P789" s="637"/>
      <c r="Q789" s="650">
        <v>7489</v>
      </c>
    </row>
    <row r="790" spans="1:17" ht="14.4" customHeight="1" x14ac:dyDescent="0.3">
      <c r="A790" s="631" t="s">
        <v>3064</v>
      </c>
      <c r="B790" s="632" t="s">
        <v>2531</v>
      </c>
      <c r="C790" s="632" t="s">
        <v>2501</v>
      </c>
      <c r="D790" s="632" t="s">
        <v>3155</v>
      </c>
      <c r="E790" s="632" t="s">
        <v>3156</v>
      </c>
      <c r="F790" s="649"/>
      <c r="G790" s="649"/>
      <c r="H790" s="649"/>
      <c r="I790" s="649"/>
      <c r="J790" s="649"/>
      <c r="K790" s="649"/>
      <c r="L790" s="649"/>
      <c r="M790" s="649"/>
      <c r="N790" s="649">
        <v>1</v>
      </c>
      <c r="O790" s="649">
        <v>746.18</v>
      </c>
      <c r="P790" s="637"/>
      <c r="Q790" s="650">
        <v>746.18</v>
      </c>
    </row>
    <row r="791" spans="1:17" ht="14.4" customHeight="1" x14ac:dyDescent="0.3">
      <c r="A791" s="631" t="s">
        <v>3064</v>
      </c>
      <c r="B791" s="632" t="s">
        <v>2531</v>
      </c>
      <c r="C791" s="632" t="s">
        <v>2501</v>
      </c>
      <c r="D791" s="632" t="s">
        <v>3157</v>
      </c>
      <c r="E791" s="632" t="s">
        <v>2812</v>
      </c>
      <c r="F791" s="649"/>
      <c r="G791" s="649"/>
      <c r="H791" s="649"/>
      <c r="I791" s="649"/>
      <c r="J791" s="649">
        <v>2</v>
      </c>
      <c r="K791" s="649">
        <v>5394.48</v>
      </c>
      <c r="L791" s="649">
        <v>1</v>
      </c>
      <c r="M791" s="649">
        <v>2697.24</v>
      </c>
      <c r="N791" s="649">
        <v>1</v>
      </c>
      <c r="O791" s="649">
        <v>2560.52</v>
      </c>
      <c r="P791" s="637">
        <v>0.47465557384585727</v>
      </c>
      <c r="Q791" s="650">
        <v>2560.52</v>
      </c>
    </row>
    <row r="792" spans="1:17" ht="14.4" customHeight="1" x14ac:dyDescent="0.3">
      <c r="A792" s="631" t="s">
        <v>3064</v>
      </c>
      <c r="B792" s="632" t="s">
        <v>2531</v>
      </c>
      <c r="C792" s="632" t="s">
        <v>2501</v>
      </c>
      <c r="D792" s="632" t="s">
        <v>3026</v>
      </c>
      <c r="E792" s="632" t="s">
        <v>3027</v>
      </c>
      <c r="F792" s="649"/>
      <c r="G792" s="649"/>
      <c r="H792" s="649"/>
      <c r="I792" s="649"/>
      <c r="J792" s="649"/>
      <c r="K792" s="649"/>
      <c r="L792" s="649"/>
      <c r="M792" s="649"/>
      <c r="N792" s="649">
        <v>11</v>
      </c>
      <c r="O792" s="649">
        <v>76159.600000000006</v>
      </c>
      <c r="P792" s="637"/>
      <c r="Q792" s="650">
        <v>6923.6</v>
      </c>
    </row>
    <row r="793" spans="1:17" ht="14.4" customHeight="1" x14ac:dyDescent="0.3">
      <c r="A793" s="631" t="s">
        <v>3064</v>
      </c>
      <c r="B793" s="632" t="s">
        <v>2531</v>
      </c>
      <c r="C793" s="632" t="s">
        <v>2501</v>
      </c>
      <c r="D793" s="632" t="s">
        <v>3028</v>
      </c>
      <c r="E793" s="632" t="s">
        <v>3029</v>
      </c>
      <c r="F793" s="649"/>
      <c r="G793" s="649"/>
      <c r="H793" s="649"/>
      <c r="I793" s="649"/>
      <c r="J793" s="649"/>
      <c r="K793" s="649"/>
      <c r="L793" s="649"/>
      <c r="M793" s="649"/>
      <c r="N793" s="649">
        <v>13</v>
      </c>
      <c r="O793" s="649">
        <v>86225.489999999991</v>
      </c>
      <c r="P793" s="637"/>
      <c r="Q793" s="650">
        <v>6632.73</v>
      </c>
    </row>
    <row r="794" spans="1:17" ht="14.4" customHeight="1" x14ac:dyDescent="0.3">
      <c r="A794" s="631" t="s">
        <v>3064</v>
      </c>
      <c r="B794" s="632" t="s">
        <v>2531</v>
      </c>
      <c r="C794" s="632" t="s">
        <v>2501</v>
      </c>
      <c r="D794" s="632" t="s">
        <v>3158</v>
      </c>
      <c r="E794" s="632" t="s">
        <v>3159</v>
      </c>
      <c r="F794" s="649"/>
      <c r="G794" s="649"/>
      <c r="H794" s="649"/>
      <c r="I794" s="649"/>
      <c r="J794" s="649"/>
      <c r="K794" s="649"/>
      <c r="L794" s="649"/>
      <c r="M794" s="649"/>
      <c r="N794" s="649">
        <v>1</v>
      </c>
      <c r="O794" s="649">
        <v>940.71</v>
      </c>
      <c r="P794" s="637"/>
      <c r="Q794" s="650">
        <v>940.71</v>
      </c>
    </row>
    <row r="795" spans="1:17" ht="14.4" customHeight="1" x14ac:dyDescent="0.3">
      <c r="A795" s="631" t="s">
        <v>3064</v>
      </c>
      <c r="B795" s="632" t="s">
        <v>2531</v>
      </c>
      <c r="C795" s="632" t="s">
        <v>2501</v>
      </c>
      <c r="D795" s="632" t="s">
        <v>3160</v>
      </c>
      <c r="E795" s="632" t="s">
        <v>3161</v>
      </c>
      <c r="F795" s="649">
        <v>1</v>
      </c>
      <c r="G795" s="649">
        <v>2746.99</v>
      </c>
      <c r="H795" s="649"/>
      <c r="I795" s="649">
        <v>2746.99</v>
      </c>
      <c r="J795" s="649"/>
      <c r="K795" s="649"/>
      <c r="L795" s="649"/>
      <c r="M795" s="649"/>
      <c r="N795" s="649"/>
      <c r="O795" s="649"/>
      <c r="P795" s="637"/>
      <c r="Q795" s="650"/>
    </row>
    <row r="796" spans="1:17" ht="14.4" customHeight="1" x14ac:dyDescent="0.3">
      <c r="A796" s="631" t="s">
        <v>3064</v>
      </c>
      <c r="B796" s="632" t="s">
        <v>2531</v>
      </c>
      <c r="C796" s="632" t="s">
        <v>2501</v>
      </c>
      <c r="D796" s="632" t="s">
        <v>3162</v>
      </c>
      <c r="E796" s="632" t="s">
        <v>3163</v>
      </c>
      <c r="F796" s="649"/>
      <c r="G796" s="649"/>
      <c r="H796" s="649"/>
      <c r="I796" s="649"/>
      <c r="J796" s="649">
        <v>1</v>
      </c>
      <c r="K796" s="649">
        <v>3535.24</v>
      </c>
      <c r="L796" s="649">
        <v>1</v>
      </c>
      <c r="M796" s="649">
        <v>3535.24</v>
      </c>
      <c r="N796" s="649"/>
      <c r="O796" s="649"/>
      <c r="P796" s="637"/>
      <c r="Q796" s="650"/>
    </row>
    <row r="797" spans="1:17" ht="14.4" customHeight="1" x14ac:dyDescent="0.3">
      <c r="A797" s="631" t="s">
        <v>3064</v>
      </c>
      <c r="B797" s="632" t="s">
        <v>2531</v>
      </c>
      <c r="C797" s="632" t="s">
        <v>2501</v>
      </c>
      <c r="D797" s="632" t="s">
        <v>3164</v>
      </c>
      <c r="E797" s="632" t="s">
        <v>3165</v>
      </c>
      <c r="F797" s="649"/>
      <c r="G797" s="649"/>
      <c r="H797" s="649"/>
      <c r="I797" s="649"/>
      <c r="J797" s="649"/>
      <c r="K797" s="649"/>
      <c r="L797" s="649"/>
      <c r="M797" s="649"/>
      <c r="N797" s="649">
        <v>2</v>
      </c>
      <c r="O797" s="649">
        <v>14326.9</v>
      </c>
      <c r="P797" s="637"/>
      <c r="Q797" s="650">
        <v>7163.45</v>
      </c>
    </row>
    <row r="798" spans="1:17" ht="14.4" customHeight="1" x14ac:dyDescent="0.3">
      <c r="A798" s="631" t="s">
        <v>3064</v>
      </c>
      <c r="B798" s="632" t="s">
        <v>2531</v>
      </c>
      <c r="C798" s="632" t="s">
        <v>2501</v>
      </c>
      <c r="D798" s="632" t="s">
        <v>3166</v>
      </c>
      <c r="E798" s="632" t="s">
        <v>3167</v>
      </c>
      <c r="F798" s="649"/>
      <c r="G798" s="649"/>
      <c r="H798" s="649"/>
      <c r="I798" s="649"/>
      <c r="J798" s="649"/>
      <c r="K798" s="649"/>
      <c r="L798" s="649"/>
      <c r="M798" s="649"/>
      <c r="N798" s="649">
        <v>2</v>
      </c>
      <c r="O798" s="649">
        <v>2816.92</v>
      </c>
      <c r="P798" s="637"/>
      <c r="Q798" s="650">
        <v>1408.46</v>
      </c>
    </row>
    <row r="799" spans="1:17" ht="14.4" customHeight="1" x14ac:dyDescent="0.3">
      <c r="A799" s="631" t="s">
        <v>3064</v>
      </c>
      <c r="B799" s="632" t="s">
        <v>2531</v>
      </c>
      <c r="C799" s="632" t="s">
        <v>2501</v>
      </c>
      <c r="D799" s="632" t="s">
        <v>3168</v>
      </c>
      <c r="E799" s="632" t="s">
        <v>3169</v>
      </c>
      <c r="F799" s="649">
        <v>1</v>
      </c>
      <c r="G799" s="649">
        <v>7794.49</v>
      </c>
      <c r="H799" s="649"/>
      <c r="I799" s="649">
        <v>7794.49</v>
      </c>
      <c r="J799" s="649"/>
      <c r="K799" s="649"/>
      <c r="L799" s="649"/>
      <c r="M799" s="649"/>
      <c r="N799" s="649"/>
      <c r="O799" s="649"/>
      <c r="P799" s="637"/>
      <c r="Q799" s="650"/>
    </row>
    <row r="800" spans="1:17" ht="14.4" customHeight="1" x14ac:dyDescent="0.3">
      <c r="A800" s="631" t="s">
        <v>3064</v>
      </c>
      <c r="B800" s="632" t="s">
        <v>2531</v>
      </c>
      <c r="C800" s="632" t="s">
        <v>634</v>
      </c>
      <c r="D800" s="632" t="s">
        <v>2510</v>
      </c>
      <c r="E800" s="632" t="s">
        <v>2511</v>
      </c>
      <c r="F800" s="649">
        <v>1</v>
      </c>
      <c r="G800" s="649">
        <v>37</v>
      </c>
      <c r="H800" s="649"/>
      <c r="I800" s="649">
        <v>37</v>
      </c>
      <c r="J800" s="649"/>
      <c r="K800" s="649"/>
      <c r="L800" s="649"/>
      <c r="M800" s="649"/>
      <c r="N800" s="649"/>
      <c r="O800" s="649"/>
      <c r="P800" s="637"/>
      <c r="Q800" s="650"/>
    </row>
    <row r="801" spans="1:17" ht="14.4" customHeight="1" x14ac:dyDescent="0.3">
      <c r="A801" s="631" t="s">
        <v>3064</v>
      </c>
      <c r="B801" s="632" t="s">
        <v>2531</v>
      </c>
      <c r="C801" s="632" t="s">
        <v>634</v>
      </c>
      <c r="D801" s="632" t="s">
        <v>2590</v>
      </c>
      <c r="E801" s="632" t="s">
        <v>2592</v>
      </c>
      <c r="F801" s="649">
        <v>1</v>
      </c>
      <c r="G801" s="649">
        <v>155</v>
      </c>
      <c r="H801" s="649"/>
      <c r="I801" s="649">
        <v>155</v>
      </c>
      <c r="J801" s="649"/>
      <c r="K801" s="649"/>
      <c r="L801" s="649"/>
      <c r="M801" s="649"/>
      <c r="N801" s="649"/>
      <c r="O801" s="649"/>
      <c r="P801" s="637"/>
      <c r="Q801" s="650"/>
    </row>
    <row r="802" spans="1:17" ht="14.4" customHeight="1" x14ac:dyDescent="0.3">
      <c r="A802" s="631" t="s">
        <v>3064</v>
      </c>
      <c r="B802" s="632" t="s">
        <v>2531</v>
      </c>
      <c r="C802" s="632" t="s">
        <v>634</v>
      </c>
      <c r="D802" s="632" t="s">
        <v>2593</v>
      </c>
      <c r="E802" s="632" t="s">
        <v>2594</v>
      </c>
      <c r="F802" s="649"/>
      <c r="G802" s="649"/>
      <c r="H802" s="649"/>
      <c r="I802" s="649"/>
      <c r="J802" s="649">
        <v>1</v>
      </c>
      <c r="K802" s="649">
        <v>187</v>
      </c>
      <c r="L802" s="649">
        <v>1</v>
      </c>
      <c r="M802" s="649">
        <v>187</v>
      </c>
      <c r="N802" s="649">
        <v>1</v>
      </c>
      <c r="O802" s="649">
        <v>187</v>
      </c>
      <c r="P802" s="637">
        <v>1</v>
      </c>
      <c r="Q802" s="650">
        <v>187</v>
      </c>
    </row>
    <row r="803" spans="1:17" ht="14.4" customHeight="1" x14ac:dyDescent="0.3">
      <c r="A803" s="631" t="s">
        <v>3064</v>
      </c>
      <c r="B803" s="632" t="s">
        <v>2531</v>
      </c>
      <c r="C803" s="632" t="s">
        <v>634</v>
      </c>
      <c r="D803" s="632" t="s">
        <v>2593</v>
      </c>
      <c r="E803" s="632" t="s">
        <v>2595</v>
      </c>
      <c r="F803" s="649">
        <v>5</v>
      </c>
      <c r="G803" s="649">
        <v>935</v>
      </c>
      <c r="H803" s="649"/>
      <c r="I803" s="649">
        <v>187</v>
      </c>
      <c r="J803" s="649"/>
      <c r="K803" s="649"/>
      <c r="L803" s="649"/>
      <c r="M803" s="649"/>
      <c r="N803" s="649">
        <v>3</v>
      </c>
      <c r="O803" s="649">
        <v>561</v>
      </c>
      <c r="P803" s="637"/>
      <c r="Q803" s="650">
        <v>187</v>
      </c>
    </row>
    <row r="804" spans="1:17" ht="14.4" customHeight="1" x14ac:dyDescent="0.3">
      <c r="A804" s="631" t="s">
        <v>3064</v>
      </c>
      <c r="B804" s="632" t="s">
        <v>2531</v>
      </c>
      <c r="C804" s="632" t="s">
        <v>634</v>
      </c>
      <c r="D804" s="632" t="s">
        <v>2596</v>
      </c>
      <c r="E804" s="632" t="s">
        <v>2597</v>
      </c>
      <c r="F804" s="649">
        <v>2</v>
      </c>
      <c r="G804" s="649">
        <v>256</v>
      </c>
      <c r="H804" s="649"/>
      <c r="I804" s="649">
        <v>128</v>
      </c>
      <c r="J804" s="649"/>
      <c r="K804" s="649"/>
      <c r="L804" s="649"/>
      <c r="M804" s="649"/>
      <c r="N804" s="649"/>
      <c r="O804" s="649"/>
      <c r="P804" s="637"/>
      <c r="Q804" s="650"/>
    </row>
    <row r="805" spans="1:17" ht="14.4" customHeight="1" x14ac:dyDescent="0.3">
      <c r="A805" s="631" t="s">
        <v>3064</v>
      </c>
      <c r="B805" s="632" t="s">
        <v>2531</v>
      </c>
      <c r="C805" s="632" t="s">
        <v>634</v>
      </c>
      <c r="D805" s="632" t="s">
        <v>2596</v>
      </c>
      <c r="E805" s="632" t="s">
        <v>2598</v>
      </c>
      <c r="F805" s="649">
        <v>5</v>
      </c>
      <c r="G805" s="649">
        <v>640</v>
      </c>
      <c r="H805" s="649">
        <v>5</v>
      </c>
      <c r="I805" s="649">
        <v>128</v>
      </c>
      <c r="J805" s="649">
        <v>1</v>
      </c>
      <c r="K805" s="649">
        <v>128</v>
      </c>
      <c r="L805" s="649">
        <v>1</v>
      </c>
      <c r="M805" s="649">
        <v>128</v>
      </c>
      <c r="N805" s="649">
        <v>9</v>
      </c>
      <c r="O805" s="649">
        <v>1152</v>
      </c>
      <c r="P805" s="637">
        <v>9</v>
      </c>
      <c r="Q805" s="650">
        <v>128</v>
      </c>
    </row>
    <row r="806" spans="1:17" ht="14.4" customHeight="1" x14ac:dyDescent="0.3">
      <c r="A806" s="631" t="s">
        <v>3064</v>
      </c>
      <c r="B806" s="632" t="s">
        <v>2531</v>
      </c>
      <c r="C806" s="632" t="s">
        <v>634</v>
      </c>
      <c r="D806" s="632" t="s">
        <v>2599</v>
      </c>
      <c r="E806" s="632" t="s">
        <v>2600</v>
      </c>
      <c r="F806" s="649">
        <v>8</v>
      </c>
      <c r="G806" s="649">
        <v>1784</v>
      </c>
      <c r="H806" s="649">
        <v>8</v>
      </c>
      <c r="I806" s="649">
        <v>223</v>
      </c>
      <c r="J806" s="649">
        <v>1</v>
      </c>
      <c r="K806" s="649">
        <v>223</v>
      </c>
      <c r="L806" s="649">
        <v>1</v>
      </c>
      <c r="M806" s="649">
        <v>223</v>
      </c>
      <c r="N806" s="649">
        <v>1</v>
      </c>
      <c r="O806" s="649">
        <v>224</v>
      </c>
      <c r="P806" s="637">
        <v>1.0044843049327354</v>
      </c>
      <c r="Q806" s="650">
        <v>224</v>
      </c>
    </row>
    <row r="807" spans="1:17" ht="14.4" customHeight="1" x14ac:dyDescent="0.3">
      <c r="A807" s="631" t="s">
        <v>3064</v>
      </c>
      <c r="B807" s="632" t="s">
        <v>2531</v>
      </c>
      <c r="C807" s="632" t="s">
        <v>634</v>
      </c>
      <c r="D807" s="632" t="s">
        <v>2599</v>
      </c>
      <c r="E807" s="632" t="s">
        <v>2601</v>
      </c>
      <c r="F807" s="649">
        <v>3</v>
      </c>
      <c r="G807" s="649">
        <v>669</v>
      </c>
      <c r="H807" s="649">
        <v>0.5</v>
      </c>
      <c r="I807" s="649">
        <v>223</v>
      </c>
      <c r="J807" s="649">
        <v>6</v>
      </c>
      <c r="K807" s="649">
        <v>1338</v>
      </c>
      <c r="L807" s="649">
        <v>1</v>
      </c>
      <c r="M807" s="649">
        <v>223</v>
      </c>
      <c r="N807" s="649">
        <v>3</v>
      </c>
      <c r="O807" s="649">
        <v>672</v>
      </c>
      <c r="P807" s="637">
        <v>0.50224215246636772</v>
      </c>
      <c r="Q807" s="650">
        <v>224</v>
      </c>
    </row>
    <row r="808" spans="1:17" ht="14.4" customHeight="1" x14ac:dyDescent="0.3">
      <c r="A808" s="631" t="s">
        <v>3064</v>
      </c>
      <c r="B808" s="632" t="s">
        <v>2531</v>
      </c>
      <c r="C808" s="632" t="s">
        <v>634</v>
      </c>
      <c r="D808" s="632" t="s">
        <v>2608</v>
      </c>
      <c r="E808" s="632" t="s">
        <v>2609</v>
      </c>
      <c r="F808" s="649">
        <v>3</v>
      </c>
      <c r="G808" s="649">
        <v>675</v>
      </c>
      <c r="H808" s="649">
        <v>3</v>
      </c>
      <c r="I808" s="649">
        <v>225</v>
      </c>
      <c r="J808" s="649">
        <v>1</v>
      </c>
      <c r="K808" s="649">
        <v>225</v>
      </c>
      <c r="L808" s="649">
        <v>1</v>
      </c>
      <c r="M808" s="649">
        <v>225</v>
      </c>
      <c r="N808" s="649">
        <v>2</v>
      </c>
      <c r="O808" s="649">
        <v>452</v>
      </c>
      <c r="P808" s="637">
        <v>2.0088888888888889</v>
      </c>
      <c r="Q808" s="650">
        <v>226</v>
      </c>
    </row>
    <row r="809" spans="1:17" ht="14.4" customHeight="1" x14ac:dyDescent="0.3">
      <c r="A809" s="631" t="s">
        <v>3064</v>
      </c>
      <c r="B809" s="632" t="s">
        <v>2531</v>
      </c>
      <c r="C809" s="632" t="s">
        <v>634</v>
      </c>
      <c r="D809" s="632" t="s">
        <v>2608</v>
      </c>
      <c r="E809" s="632" t="s">
        <v>2610</v>
      </c>
      <c r="F809" s="649">
        <v>2</v>
      </c>
      <c r="G809" s="649">
        <v>450</v>
      </c>
      <c r="H809" s="649">
        <v>0.66666666666666663</v>
      </c>
      <c r="I809" s="649">
        <v>225</v>
      </c>
      <c r="J809" s="649">
        <v>3</v>
      </c>
      <c r="K809" s="649">
        <v>675</v>
      </c>
      <c r="L809" s="649">
        <v>1</v>
      </c>
      <c r="M809" s="649">
        <v>225</v>
      </c>
      <c r="N809" s="649">
        <v>4</v>
      </c>
      <c r="O809" s="649">
        <v>904</v>
      </c>
      <c r="P809" s="637">
        <v>1.3392592592592591</v>
      </c>
      <c r="Q809" s="650">
        <v>226</v>
      </c>
    </row>
    <row r="810" spans="1:17" ht="14.4" customHeight="1" x14ac:dyDescent="0.3">
      <c r="A810" s="631" t="s">
        <v>3064</v>
      </c>
      <c r="B810" s="632" t="s">
        <v>2531</v>
      </c>
      <c r="C810" s="632" t="s">
        <v>634</v>
      </c>
      <c r="D810" s="632" t="s">
        <v>2611</v>
      </c>
      <c r="E810" s="632" t="s">
        <v>2612</v>
      </c>
      <c r="F810" s="649">
        <v>1</v>
      </c>
      <c r="G810" s="649">
        <v>625</v>
      </c>
      <c r="H810" s="649"/>
      <c r="I810" s="649">
        <v>625</v>
      </c>
      <c r="J810" s="649"/>
      <c r="K810" s="649"/>
      <c r="L810" s="649"/>
      <c r="M810" s="649"/>
      <c r="N810" s="649"/>
      <c r="O810" s="649"/>
      <c r="P810" s="637"/>
      <c r="Q810" s="650"/>
    </row>
    <row r="811" spans="1:17" ht="14.4" customHeight="1" x14ac:dyDescent="0.3">
      <c r="A811" s="631" t="s">
        <v>3064</v>
      </c>
      <c r="B811" s="632" t="s">
        <v>2531</v>
      </c>
      <c r="C811" s="632" t="s">
        <v>634</v>
      </c>
      <c r="D811" s="632" t="s">
        <v>2627</v>
      </c>
      <c r="E811" s="632" t="s">
        <v>2629</v>
      </c>
      <c r="F811" s="649"/>
      <c r="G811" s="649"/>
      <c r="H811" s="649"/>
      <c r="I811" s="649"/>
      <c r="J811" s="649"/>
      <c r="K811" s="649"/>
      <c r="L811" s="649"/>
      <c r="M811" s="649"/>
      <c r="N811" s="649">
        <v>4</v>
      </c>
      <c r="O811" s="649">
        <v>1064</v>
      </c>
      <c r="P811" s="637"/>
      <c r="Q811" s="650">
        <v>266</v>
      </c>
    </row>
    <row r="812" spans="1:17" ht="14.4" customHeight="1" x14ac:dyDescent="0.3">
      <c r="A812" s="631" t="s">
        <v>3064</v>
      </c>
      <c r="B812" s="632" t="s">
        <v>2531</v>
      </c>
      <c r="C812" s="632" t="s">
        <v>634</v>
      </c>
      <c r="D812" s="632" t="s">
        <v>2630</v>
      </c>
      <c r="E812" s="632" t="s">
        <v>2631</v>
      </c>
      <c r="F812" s="649">
        <v>3</v>
      </c>
      <c r="G812" s="649">
        <v>1047</v>
      </c>
      <c r="H812" s="649">
        <v>0.99714285714285711</v>
      </c>
      <c r="I812" s="649">
        <v>349</v>
      </c>
      <c r="J812" s="649">
        <v>3</v>
      </c>
      <c r="K812" s="649">
        <v>1050</v>
      </c>
      <c r="L812" s="649">
        <v>1</v>
      </c>
      <c r="M812" s="649">
        <v>350</v>
      </c>
      <c r="N812" s="649">
        <v>1</v>
      </c>
      <c r="O812" s="649">
        <v>350</v>
      </c>
      <c r="P812" s="637">
        <v>0.33333333333333331</v>
      </c>
      <c r="Q812" s="650">
        <v>350</v>
      </c>
    </row>
    <row r="813" spans="1:17" ht="14.4" customHeight="1" x14ac:dyDescent="0.3">
      <c r="A813" s="631" t="s">
        <v>3064</v>
      </c>
      <c r="B813" s="632" t="s">
        <v>2531</v>
      </c>
      <c r="C813" s="632" t="s">
        <v>634</v>
      </c>
      <c r="D813" s="632" t="s">
        <v>3170</v>
      </c>
      <c r="E813" s="632" t="s">
        <v>3171</v>
      </c>
      <c r="F813" s="649">
        <v>4</v>
      </c>
      <c r="G813" s="649">
        <v>55376</v>
      </c>
      <c r="H813" s="649">
        <v>0.57138729814786149</v>
      </c>
      <c r="I813" s="649">
        <v>13844</v>
      </c>
      <c r="J813" s="649">
        <v>7</v>
      </c>
      <c r="K813" s="649">
        <v>96915</v>
      </c>
      <c r="L813" s="649">
        <v>1</v>
      </c>
      <c r="M813" s="649">
        <v>13845</v>
      </c>
      <c r="N813" s="649">
        <v>4</v>
      </c>
      <c r="O813" s="649">
        <v>55392</v>
      </c>
      <c r="P813" s="637">
        <v>0.57155239127070112</v>
      </c>
      <c r="Q813" s="650">
        <v>13848</v>
      </c>
    </row>
    <row r="814" spans="1:17" ht="14.4" customHeight="1" x14ac:dyDescent="0.3">
      <c r="A814" s="631" t="s">
        <v>3064</v>
      </c>
      <c r="B814" s="632" t="s">
        <v>2531</v>
      </c>
      <c r="C814" s="632" t="s">
        <v>634</v>
      </c>
      <c r="D814" s="632" t="s">
        <v>3170</v>
      </c>
      <c r="E814" s="632" t="s">
        <v>3172</v>
      </c>
      <c r="F814" s="649">
        <v>3</v>
      </c>
      <c r="G814" s="649">
        <v>41532</v>
      </c>
      <c r="H814" s="649">
        <v>1.4998916576381365</v>
      </c>
      <c r="I814" s="649">
        <v>13844</v>
      </c>
      <c r="J814" s="649">
        <v>2</v>
      </c>
      <c r="K814" s="649">
        <v>27690</v>
      </c>
      <c r="L814" s="649">
        <v>1</v>
      </c>
      <c r="M814" s="649">
        <v>13845</v>
      </c>
      <c r="N814" s="649"/>
      <c r="O814" s="649"/>
      <c r="P814" s="637"/>
      <c r="Q814" s="650"/>
    </row>
    <row r="815" spans="1:17" ht="14.4" customHeight="1" x14ac:dyDescent="0.3">
      <c r="A815" s="631" t="s">
        <v>3064</v>
      </c>
      <c r="B815" s="632" t="s">
        <v>2531</v>
      </c>
      <c r="C815" s="632" t="s">
        <v>634</v>
      </c>
      <c r="D815" s="632" t="s">
        <v>2888</v>
      </c>
      <c r="E815" s="632" t="s">
        <v>2889</v>
      </c>
      <c r="F815" s="649"/>
      <c r="G815" s="649"/>
      <c r="H815" s="649"/>
      <c r="I815" s="649"/>
      <c r="J815" s="649"/>
      <c r="K815" s="649"/>
      <c r="L815" s="649"/>
      <c r="M815" s="649"/>
      <c r="N815" s="649">
        <v>1</v>
      </c>
      <c r="O815" s="649">
        <v>4578</v>
      </c>
      <c r="P815" s="637"/>
      <c r="Q815" s="650">
        <v>4578</v>
      </c>
    </row>
    <row r="816" spans="1:17" ht="14.4" customHeight="1" x14ac:dyDescent="0.3">
      <c r="A816" s="631" t="s">
        <v>3064</v>
      </c>
      <c r="B816" s="632" t="s">
        <v>2531</v>
      </c>
      <c r="C816" s="632" t="s">
        <v>634</v>
      </c>
      <c r="D816" s="632" t="s">
        <v>2888</v>
      </c>
      <c r="E816" s="632" t="s">
        <v>3173</v>
      </c>
      <c r="F816" s="649">
        <v>1</v>
      </c>
      <c r="G816" s="649">
        <v>4576</v>
      </c>
      <c r="H816" s="649"/>
      <c r="I816" s="649">
        <v>4576</v>
      </c>
      <c r="J816" s="649"/>
      <c r="K816" s="649"/>
      <c r="L816" s="649"/>
      <c r="M816" s="649"/>
      <c r="N816" s="649"/>
      <c r="O816" s="649"/>
      <c r="P816" s="637"/>
      <c r="Q816" s="650"/>
    </row>
    <row r="817" spans="1:17" ht="14.4" customHeight="1" x14ac:dyDescent="0.3">
      <c r="A817" s="631" t="s">
        <v>3064</v>
      </c>
      <c r="B817" s="632" t="s">
        <v>2531</v>
      </c>
      <c r="C817" s="632" t="s">
        <v>634</v>
      </c>
      <c r="D817" s="632" t="s">
        <v>2890</v>
      </c>
      <c r="E817" s="632" t="s">
        <v>2891</v>
      </c>
      <c r="F817" s="649">
        <v>2</v>
      </c>
      <c r="G817" s="649">
        <v>8328</v>
      </c>
      <c r="H817" s="649">
        <v>0.33333333333333331</v>
      </c>
      <c r="I817" s="649">
        <v>4164</v>
      </c>
      <c r="J817" s="649">
        <v>6</v>
      </c>
      <c r="K817" s="649">
        <v>24984</v>
      </c>
      <c r="L817" s="649">
        <v>1</v>
      </c>
      <c r="M817" s="649">
        <v>4164</v>
      </c>
      <c r="N817" s="649">
        <v>4</v>
      </c>
      <c r="O817" s="649">
        <v>16664</v>
      </c>
      <c r="P817" s="637">
        <v>0.66698687159782266</v>
      </c>
      <c r="Q817" s="650">
        <v>4166</v>
      </c>
    </row>
    <row r="818" spans="1:17" ht="14.4" customHeight="1" x14ac:dyDescent="0.3">
      <c r="A818" s="631" t="s">
        <v>3064</v>
      </c>
      <c r="B818" s="632" t="s">
        <v>2531</v>
      </c>
      <c r="C818" s="632" t="s">
        <v>634</v>
      </c>
      <c r="D818" s="632" t="s">
        <v>2890</v>
      </c>
      <c r="E818" s="632" t="s">
        <v>2892</v>
      </c>
      <c r="F818" s="649">
        <v>250</v>
      </c>
      <c r="G818" s="649">
        <v>1041000</v>
      </c>
      <c r="H818" s="649">
        <v>1</v>
      </c>
      <c r="I818" s="649">
        <v>4164</v>
      </c>
      <c r="J818" s="649">
        <v>250</v>
      </c>
      <c r="K818" s="649">
        <v>1041000</v>
      </c>
      <c r="L818" s="649">
        <v>1</v>
      </c>
      <c r="M818" s="649">
        <v>4164</v>
      </c>
      <c r="N818" s="649">
        <v>288</v>
      </c>
      <c r="O818" s="649">
        <v>1199808</v>
      </c>
      <c r="P818" s="637">
        <v>1.1525533141210376</v>
      </c>
      <c r="Q818" s="650">
        <v>4166</v>
      </c>
    </row>
    <row r="819" spans="1:17" ht="14.4" customHeight="1" x14ac:dyDescent="0.3">
      <c r="A819" s="631" t="s">
        <v>3064</v>
      </c>
      <c r="B819" s="632" t="s">
        <v>2531</v>
      </c>
      <c r="C819" s="632" t="s">
        <v>634</v>
      </c>
      <c r="D819" s="632" t="s">
        <v>2893</v>
      </c>
      <c r="E819" s="632" t="s">
        <v>2894</v>
      </c>
      <c r="F819" s="649"/>
      <c r="G819" s="649"/>
      <c r="H819" s="649"/>
      <c r="I819" s="649"/>
      <c r="J819" s="649">
        <v>1</v>
      </c>
      <c r="K819" s="649">
        <v>283</v>
      </c>
      <c r="L819" s="649">
        <v>1</v>
      </c>
      <c r="M819" s="649">
        <v>283</v>
      </c>
      <c r="N819" s="649"/>
      <c r="O819" s="649"/>
      <c r="P819" s="637"/>
      <c r="Q819" s="650"/>
    </row>
    <row r="820" spans="1:17" ht="14.4" customHeight="1" x14ac:dyDescent="0.3">
      <c r="A820" s="631" t="s">
        <v>3064</v>
      </c>
      <c r="B820" s="632" t="s">
        <v>2531</v>
      </c>
      <c r="C820" s="632" t="s">
        <v>634</v>
      </c>
      <c r="D820" s="632" t="s">
        <v>2893</v>
      </c>
      <c r="E820" s="632" t="s">
        <v>2895</v>
      </c>
      <c r="F820" s="649"/>
      <c r="G820" s="649"/>
      <c r="H820" s="649"/>
      <c r="I820" s="649"/>
      <c r="J820" s="649">
        <v>3</v>
      </c>
      <c r="K820" s="649">
        <v>849</v>
      </c>
      <c r="L820" s="649">
        <v>1</v>
      </c>
      <c r="M820" s="649">
        <v>283</v>
      </c>
      <c r="N820" s="649"/>
      <c r="O820" s="649"/>
      <c r="P820" s="637"/>
      <c r="Q820" s="650"/>
    </row>
    <row r="821" spans="1:17" ht="14.4" customHeight="1" x14ac:dyDescent="0.3">
      <c r="A821" s="631" t="s">
        <v>3064</v>
      </c>
      <c r="B821" s="632" t="s">
        <v>2531</v>
      </c>
      <c r="C821" s="632" t="s">
        <v>634</v>
      </c>
      <c r="D821" s="632" t="s">
        <v>2896</v>
      </c>
      <c r="E821" s="632" t="s">
        <v>2897</v>
      </c>
      <c r="F821" s="649">
        <v>2</v>
      </c>
      <c r="G821" s="649">
        <v>12638</v>
      </c>
      <c r="H821" s="649">
        <v>1.9996835443037975</v>
      </c>
      <c r="I821" s="649">
        <v>6319</v>
      </c>
      <c r="J821" s="649">
        <v>1</v>
      </c>
      <c r="K821" s="649">
        <v>6320</v>
      </c>
      <c r="L821" s="649">
        <v>1</v>
      </c>
      <c r="M821" s="649">
        <v>6320</v>
      </c>
      <c r="N821" s="649">
        <v>2</v>
      </c>
      <c r="O821" s="649">
        <v>12644</v>
      </c>
      <c r="P821" s="637">
        <v>2.0006329113924051</v>
      </c>
      <c r="Q821" s="650">
        <v>6322</v>
      </c>
    </row>
    <row r="822" spans="1:17" ht="14.4" customHeight="1" x14ac:dyDescent="0.3">
      <c r="A822" s="631" t="s">
        <v>3064</v>
      </c>
      <c r="B822" s="632" t="s">
        <v>2531</v>
      </c>
      <c r="C822" s="632" t="s">
        <v>634</v>
      </c>
      <c r="D822" s="632" t="s">
        <v>2900</v>
      </c>
      <c r="E822" s="632" t="s">
        <v>2901</v>
      </c>
      <c r="F822" s="649">
        <v>40</v>
      </c>
      <c r="G822" s="649">
        <v>610400</v>
      </c>
      <c r="H822" s="649">
        <v>0.86945126571820885</v>
      </c>
      <c r="I822" s="649">
        <v>15260</v>
      </c>
      <c r="J822" s="649">
        <v>46</v>
      </c>
      <c r="K822" s="649">
        <v>702052</v>
      </c>
      <c r="L822" s="649">
        <v>1</v>
      </c>
      <c r="M822" s="649">
        <v>15262</v>
      </c>
      <c r="N822" s="649">
        <v>59</v>
      </c>
      <c r="O822" s="649">
        <v>900635</v>
      </c>
      <c r="P822" s="637">
        <v>1.2828608137288975</v>
      </c>
      <c r="Q822" s="650">
        <v>15265</v>
      </c>
    </row>
    <row r="823" spans="1:17" ht="14.4" customHeight="1" x14ac:dyDescent="0.3">
      <c r="A823" s="631" t="s">
        <v>3064</v>
      </c>
      <c r="B823" s="632" t="s">
        <v>2531</v>
      </c>
      <c r="C823" s="632" t="s">
        <v>634</v>
      </c>
      <c r="D823" s="632" t="s">
        <v>2902</v>
      </c>
      <c r="E823" s="632" t="s">
        <v>2903</v>
      </c>
      <c r="F823" s="649">
        <v>717</v>
      </c>
      <c r="G823" s="649">
        <v>2767620</v>
      </c>
      <c r="H823" s="649">
        <v>1.0301724137931034</v>
      </c>
      <c r="I823" s="649">
        <v>3860</v>
      </c>
      <c r="J823" s="649">
        <v>696</v>
      </c>
      <c r="K823" s="649">
        <v>2686560</v>
      </c>
      <c r="L823" s="649">
        <v>1</v>
      </c>
      <c r="M823" s="649">
        <v>3860</v>
      </c>
      <c r="N823" s="649">
        <v>788</v>
      </c>
      <c r="O823" s="649">
        <v>3043256</v>
      </c>
      <c r="P823" s="637">
        <v>1.1327705318325294</v>
      </c>
      <c r="Q823" s="650">
        <v>3862</v>
      </c>
    </row>
    <row r="824" spans="1:17" ht="14.4" customHeight="1" x14ac:dyDescent="0.3">
      <c r="A824" s="631" t="s">
        <v>3064</v>
      </c>
      <c r="B824" s="632" t="s">
        <v>2531</v>
      </c>
      <c r="C824" s="632" t="s">
        <v>634</v>
      </c>
      <c r="D824" s="632" t="s">
        <v>2904</v>
      </c>
      <c r="E824" s="632" t="s">
        <v>2905</v>
      </c>
      <c r="F824" s="649">
        <v>22</v>
      </c>
      <c r="G824" s="649">
        <v>114620</v>
      </c>
      <c r="H824" s="649">
        <v>1.1000000000000001</v>
      </c>
      <c r="I824" s="649">
        <v>5210</v>
      </c>
      <c r="J824" s="649">
        <v>20</v>
      </c>
      <c r="K824" s="649">
        <v>104200</v>
      </c>
      <c r="L824" s="649">
        <v>1</v>
      </c>
      <c r="M824" s="649">
        <v>5210</v>
      </c>
      <c r="N824" s="649">
        <v>10</v>
      </c>
      <c r="O824" s="649">
        <v>52120</v>
      </c>
      <c r="P824" s="637">
        <v>0.50019193857965449</v>
      </c>
      <c r="Q824" s="650">
        <v>5212</v>
      </c>
    </row>
    <row r="825" spans="1:17" ht="14.4" customHeight="1" x14ac:dyDescent="0.3">
      <c r="A825" s="631" t="s">
        <v>3064</v>
      </c>
      <c r="B825" s="632" t="s">
        <v>2531</v>
      </c>
      <c r="C825" s="632" t="s">
        <v>634</v>
      </c>
      <c r="D825" s="632" t="s">
        <v>2904</v>
      </c>
      <c r="E825" s="632" t="s">
        <v>2906</v>
      </c>
      <c r="F825" s="649">
        <v>3</v>
      </c>
      <c r="G825" s="649">
        <v>15630</v>
      </c>
      <c r="H825" s="649">
        <v>3</v>
      </c>
      <c r="I825" s="649">
        <v>5210</v>
      </c>
      <c r="J825" s="649">
        <v>1</v>
      </c>
      <c r="K825" s="649">
        <v>5210</v>
      </c>
      <c r="L825" s="649">
        <v>1</v>
      </c>
      <c r="M825" s="649">
        <v>5210</v>
      </c>
      <c r="N825" s="649"/>
      <c r="O825" s="649"/>
      <c r="P825" s="637"/>
      <c r="Q825" s="650"/>
    </row>
    <row r="826" spans="1:17" ht="14.4" customHeight="1" x14ac:dyDescent="0.3">
      <c r="A826" s="631" t="s">
        <v>3064</v>
      </c>
      <c r="B826" s="632" t="s">
        <v>2531</v>
      </c>
      <c r="C826" s="632" t="s">
        <v>634</v>
      </c>
      <c r="D826" s="632" t="s">
        <v>2907</v>
      </c>
      <c r="E826" s="632" t="s">
        <v>2908</v>
      </c>
      <c r="F826" s="649">
        <v>627</v>
      </c>
      <c r="G826" s="649">
        <v>4968975</v>
      </c>
      <c r="H826" s="649">
        <v>1.0625777851909828</v>
      </c>
      <c r="I826" s="649">
        <v>7925</v>
      </c>
      <c r="J826" s="649">
        <v>590</v>
      </c>
      <c r="K826" s="649">
        <v>4676340</v>
      </c>
      <c r="L826" s="649">
        <v>1</v>
      </c>
      <c r="M826" s="649">
        <v>7926</v>
      </c>
      <c r="N826" s="649">
        <v>767</v>
      </c>
      <c r="O826" s="649">
        <v>6080776</v>
      </c>
      <c r="P826" s="637">
        <v>1.3003280343174364</v>
      </c>
      <c r="Q826" s="650">
        <v>7928</v>
      </c>
    </row>
    <row r="827" spans="1:17" ht="14.4" customHeight="1" x14ac:dyDescent="0.3">
      <c r="A827" s="631" t="s">
        <v>3064</v>
      </c>
      <c r="B827" s="632" t="s">
        <v>2531</v>
      </c>
      <c r="C827" s="632" t="s">
        <v>634</v>
      </c>
      <c r="D827" s="632" t="s">
        <v>2907</v>
      </c>
      <c r="E827" s="632" t="s">
        <v>2909</v>
      </c>
      <c r="F827" s="649">
        <v>8</v>
      </c>
      <c r="G827" s="649">
        <v>63400</v>
      </c>
      <c r="H827" s="649">
        <v>0.66658255530322141</v>
      </c>
      <c r="I827" s="649">
        <v>7925</v>
      </c>
      <c r="J827" s="649">
        <v>12</v>
      </c>
      <c r="K827" s="649">
        <v>95112</v>
      </c>
      <c r="L827" s="649">
        <v>1</v>
      </c>
      <c r="M827" s="649">
        <v>7926</v>
      </c>
      <c r="N827" s="649">
        <v>4</v>
      </c>
      <c r="O827" s="649">
        <v>31712</v>
      </c>
      <c r="P827" s="637">
        <v>0.33341744469677853</v>
      </c>
      <c r="Q827" s="650">
        <v>7928</v>
      </c>
    </row>
    <row r="828" spans="1:17" ht="14.4" customHeight="1" x14ac:dyDescent="0.3">
      <c r="A828" s="631" t="s">
        <v>3064</v>
      </c>
      <c r="B828" s="632" t="s">
        <v>2531</v>
      </c>
      <c r="C828" s="632" t="s">
        <v>634</v>
      </c>
      <c r="D828" s="632" t="s">
        <v>3174</v>
      </c>
      <c r="E828" s="632" t="s">
        <v>3175</v>
      </c>
      <c r="F828" s="649">
        <v>1</v>
      </c>
      <c r="G828" s="649">
        <v>933</v>
      </c>
      <c r="H828" s="649">
        <v>0.33297644539614563</v>
      </c>
      <c r="I828" s="649">
        <v>933</v>
      </c>
      <c r="J828" s="649">
        <v>3</v>
      </c>
      <c r="K828" s="649">
        <v>2802</v>
      </c>
      <c r="L828" s="649">
        <v>1</v>
      </c>
      <c r="M828" s="649">
        <v>934</v>
      </c>
      <c r="N828" s="649">
        <v>8</v>
      </c>
      <c r="O828" s="649">
        <v>7472</v>
      </c>
      <c r="P828" s="637">
        <v>2.6666666666666665</v>
      </c>
      <c r="Q828" s="650">
        <v>934</v>
      </c>
    </row>
    <row r="829" spans="1:17" ht="14.4" customHeight="1" x14ac:dyDescent="0.3">
      <c r="A829" s="631" t="s">
        <v>3064</v>
      </c>
      <c r="B829" s="632" t="s">
        <v>2531</v>
      </c>
      <c r="C829" s="632" t="s">
        <v>634</v>
      </c>
      <c r="D829" s="632" t="s">
        <v>2642</v>
      </c>
      <c r="E829" s="632" t="s">
        <v>2643</v>
      </c>
      <c r="F829" s="649">
        <v>2</v>
      </c>
      <c r="G829" s="649">
        <v>2586</v>
      </c>
      <c r="H829" s="649">
        <v>0.39969088098918082</v>
      </c>
      <c r="I829" s="649">
        <v>1293</v>
      </c>
      <c r="J829" s="649">
        <v>5</v>
      </c>
      <c r="K829" s="649">
        <v>6470</v>
      </c>
      <c r="L829" s="649">
        <v>1</v>
      </c>
      <c r="M829" s="649">
        <v>1294</v>
      </c>
      <c r="N829" s="649">
        <v>2</v>
      </c>
      <c r="O829" s="649">
        <v>2588</v>
      </c>
      <c r="P829" s="637">
        <v>0.4</v>
      </c>
      <c r="Q829" s="650">
        <v>1294</v>
      </c>
    </row>
    <row r="830" spans="1:17" ht="14.4" customHeight="1" x14ac:dyDescent="0.3">
      <c r="A830" s="631" t="s">
        <v>3064</v>
      </c>
      <c r="B830" s="632" t="s">
        <v>2531</v>
      </c>
      <c r="C830" s="632" t="s">
        <v>634</v>
      </c>
      <c r="D830" s="632" t="s">
        <v>2644</v>
      </c>
      <c r="E830" s="632" t="s">
        <v>2645</v>
      </c>
      <c r="F830" s="649">
        <v>1</v>
      </c>
      <c r="G830" s="649">
        <v>1177</v>
      </c>
      <c r="H830" s="649">
        <v>0.33305036785512165</v>
      </c>
      <c r="I830" s="649">
        <v>1177</v>
      </c>
      <c r="J830" s="649">
        <v>3</v>
      </c>
      <c r="K830" s="649">
        <v>3534</v>
      </c>
      <c r="L830" s="649">
        <v>1</v>
      </c>
      <c r="M830" s="649">
        <v>1178</v>
      </c>
      <c r="N830" s="649">
        <v>1</v>
      </c>
      <c r="O830" s="649">
        <v>1178</v>
      </c>
      <c r="P830" s="637">
        <v>0.33333333333333331</v>
      </c>
      <c r="Q830" s="650">
        <v>1178</v>
      </c>
    </row>
    <row r="831" spans="1:17" ht="14.4" customHeight="1" x14ac:dyDescent="0.3">
      <c r="A831" s="631" t="s">
        <v>3064</v>
      </c>
      <c r="B831" s="632" t="s">
        <v>2531</v>
      </c>
      <c r="C831" s="632" t="s">
        <v>634</v>
      </c>
      <c r="D831" s="632" t="s">
        <v>2646</v>
      </c>
      <c r="E831" s="632" t="s">
        <v>2647</v>
      </c>
      <c r="F831" s="649">
        <v>20</v>
      </c>
      <c r="G831" s="649">
        <v>103140</v>
      </c>
      <c r="H831" s="649">
        <v>1.8181818181818181</v>
      </c>
      <c r="I831" s="649">
        <v>5157</v>
      </c>
      <c r="J831" s="649">
        <v>11</v>
      </c>
      <c r="K831" s="649">
        <v>56727</v>
      </c>
      <c r="L831" s="649">
        <v>1</v>
      </c>
      <c r="M831" s="649">
        <v>5157</v>
      </c>
      <c r="N831" s="649">
        <v>23</v>
      </c>
      <c r="O831" s="649">
        <v>118625</v>
      </c>
      <c r="P831" s="637">
        <v>2.0911558869674054</v>
      </c>
      <c r="Q831" s="650">
        <v>5157.608695652174</v>
      </c>
    </row>
    <row r="832" spans="1:17" ht="14.4" customHeight="1" x14ac:dyDescent="0.3">
      <c r="A832" s="631" t="s">
        <v>3064</v>
      </c>
      <c r="B832" s="632" t="s">
        <v>2531</v>
      </c>
      <c r="C832" s="632" t="s">
        <v>634</v>
      </c>
      <c r="D832" s="632" t="s">
        <v>2913</v>
      </c>
      <c r="E832" s="632" t="s">
        <v>2914</v>
      </c>
      <c r="F832" s="649">
        <v>34</v>
      </c>
      <c r="G832" s="649">
        <v>0</v>
      </c>
      <c r="H832" s="649"/>
      <c r="I832" s="649">
        <v>0</v>
      </c>
      <c r="J832" s="649">
        <v>37</v>
      </c>
      <c r="K832" s="649">
        <v>0</v>
      </c>
      <c r="L832" s="649"/>
      <c r="M832" s="649">
        <v>0</v>
      </c>
      <c r="N832" s="649">
        <v>52</v>
      </c>
      <c r="O832" s="649">
        <v>0</v>
      </c>
      <c r="P832" s="637"/>
      <c r="Q832" s="650">
        <v>0</v>
      </c>
    </row>
    <row r="833" spans="1:17" ht="14.4" customHeight="1" x14ac:dyDescent="0.3">
      <c r="A833" s="631" t="s">
        <v>3064</v>
      </c>
      <c r="B833" s="632" t="s">
        <v>2531</v>
      </c>
      <c r="C833" s="632" t="s">
        <v>634</v>
      </c>
      <c r="D833" s="632" t="s">
        <v>3012</v>
      </c>
      <c r="E833" s="632" t="s">
        <v>2914</v>
      </c>
      <c r="F833" s="649">
        <v>6</v>
      </c>
      <c r="G833" s="649">
        <v>0</v>
      </c>
      <c r="H833" s="649"/>
      <c r="I833" s="649">
        <v>0</v>
      </c>
      <c r="J833" s="649">
        <v>9</v>
      </c>
      <c r="K833" s="649">
        <v>0</v>
      </c>
      <c r="L833" s="649"/>
      <c r="M833" s="649">
        <v>0</v>
      </c>
      <c r="N833" s="649">
        <v>7</v>
      </c>
      <c r="O833" s="649">
        <v>0</v>
      </c>
      <c r="P833" s="637"/>
      <c r="Q833" s="650">
        <v>0</v>
      </c>
    </row>
    <row r="834" spans="1:17" ht="14.4" customHeight="1" x14ac:dyDescent="0.3">
      <c r="A834" s="631" t="s">
        <v>3064</v>
      </c>
      <c r="B834" s="632" t="s">
        <v>2531</v>
      </c>
      <c r="C834" s="632" t="s">
        <v>634</v>
      </c>
      <c r="D834" s="632" t="s">
        <v>3063</v>
      </c>
      <c r="E834" s="632" t="s">
        <v>2982</v>
      </c>
      <c r="F834" s="649">
        <v>4</v>
      </c>
      <c r="G834" s="649">
        <v>0</v>
      </c>
      <c r="H834" s="649"/>
      <c r="I834" s="649">
        <v>0</v>
      </c>
      <c r="J834" s="649">
        <v>4</v>
      </c>
      <c r="K834" s="649">
        <v>0</v>
      </c>
      <c r="L834" s="649"/>
      <c r="M834" s="649">
        <v>0</v>
      </c>
      <c r="N834" s="649">
        <v>5</v>
      </c>
      <c r="O834" s="649">
        <v>0</v>
      </c>
      <c r="P834" s="637"/>
      <c r="Q834" s="650">
        <v>0</v>
      </c>
    </row>
    <row r="835" spans="1:17" ht="14.4" customHeight="1" x14ac:dyDescent="0.3">
      <c r="A835" s="631" t="s">
        <v>3064</v>
      </c>
      <c r="B835" s="632" t="s">
        <v>2531</v>
      </c>
      <c r="C835" s="632" t="s">
        <v>634</v>
      </c>
      <c r="D835" s="632" t="s">
        <v>2657</v>
      </c>
      <c r="E835" s="632" t="s">
        <v>2658</v>
      </c>
      <c r="F835" s="649">
        <v>18</v>
      </c>
      <c r="G835" s="649">
        <v>14400</v>
      </c>
      <c r="H835" s="649">
        <v>0.41808204860203813</v>
      </c>
      <c r="I835" s="649">
        <v>800</v>
      </c>
      <c r="J835" s="649">
        <v>43</v>
      </c>
      <c r="K835" s="649">
        <v>34443</v>
      </c>
      <c r="L835" s="649">
        <v>1</v>
      </c>
      <c r="M835" s="649">
        <v>801</v>
      </c>
      <c r="N835" s="649">
        <v>28</v>
      </c>
      <c r="O835" s="649">
        <v>22450</v>
      </c>
      <c r="P835" s="637">
        <v>0.65180152716081641</v>
      </c>
      <c r="Q835" s="650">
        <v>801.78571428571433</v>
      </c>
    </row>
    <row r="836" spans="1:17" ht="14.4" customHeight="1" x14ac:dyDescent="0.3">
      <c r="A836" s="631" t="s">
        <v>3064</v>
      </c>
      <c r="B836" s="632" t="s">
        <v>2531</v>
      </c>
      <c r="C836" s="632" t="s">
        <v>634</v>
      </c>
      <c r="D836" s="632" t="s">
        <v>2659</v>
      </c>
      <c r="E836" s="632" t="s">
        <v>2660</v>
      </c>
      <c r="F836" s="649">
        <v>228</v>
      </c>
      <c r="G836" s="649">
        <v>40356</v>
      </c>
      <c r="H836" s="649">
        <v>0.95798319327731096</v>
      </c>
      <c r="I836" s="649">
        <v>177</v>
      </c>
      <c r="J836" s="649">
        <v>238</v>
      </c>
      <c r="K836" s="649">
        <v>42126</v>
      </c>
      <c r="L836" s="649">
        <v>1</v>
      </c>
      <c r="M836" s="649">
        <v>177</v>
      </c>
      <c r="N836" s="649">
        <v>190</v>
      </c>
      <c r="O836" s="649">
        <v>33820</v>
      </c>
      <c r="P836" s="637">
        <v>0.80282960641883871</v>
      </c>
      <c r="Q836" s="650">
        <v>178</v>
      </c>
    </row>
    <row r="837" spans="1:17" ht="14.4" customHeight="1" x14ac:dyDescent="0.3">
      <c r="A837" s="631" t="s">
        <v>3064</v>
      </c>
      <c r="B837" s="632" t="s">
        <v>2531</v>
      </c>
      <c r="C837" s="632" t="s">
        <v>634</v>
      </c>
      <c r="D837" s="632" t="s">
        <v>2659</v>
      </c>
      <c r="E837" s="632" t="s">
        <v>2661</v>
      </c>
      <c r="F837" s="649">
        <v>36</v>
      </c>
      <c r="G837" s="649">
        <v>6372</v>
      </c>
      <c r="H837" s="649">
        <v>1</v>
      </c>
      <c r="I837" s="649">
        <v>177</v>
      </c>
      <c r="J837" s="649">
        <v>36</v>
      </c>
      <c r="K837" s="649">
        <v>6372</v>
      </c>
      <c r="L837" s="649">
        <v>1</v>
      </c>
      <c r="M837" s="649">
        <v>177</v>
      </c>
      <c r="N837" s="649">
        <v>52</v>
      </c>
      <c r="O837" s="649">
        <v>9256</v>
      </c>
      <c r="P837" s="637">
        <v>1.4526051475204018</v>
      </c>
      <c r="Q837" s="650">
        <v>178</v>
      </c>
    </row>
    <row r="838" spans="1:17" ht="14.4" customHeight="1" x14ac:dyDescent="0.3">
      <c r="A838" s="631" t="s">
        <v>3064</v>
      </c>
      <c r="B838" s="632" t="s">
        <v>2531</v>
      </c>
      <c r="C838" s="632" t="s">
        <v>634</v>
      </c>
      <c r="D838" s="632" t="s">
        <v>2662</v>
      </c>
      <c r="E838" s="632" t="s">
        <v>2663</v>
      </c>
      <c r="F838" s="649">
        <v>5</v>
      </c>
      <c r="G838" s="649">
        <v>10240</v>
      </c>
      <c r="H838" s="649">
        <v>0.62469497315763789</v>
      </c>
      <c r="I838" s="649">
        <v>2048</v>
      </c>
      <c r="J838" s="649">
        <v>8</v>
      </c>
      <c r="K838" s="649">
        <v>16392</v>
      </c>
      <c r="L838" s="649">
        <v>1</v>
      </c>
      <c r="M838" s="649">
        <v>2049</v>
      </c>
      <c r="N838" s="649">
        <v>7</v>
      </c>
      <c r="O838" s="649">
        <v>14350</v>
      </c>
      <c r="P838" s="637">
        <v>0.87542703757930695</v>
      </c>
      <c r="Q838" s="650">
        <v>2050</v>
      </c>
    </row>
    <row r="839" spans="1:17" ht="14.4" customHeight="1" x14ac:dyDescent="0.3">
      <c r="A839" s="631" t="s">
        <v>3064</v>
      </c>
      <c r="B839" s="632" t="s">
        <v>2531</v>
      </c>
      <c r="C839" s="632" t="s">
        <v>634</v>
      </c>
      <c r="D839" s="632" t="s">
        <v>2669</v>
      </c>
      <c r="E839" s="632" t="s">
        <v>2670</v>
      </c>
      <c r="F839" s="649">
        <v>8</v>
      </c>
      <c r="G839" s="649">
        <v>21888</v>
      </c>
      <c r="H839" s="649">
        <v>2.6656923639020826</v>
      </c>
      <c r="I839" s="649">
        <v>2736</v>
      </c>
      <c r="J839" s="649">
        <v>3</v>
      </c>
      <c r="K839" s="649">
        <v>8211</v>
      </c>
      <c r="L839" s="649">
        <v>1</v>
      </c>
      <c r="M839" s="649">
        <v>2737</v>
      </c>
      <c r="N839" s="649">
        <v>6</v>
      </c>
      <c r="O839" s="649">
        <v>16422</v>
      </c>
      <c r="P839" s="637">
        <v>2</v>
      </c>
      <c r="Q839" s="650">
        <v>2737</v>
      </c>
    </row>
    <row r="840" spans="1:17" ht="14.4" customHeight="1" x14ac:dyDescent="0.3">
      <c r="A840" s="631" t="s">
        <v>3064</v>
      </c>
      <c r="B840" s="632" t="s">
        <v>2531</v>
      </c>
      <c r="C840" s="632" t="s">
        <v>634</v>
      </c>
      <c r="D840" s="632" t="s">
        <v>2669</v>
      </c>
      <c r="E840" s="632" t="s">
        <v>2671</v>
      </c>
      <c r="F840" s="649">
        <v>9</v>
      </c>
      <c r="G840" s="649">
        <v>24624</v>
      </c>
      <c r="H840" s="649">
        <v>0.89967117281695286</v>
      </c>
      <c r="I840" s="649">
        <v>2736</v>
      </c>
      <c r="J840" s="649">
        <v>10</v>
      </c>
      <c r="K840" s="649">
        <v>27370</v>
      </c>
      <c r="L840" s="649">
        <v>1</v>
      </c>
      <c r="M840" s="649">
        <v>2737</v>
      </c>
      <c r="N840" s="649">
        <v>13</v>
      </c>
      <c r="O840" s="649">
        <v>35581</v>
      </c>
      <c r="P840" s="637">
        <v>1.3</v>
      </c>
      <c r="Q840" s="650">
        <v>2737</v>
      </c>
    </row>
    <row r="841" spans="1:17" ht="14.4" customHeight="1" x14ac:dyDescent="0.3">
      <c r="A841" s="631" t="s">
        <v>3064</v>
      </c>
      <c r="B841" s="632" t="s">
        <v>2531</v>
      </c>
      <c r="C841" s="632" t="s">
        <v>634</v>
      </c>
      <c r="D841" s="632" t="s">
        <v>2672</v>
      </c>
      <c r="E841" s="632" t="s">
        <v>2673</v>
      </c>
      <c r="F841" s="649"/>
      <c r="G841" s="649"/>
      <c r="H841" s="649"/>
      <c r="I841" s="649"/>
      <c r="J841" s="649">
        <v>4</v>
      </c>
      <c r="K841" s="649">
        <v>21076</v>
      </c>
      <c r="L841" s="649">
        <v>1</v>
      </c>
      <c r="M841" s="649">
        <v>5269</v>
      </c>
      <c r="N841" s="649"/>
      <c r="O841" s="649"/>
      <c r="P841" s="637"/>
      <c r="Q841" s="650"/>
    </row>
    <row r="842" spans="1:17" ht="14.4" customHeight="1" x14ac:dyDescent="0.3">
      <c r="A842" s="631" t="s">
        <v>3064</v>
      </c>
      <c r="B842" s="632" t="s">
        <v>2531</v>
      </c>
      <c r="C842" s="632" t="s">
        <v>634</v>
      </c>
      <c r="D842" s="632" t="s">
        <v>2674</v>
      </c>
      <c r="E842" s="632" t="s">
        <v>2675</v>
      </c>
      <c r="F842" s="649">
        <v>1</v>
      </c>
      <c r="G842" s="649">
        <v>154</v>
      </c>
      <c r="H842" s="649"/>
      <c r="I842" s="649">
        <v>154</v>
      </c>
      <c r="J842" s="649"/>
      <c r="K842" s="649"/>
      <c r="L842" s="649"/>
      <c r="M842" s="649"/>
      <c r="N842" s="649"/>
      <c r="O842" s="649"/>
      <c r="P842" s="637"/>
      <c r="Q842" s="650"/>
    </row>
    <row r="843" spans="1:17" ht="14.4" customHeight="1" x14ac:dyDescent="0.3">
      <c r="A843" s="631" t="s">
        <v>3064</v>
      </c>
      <c r="B843" s="632" t="s">
        <v>2531</v>
      </c>
      <c r="C843" s="632" t="s">
        <v>634</v>
      </c>
      <c r="D843" s="632" t="s">
        <v>2678</v>
      </c>
      <c r="E843" s="632" t="s">
        <v>2679</v>
      </c>
      <c r="F843" s="649">
        <v>1</v>
      </c>
      <c r="G843" s="649">
        <v>674</v>
      </c>
      <c r="H843" s="649"/>
      <c r="I843" s="649">
        <v>674</v>
      </c>
      <c r="J843" s="649"/>
      <c r="K843" s="649"/>
      <c r="L843" s="649"/>
      <c r="M843" s="649"/>
      <c r="N843" s="649"/>
      <c r="O843" s="649"/>
      <c r="P843" s="637"/>
      <c r="Q843" s="650"/>
    </row>
    <row r="844" spans="1:17" ht="14.4" customHeight="1" x14ac:dyDescent="0.3">
      <c r="A844" s="631" t="s">
        <v>3064</v>
      </c>
      <c r="B844" s="632" t="s">
        <v>2531</v>
      </c>
      <c r="C844" s="632" t="s">
        <v>634</v>
      </c>
      <c r="D844" s="632" t="s">
        <v>2915</v>
      </c>
      <c r="E844" s="632" t="s">
        <v>2916</v>
      </c>
      <c r="F844" s="649">
        <v>115</v>
      </c>
      <c r="G844" s="649">
        <v>242995</v>
      </c>
      <c r="H844" s="649">
        <v>0.82733812949640284</v>
      </c>
      <c r="I844" s="649">
        <v>2113</v>
      </c>
      <c r="J844" s="649">
        <v>139</v>
      </c>
      <c r="K844" s="649">
        <v>293707</v>
      </c>
      <c r="L844" s="649">
        <v>1</v>
      </c>
      <c r="M844" s="649">
        <v>2113</v>
      </c>
      <c r="N844" s="649">
        <v>117</v>
      </c>
      <c r="O844" s="649">
        <v>247338</v>
      </c>
      <c r="P844" s="637">
        <v>0.84212497488994131</v>
      </c>
      <c r="Q844" s="650">
        <v>2114</v>
      </c>
    </row>
    <row r="845" spans="1:17" ht="14.4" customHeight="1" x14ac:dyDescent="0.3">
      <c r="A845" s="631" t="s">
        <v>3064</v>
      </c>
      <c r="B845" s="632" t="s">
        <v>2531</v>
      </c>
      <c r="C845" s="632" t="s">
        <v>634</v>
      </c>
      <c r="D845" s="632" t="s">
        <v>2915</v>
      </c>
      <c r="E845" s="632" t="s">
        <v>2917</v>
      </c>
      <c r="F845" s="649">
        <v>6</v>
      </c>
      <c r="G845" s="649">
        <v>12678</v>
      </c>
      <c r="H845" s="649">
        <v>1.2</v>
      </c>
      <c r="I845" s="649">
        <v>2113</v>
      </c>
      <c r="J845" s="649">
        <v>5</v>
      </c>
      <c r="K845" s="649">
        <v>10565</v>
      </c>
      <c r="L845" s="649">
        <v>1</v>
      </c>
      <c r="M845" s="649">
        <v>2113</v>
      </c>
      <c r="N845" s="649">
        <v>6</v>
      </c>
      <c r="O845" s="649">
        <v>12684</v>
      </c>
      <c r="P845" s="637">
        <v>1.2005679129200189</v>
      </c>
      <c r="Q845" s="650">
        <v>2114</v>
      </c>
    </row>
    <row r="846" spans="1:17" ht="14.4" customHeight="1" x14ac:dyDescent="0.3">
      <c r="A846" s="631" t="s">
        <v>3064</v>
      </c>
      <c r="B846" s="632" t="s">
        <v>2531</v>
      </c>
      <c r="C846" s="632" t="s">
        <v>634</v>
      </c>
      <c r="D846" s="632" t="s">
        <v>2685</v>
      </c>
      <c r="E846" s="632" t="s">
        <v>2686</v>
      </c>
      <c r="F846" s="649"/>
      <c r="G846" s="649"/>
      <c r="H846" s="649"/>
      <c r="I846" s="649"/>
      <c r="J846" s="649">
        <v>3</v>
      </c>
      <c r="K846" s="649">
        <v>465</v>
      </c>
      <c r="L846" s="649">
        <v>1</v>
      </c>
      <c r="M846" s="649">
        <v>155</v>
      </c>
      <c r="N846" s="649">
        <v>2</v>
      </c>
      <c r="O846" s="649">
        <v>310</v>
      </c>
      <c r="P846" s="637">
        <v>0.66666666666666663</v>
      </c>
      <c r="Q846" s="650">
        <v>155</v>
      </c>
    </row>
    <row r="847" spans="1:17" ht="14.4" customHeight="1" x14ac:dyDescent="0.3">
      <c r="A847" s="631" t="s">
        <v>3064</v>
      </c>
      <c r="B847" s="632" t="s">
        <v>2531</v>
      </c>
      <c r="C847" s="632" t="s">
        <v>634</v>
      </c>
      <c r="D847" s="632" t="s">
        <v>2685</v>
      </c>
      <c r="E847" s="632" t="s">
        <v>2687</v>
      </c>
      <c r="F847" s="649">
        <v>1</v>
      </c>
      <c r="G847" s="649">
        <v>155</v>
      </c>
      <c r="H847" s="649">
        <v>0.5</v>
      </c>
      <c r="I847" s="649">
        <v>155</v>
      </c>
      <c r="J847" s="649">
        <v>2</v>
      </c>
      <c r="K847" s="649">
        <v>310</v>
      </c>
      <c r="L847" s="649">
        <v>1</v>
      </c>
      <c r="M847" s="649">
        <v>155</v>
      </c>
      <c r="N847" s="649"/>
      <c r="O847" s="649"/>
      <c r="P847" s="637"/>
      <c r="Q847" s="650"/>
    </row>
    <row r="848" spans="1:17" ht="14.4" customHeight="1" x14ac:dyDescent="0.3">
      <c r="A848" s="631" t="s">
        <v>3064</v>
      </c>
      <c r="B848" s="632" t="s">
        <v>2531</v>
      </c>
      <c r="C848" s="632" t="s">
        <v>634</v>
      </c>
      <c r="D848" s="632" t="s">
        <v>2688</v>
      </c>
      <c r="E848" s="632" t="s">
        <v>2689</v>
      </c>
      <c r="F848" s="649"/>
      <c r="G848" s="649"/>
      <c r="H848" s="649"/>
      <c r="I848" s="649"/>
      <c r="J848" s="649">
        <v>1</v>
      </c>
      <c r="K848" s="649">
        <v>199</v>
      </c>
      <c r="L848" s="649">
        <v>1</v>
      </c>
      <c r="M848" s="649">
        <v>199</v>
      </c>
      <c r="N848" s="649"/>
      <c r="O848" s="649"/>
      <c r="P848" s="637"/>
      <c r="Q848" s="650"/>
    </row>
    <row r="849" spans="1:17" ht="14.4" customHeight="1" x14ac:dyDescent="0.3">
      <c r="A849" s="631" t="s">
        <v>3064</v>
      </c>
      <c r="B849" s="632" t="s">
        <v>2531</v>
      </c>
      <c r="C849" s="632" t="s">
        <v>634</v>
      </c>
      <c r="D849" s="632" t="s">
        <v>2688</v>
      </c>
      <c r="E849" s="632" t="s">
        <v>2690</v>
      </c>
      <c r="F849" s="649"/>
      <c r="G849" s="649"/>
      <c r="H849" s="649"/>
      <c r="I849" s="649"/>
      <c r="J849" s="649"/>
      <c r="K849" s="649"/>
      <c r="L849" s="649"/>
      <c r="M849" s="649"/>
      <c r="N849" s="649">
        <v>1</v>
      </c>
      <c r="O849" s="649">
        <v>200</v>
      </c>
      <c r="P849" s="637"/>
      <c r="Q849" s="650">
        <v>200</v>
      </c>
    </row>
    <row r="850" spans="1:17" ht="14.4" customHeight="1" x14ac:dyDescent="0.3">
      <c r="A850" s="631" t="s">
        <v>3064</v>
      </c>
      <c r="B850" s="632" t="s">
        <v>2531</v>
      </c>
      <c r="C850" s="632" t="s">
        <v>634</v>
      </c>
      <c r="D850" s="632" t="s">
        <v>2691</v>
      </c>
      <c r="E850" s="632" t="s">
        <v>2692</v>
      </c>
      <c r="F850" s="649">
        <v>33</v>
      </c>
      <c r="G850" s="649">
        <v>6732</v>
      </c>
      <c r="H850" s="649">
        <v>1.1000000000000001</v>
      </c>
      <c r="I850" s="649">
        <v>204</v>
      </c>
      <c r="J850" s="649">
        <v>30</v>
      </c>
      <c r="K850" s="649">
        <v>6120</v>
      </c>
      <c r="L850" s="649">
        <v>1</v>
      </c>
      <c r="M850" s="649">
        <v>204</v>
      </c>
      <c r="N850" s="649">
        <v>15</v>
      </c>
      <c r="O850" s="649">
        <v>3081</v>
      </c>
      <c r="P850" s="637">
        <v>0.5034313725490196</v>
      </c>
      <c r="Q850" s="650">
        <v>205.4</v>
      </c>
    </row>
    <row r="851" spans="1:17" ht="14.4" customHeight="1" x14ac:dyDescent="0.3">
      <c r="A851" s="631" t="s">
        <v>3064</v>
      </c>
      <c r="B851" s="632" t="s">
        <v>2531</v>
      </c>
      <c r="C851" s="632" t="s">
        <v>634</v>
      </c>
      <c r="D851" s="632" t="s">
        <v>2698</v>
      </c>
      <c r="E851" s="632" t="s">
        <v>2699</v>
      </c>
      <c r="F851" s="649"/>
      <c r="G851" s="649"/>
      <c r="H851" s="649"/>
      <c r="I851" s="649"/>
      <c r="J851" s="649">
        <v>1</v>
      </c>
      <c r="K851" s="649">
        <v>163</v>
      </c>
      <c r="L851" s="649">
        <v>1</v>
      </c>
      <c r="M851" s="649">
        <v>163</v>
      </c>
      <c r="N851" s="649">
        <v>1</v>
      </c>
      <c r="O851" s="649">
        <v>163</v>
      </c>
      <c r="P851" s="637">
        <v>1</v>
      </c>
      <c r="Q851" s="650">
        <v>163</v>
      </c>
    </row>
    <row r="852" spans="1:17" ht="14.4" customHeight="1" x14ac:dyDescent="0.3">
      <c r="A852" s="631" t="s">
        <v>3064</v>
      </c>
      <c r="B852" s="632" t="s">
        <v>2531</v>
      </c>
      <c r="C852" s="632" t="s">
        <v>634</v>
      </c>
      <c r="D852" s="632" t="s">
        <v>2698</v>
      </c>
      <c r="E852" s="632" t="s">
        <v>2700</v>
      </c>
      <c r="F852" s="649">
        <v>1</v>
      </c>
      <c r="G852" s="649">
        <v>163</v>
      </c>
      <c r="H852" s="649">
        <v>1</v>
      </c>
      <c r="I852" s="649">
        <v>163</v>
      </c>
      <c r="J852" s="649">
        <v>1</v>
      </c>
      <c r="K852" s="649">
        <v>163</v>
      </c>
      <c r="L852" s="649">
        <v>1</v>
      </c>
      <c r="M852" s="649">
        <v>163</v>
      </c>
      <c r="N852" s="649"/>
      <c r="O852" s="649"/>
      <c r="P852" s="637"/>
      <c r="Q852" s="650"/>
    </row>
    <row r="853" spans="1:17" ht="14.4" customHeight="1" x14ac:dyDescent="0.3">
      <c r="A853" s="631" t="s">
        <v>3064</v>
      </c>
      <c r="B853" s="632" t="s">
        <v>2531</v>
      </c>
      <c r="C853" s="632" t="s">
        <v>634</v>
      </c>
      <c r="D853" s="632" t="s">
        <v>2704</v>
      </c>
      <c r="E853" s="632" t="s">
        <v>2705</v>
      </c>
      <c r="F853" s="649">
        <v>32</v>
      </c>
      <c r="G853" s="649">
        <v>68928</v>
      </c>
      <c r="H853" s="649">
        <v>0.91386145177328471</v>
      </c>
      <c r="I853" s="649">
        <v>2154</v>
      </c>
      <c r="J853" s="649">
        <v>35</v>
      </c>
      <c r="K853" s="649">
        <v>75425</v>
      </c>
      <c r="L853" s="649">
        <v>1</v>
      </c>
      <c r="M853" s="649">
        <v>2155</v>
      </c>
      <c r="N853" s="649">
        <v>27</v>
      </c>
      <c r="O853" s="649">
        <v>58212</v>
      </c>
      <c r="P853" s="637">
        <v>0.77178654292343385</v>
      </c>
      <c r="Q853" s="650">
        <v>2156</v>
      </c>
    </row>
    <row r="854" spans="1:17" ht="14.4" customHeight="1" x14ac:dyDescent="0.3">
      <c r="A854" s="631" t="s">
        <v>3064</v>
      </c>
      <c r="B854" s="632" t="s">
        <v>2531</v>
      </c>
      <c r="C854" s="632" t="s">
        <v>634</v>
      </c>
      <c r="D854" s="632" t="s">
        <v>2704</v>
      </c>
      <c r="E854" s="632" t="s">
        <v>2706</v>
      </c>
      <c r="F854" s="649">
        <v>96</v>
      </c>
      <c r="G854" s="649">
        <v>206784</v>
      </c>
      <c r="H854" s="649">
        <v>0.77383429384028146</v>
      </c>
      <c r="I854" s="649">
        <v>2154</v>
      </c>
      <c r="J854" s="649">
        <v>124</v>
      </c>
      <c r="K854" s="649">
        <v>267220</v>
      </c>
      <c r="L854" s="649">
        <v>1</v>
      </c>
      <c r="M854" s="649">
        <v>2155</v>
      </c>
      <c r="N854" s="649">
        <v>88</v>
      </c>
      <c r="O854" s="649">
        <v>189728</v>
      </c>
      <c r="P854" s="637">
        <v>0.71000673602275277</v>
      </c>
      <c r="Q854" s="650">
        <v>2156</v>
      </c>
    </row>
    <row r="855" spans="1:17" ht="14.4" customHeight="1" x14ac:dyDescent="0.3">
      <c r="A855" s="631" t="s">
        <v>3064</v>
      </c>
      <c r="B855" s="632" t="s">
        <v>2531</v>
      </c>
      <c r="C855" s="632" t="s">
        <v>634</v>
      </c>
      <c r="D855" s="632" t="s">
        <v>2918</v>
      </c>
      <c r="E855" s="632" t="s">
        <v>2903</v>
      </c>
      <c r="F855" s="649">
        <v>840</v>
      </c>
      <c r="G855" s="649">
        <v>1585920</v>
      </c>
      <c r="H855" s="649">
        <v>1.0250980711541855</v>
      </c>
      <c r="I855" s="649">
        <v>1888</v>
      </c>
      <c r="J855" s="649">
        <v>819</v>
      </c>
      <c r="K855" s="649">
        <v>1547091</v>
      </c>
      <c r="L855" s="649">
        <v>1</v>
      </c>
      <c r="M855" s="649">
        <v>1889</v>
      </c>
      <c r="N855" s="649">
        <v>927</v>
      </c>
      <c r="O855" s="649">
        <v>1751103</v>
      </c>
      <c r="P855" s="637">
        <v>1.1318681318681318</v>
      </c>
      <c r="Q855" s="650">
        <v>1889</v>
      </c>
    </row>
    <row r="856" spans="1:17" ht="14.4" customHeight="1" x14ac:dyDescent="0.3">
      <c r="A856" s="631" t="s">
        <v>3064</v>
      </c>
      <c r="B856" s="632" t="s">
        <v>2531</v>
      </c>
      <c r="C856" s="632" t="s">
        <v>634</v>
      </c>
      <c r="D856" s="632" t="s">
        <v>2919</v>
      </c>
      <c r="E856" s="632" t="s">
        <v>2920</v>
      </c>
      <c r="F856" s="649"/>
      <c r="G856" s="649"/>
      <c r="H856" s="649"/>
      <c r="I856" s="649"/>
      <c r="J856" s="649"/>
      <c r="K856" s="649"/>
      <c r="L856" s="649"/>
      <c r="M856" s="649"/>
      <c r="N856" s="649">
        <v>3</v>
      </c>
      <c r="O856" s="649">
        <v>29520</v>
      </c>
      <c r="P856" s="637"/>
      <c r="Q856" s="650">
        <v>9840</v>
      </c>
    </row>
    <row r="857" spans="1:17" ht="14.4" customHeight="1" x14ac:dyDescent="0.3">
      <c r="A857" s="631" t="s">
        <v>3064</v>
      </c>
      <c r="B857" s="632" t="s">
        <v>2531</v>
      </c>
      <c r="C857" s="632" t="s">
        <v>634</v>
      </c>
      <c r="D857" s="632" t="s">
        <v>2919</v>
      </c>
      <c r="E857" s="632" t="s">
        <v>2921</v>
      </c>
      <c r="F857" s="649">
        <v>2</v>
      </c>
      <c r="G857" s="649">
        <v>19674</v>
      </c>
      <c r="H857" s="649">
        <v>0.99989835332384636</v>
      </c>
      <c r="I857" s="649">
        <v>9837</v>
      </c>
      <c r="J857" s="649">
        <v>2</v>
      </c>
      <c r="K857" s="649">
        <v>19676</v>
      </c>
      <c r="L857" s="649">
        <v>1</v>
      </c>
      <c r="M857" s="649">
        <v>9838</v>
      </c>
      <c r="N857" s="649"/>
      <c r="O857" s="649"/>
      <c r="P857" s="637"/>
      <c r="Q857" s="650"/>
    </row>
    <row r="858" spans="1:17" ht="14.4" customHeight="1" x14ac:dyDescent="0.3">
      <c r="A858" s="631" t="s">
        <v>3064</v>
      </c>
      <c r="B858" s="632" t="s">
        <v>2531</v>
      </c>
      <c r="C858" s="632" t="s">
        <v>634</v>
      </c>
      <c r="D858" s="632" t="s">
        <v>2715</v>
      </c>
      <c r="E858" s="632" t="s">
        <v>2716</v>
      </c>
      <c r="F858" s="649">
        <v>9</v>
      </c>
      <c r="G858" s="649">
        <v>76131</v>
      </c>
      <c r="H858" s="649">
        <v>0.69222585924713587</v>
      </c>
      <c r="I858" s="649">
        <v>8459</v>
      </c>
      <c r="J858" s="649">
        <v>13</v>
      </c>
      <c r="K858" s="649">
        <v>109980</v>
      </c>
      <c r="L858" s="649">
        <v>1</v>
      </c>
      <c r="M858" s="649">
        <v>8460</v>
      </c>
      <c r="N858" s="649">
        <v>2</v>
      </c>
      <c r="O858" s="649">
        <v>16924</v>
      </c>
      <c r="P858" s="637">
        <v>0.15388252409529005</v>
      </c>
      <c r="Q858" s="650">
        <v>8462</v>
      </c>
    </row>
    <row r="859" spans="1:17" ht="14.4" customHeight="1" x14ac:dyDescent="0.3">
      <c r="A859" s="631" t="s">
        <v>3064</v>
      </c>
      <c r="B859" s="632" t="s">
        <v>2531</v>
      </c>
      <c r="C859" s="632" t="s">
        <v>634</v>
      </c>
      <c r="D859" s="632" t="s">
        <v>2715</v>
      </c>
      <c r="E859" s="632" t="s">
        <v>2717</v>
      </c>
      <c r="F859" s="649">
        <v>489</v>
      </c>
      <c r="G859" s="649">
        <v>4136451</v>
      </c>
      <c r="H859" s="649">
        <v>1.0698954017101976</v>
      </c>
      <c r="I859" s="649">
        <v>8459</v>
      </c>
      <c r="J859" s="649">
        <v>457</v>
      </c>
      <c r="K859" s="649">
        <v>3866220</v>
      </c>
      <c r="L859" s="649">
        <v>1</v>
      </c>
      <c r="M859" s="649">
        <v>8460</v>
      </c>
      <c r="N859" s="649">
        <v>533</v>
      </c>
      <c r="O859" s="649">
        <v>4510246</v>
      </c>
      <c r="P859" s="637">
        <v>1.1665776908711869</v>
      </c>
      <c r="Q859" s="650">
        <v>8462</v>
      </c>
    </row>
    <row r="860" spans="1:17" ht="14.4" customHeight="1" x14ac:dyDescent="0.3">
      <c r="A860" s="631" t="s">
        <v>3064</v>
      </c>
      <c r="B860" s="632" t="s">
        <v>2531</v>
      </c>
      <c r="C860" s="632" t="s">
        <v>634</v>
      </c>
      <c r="D860" s="632" t="s">
        <v>2981</v>
      </c>
      <c r="E860" s="632" t="s">
        <v>2982</v>
      </c>
      <c r="F860" s="649">
        <v>72</v>
      </c>
      <c r="G860" s="649">
        <v>0</v>
      </c>
      <c r="H860" s="649"/>
      <c r="I860" s="649">
        <v>0</v>
      </c>
      <c r="J860" s="649">
        <v>70</v>
      </c>
      <c r="K860" s="649">
        <v>0</v>
      </c>
      <c r="L860" s="649"/>
      <c r="M860" s="649">
        <v>0</v>
      </c>
      <c r="N860" s="649">
        <v>56</v>
      </c>
      <c r="O860" s="649">
        <v>0</v>
      </c>
      <c r="P860" s="637"/>
      <c r="Q860" s="650">
        <v>0</v>
      </c>
    </row>
    <row r="861" spans="1:17" ht="14.4" customHeight="1" x14ac:dyDescent="0.3">
      <c r="A861" s="631" t="s">
        <v>3064</v>
      </c>
      <c r="B861" s="632" t="s">
        <v>2531</v>
      </c>
      <c r="C861" s="632" t="s">
        <v>634</v>
      </c>
      <c r="D861" s="632" t="s">
        <v>2721</v>
      </c>
      <c r="E861" s="632" t="s">
        <v>2722</v>
      </c>
      <c r="F861" s="649">
        <v>1</v>
      </c>
      <c r="G861" s="649">
        <v>2053</v>
      </c>
      <c r="H861" s="649">
        <v>0.14285714285714285</v>
      </c>
      <c r="I861" s="649">
        <v>2053</v>
      </c>
      <c r="J861" s="649">
        <v>7</v>
      </c>
      <c r="K861" s="649">
        <v>14371</v>
      </c>
      <c r="L861" s="649">
        <v>1</v>
      </c>
      <c r="M861" s="649">
        <v>2053</v>
      </c>
      <c r="N861" s="649">
        <v>1</v>
      </c>
      <c r="O861" s="649">
        <v>2055</v>
      </c>
      <c r="P861" s="637">
        <v>0.14299631201725699</v>
      </c>
      <c r="Q861" s="650">
        <v>2055</v>
      </c>
    </row>
    <row r="862" spans="1:17" ht="14.4" customHeight="1" x14ac:dyDescent="0.3">
      <c r="A862" s="631" t="s">
        <v>3064</v>
      </c>
      <c r="B862" s="632" t="s">
        <v>2531</v>
      </c>
      <c r="C862" s="632" t="s">
        <v>634</v>
      </c>
      <c r="D862" s="632" t="s">
        <v>2925</v>
      </c>
      <c r="E862" s="632" t="s">
        <v>2926</v>
      </c>
      <c r="F862" s="649">
        <v>2</v>
      </c>
      <c r="G862" s="649">
        <v>1160</v>
      </c>
      <c r="H862" s="649">
        <v>0.66666666666666663</v>
      </c>
      <c r="I862" s="649">
        <v>580</v>
      </c>
      <c r="J862" s="649">
        <v>3</v>
      </c>
      <c r="K862" s="649">
        <v>1740</v>
      </c>
      <c r="L862" s="649">
        <v>1</v>
      </c>
      <c r="M862" s="649">
        <v>580</v>
      </c>
      <c r="N862" s="649">
        <v>3</v>
      </c>
      <c r="O862" s="649">
        <v>1739</v>
      </c>
      <c r="P862" s="637">
        <v>0.99942528735632186</v>
      </c>
      <c r="Q862" s="650">
        <v>579.66666666666663</v>
      </c>
    </row>
    <row r="863" spans="1:17" ht="14.4" customHeight="1" x14ac:dyDescent="0.3">
      <c r="A863" s="631" t="s">
        <v>3064</v>
      </c>
      <c r="B863" s="632" t="s">
        <v>2531</v>
      </c>
      <c r="C863" s="632" t="s">
        <v>634</v>
      </c>
      <c r="D863" s="632" t="s">
        <v>2925</v>
      </c>
      <c r="E863" s="632" t="s">
        <v>2927</v>
      </c>
      <c r="F863" s="649"/>
      <c r="G863" s="649"/>
      <c r="H863" s="649"/>
      <c r="I863" s="649"/>
      <c r="J863" s="649">
        <v>3</v>
      </c>
      <c r="K863" s="649">
        <v>1740</v>
      </c>
      <c r="L863" s="649">
        <v>1</v>
      </c>
      <c r="M863" s="649">
        <v>580</v>
      </c>
      <c r="N863" s="649">
        <v>2</v>
      </c>
      <c r="O863" s="649">
        <v>1159</v>
      </c>
      <c r="P863" s="637">
        <v>0.66609195402298849</v>
      </c>
      <c r="Q863" s="650">
        <v>579.5</v>
      </c>
    </row>
    <row r="864" spans="1:17" ht="14.4" customHeight="1" x14ac:dyDescent="0.3">
      <c r="A864" s="631" t="s">
        <v>3064</v>
      </c>
      <c r="B864" s="632" t="s">
        <v>2531</v>
      </c>
      <c r="C864" s="632" t="s">
        <v>634</v>
      </c>
      <c r="D864" s="632" t="s">
        <v>2928</v>
      </c>
      <c r="E864" s="632" t="s">
        <v>2929</v>
      </c>
      <c r="F864" s="649">
        <v>71</v>
      </c>
      <c r="G864" s="649">
        <v>0</v>
      </c>
      <c r="H864" s="649"/>
      <c r="I864" s="649">
        <v>0</v>
      </c>
      <c r="J864" s="649">
        <v>74</v>
      </c>
      <c r="K864" s="649">
        <v>0</v>
      </c>
      <c r="L864" s="649"/>
      <c r="M864" s="649">
        <v>0</v>
      </c>
      <c r="N864" s="649">
        <v>80</v>
      </c>
      <c r="O864" s="649">
        <v>0</v>
      </c>
      <c r="P864" s="637"/>
      <c r="Q864" s="650">
        <v>0</v>
      </c>
    </row>
    <row r="865" spans="1:17" ht="14.4" customHeight="1" x14ac:dyDescent="0.3">
      <c r="A865" s="631" t="s">
        <v>3176</v>
      </c>
      <c r="B865" s="632" t="s">
        <v>2531</v>
      </c>
      <c r="C865" s="632" t="s">
        <v>2499</v>
      </c>
      <c r="D865" s="632" t="s">
        <v>2532</v>
      </c>
      <c r="E865" s="632" t="s">
        <v>629</v>
      </c>
      <c r="F865" s="649">
        <v>5.5</v>
      </c>
      <c r="G865" s="649">
        <v>9411.9599999999991</v>
      </c>
      <c r="H865" s="649">
        <v>1.2222213565000584</v>
      </c>
      <c r="I865" s="649">
        <v>1711.2654545454543</v>
      </c>
      <c r="J865" s="649">
        <v>4.5</v>
      </c>
      <c r="K865" s="649">
        <v>7700.7</v>
      </c>
      <c r="L865" s="649">
        <v>1</v>
      </c>
      <c r="M865" s="649">
        <v>1711.2666666666667</v>
      </c>
      <c r="N865" s="649"/>
      <c r="O865" s="649"/>
      <c r="P865" s="637"/>
      <c r="Q865" s="650"/>
    </row>
    <row r="866" spans="1:17" ht="14.4" customHeight="1" x14ac:dyDescent="0.3">
      <c r="A866" s="631" t="s">
        <v>3176</v>
      </c>
      <c r="B866" s="632" t="s">
        <v>2531</v>
      </c>
      <c r="C866" s="632" t="s">
        <v>2499</v>
      </c>
      <c r="D866" s="632" t="s">
        <v>2533</v>
      </c>
      <c r="E866" s="632" t="s">
        <v>618</v>
      </c>
      <c r="F866" s="649">
        <v>6.35</v>
      </c>
      <c r="G866" s="649">
        <v>17228.469999999998</v>
      </c>
      <c r="H866" s="649">
        <v>0.73678050073877033</v>
      </c>
      <c r="I866" s="649">
        <v>2713.1448818897634</v>
      </c>
      <c r="J866" s="649">
        <v>8.69</v>
      </c>
      <c r="K866" s="649">
        <v>23383.449999999997</v>
      </c>
      <c r="L866" s="649">
        <v>1</v>
      </c>
      <c r="M866" s="649">
        <v>2690.8457997698501</v>
      </c>
      <c r="N866" s="649">
        <v>14.72</v>
      </c>
      <c r="O866" s="649">
        <v>34347.680000000008</v>
      </c>
      <c r="P866" s="637">
        <v>1.4688884659876968</v>
      </c>
      <c r="Q866" s="650">
        <v>2333.402173913044</v>
      </c>
    </row>
    <row r="867" spans="1:17" ht="14.4" customHeight="1" x14ac:dyDescent="0.3">
      <c r="A867" s="631" t="s">
        <v>3176</v>
      </c>
      <c r="B867" s="632" t="s">
        <v>2531</v>
      </c>
      <c r="C867" s="632" t="s">
        <v>2499</v>
      </c>
      <c r="D867" s="632" t="s">
        <v>2534</v>
      </c>
      <c r="E867" s="632" t="s">
        <v>618</v>
      </c>
      <c r="F867" s="649">
        <v>6.8000000000000016</v>
      </c>
      <c r="G867" s="649">
        <v>46036.679999999993</v>
      </c>
      <c r="H867" s="649">
        <v>1.3120722774816882</v>
      </c>
      <c r="I867" s="649">
        <v>6770.0999999999976</v>
      </c>
      <c r="J867" s="649">
        <v>5.2</v>
      </c>
      <c r="K867" s="649">
        <v>35087</v>
      </c>
      <c r="L867" s="649">
        <v>1</v>
      </c>
      <c r="M867" s="649">
        <v>6747.5</v>
      </c>
      <c r="N867" s="649">
        <v>6.4</v>
      </c>
      <c r="O867" s="649">
        <v>41448.319999999992</v>
      </c>
      <c r="P867" s="637">
        <v>1.1813013366774017</v>
      </c>
      <c r="Q867" s="650">
        <v>6476.2999999999984</v>
      </c>
    </row>
    <row r="868" spans="1:17" ht="14.4" customHeight="1" x14ac:dyDescent="0.3">
      <c r="A868" s="631" t="s">
        <v>3176</v>
      </c>
      <c r="B868" s="632" t="s">
        <v>2531</v>
      </c>
      <c r="C868" s="632" t="s">
        <v>2499</v>
      </c>
      <c r="D868" s="632" t="s">
        <v>2535</v>
      </c>
      <c r="E868" s="632" t="s">
        <v>675</v>
      </c>
      <c r="F868" s="649">
        <v>0.3</v>
      </c>
      <c r="G868" s="649">
        <v>1483.19</v>
      </c>
      <c r="H868" s="649">
        <v>0.55556013364697432</v>
      </c>
      <c r="I868" s="649">
        <v>4943.9666666666672</v>
      </c>
      <c r="J868" s="649">
        <v>0.54</v>
      </c>
      <c r="K868" s="649">
        <v>2669.72</v>
      </c>
      <c r="L868" s="649">
        <v>1</v>
      </c>
      <c r="M868" s="649">
        <v>4943.9259259259252</v>
      </c>
      <c r="N868" s="649">
        <v>0.60000000000000009</v>
      </c>
      <c r="O868" s="649">
        <v>2966.36</v>
      </c>
      <c r="P868" s="637">
        <v>1.111112775871627</v>
      </c>
      <c r="Q868" s="650">
        <v>4943.9333333333325</v>
      </c>
    </row>
    <row r="869" spans="1:17" ht="14.4" customHeight="1" x14ac:dyDescent="0.3">
      <c r="A869" s="631" t="s">
        <v>3176</v>
      </c>
      <c r="B869" s="632" t="s">
        <v>2531</v>
      </c>
      <c r="C869" s="632" t="s">
        <v>2499</v>
      </c>
      <c r="D869" s="632" t="s">
        <v>2535</v>
      </c>
      <c r="E869" s="632" t="s">
        <v>754</v>
      </c>
      <c r="F869" s="649">
        <v>0.5</v>
      </c>
      <c r="G869" s="649">
        <v>2471.96</v>
      </c>
      <c r="H869" s="649">
        <v>2.5000101134731691</v>
      </c>
      <c r="I869" s="649">
        <v>4943.92</v>
      </c>
      <c r="J869" s="649">
        <v>0.2</v>
      </c>
      <c r="K869" s="649">
        <v>988.78</v>
      </c>
      <c r="L869" s="649">
        <v>1</v>
      </c>
      <c r="M869" s="649">
        <v>4943.8999999999996</v>
      </c>
      <c r="N869" s="649"/>
      <c r="O869" s="649"/>
      <c r="P869" s="637"/>
      <c r="Q869" s="650"/>
    </row>
    <row r="870" spans="1:17" ht="14.4" customHeight="1" x14ac:dyDescent="0.3">
      <c r="A870" s="631" t="s">
        <v>3176</v>
      </c>
      <c r="B870" s="632" t="s">
        <v>2531</v>
      </c>
      <c r="C870" s="632" t="s">
        <v>2499</v>
      </c>
      <c r="D870" s="632" t="s">
        <v>2536</v>
      </c>
      <c r="E870" s="632" t="s">
        <v>2537</v>
      </c>
      <c r="F870" s="649">
        <v>16.900000000000002</v>
      </c>
      <c r="G870" s="649">
        <v>16901.29</v>
      </c>
      <c r="H870" s="649">
        <v>1.3564666820227307</v>
      </c>
      <c r="I870" s="649">
        <v>1000.0763313609467</v>
      </c>
      <c r="J870" s="649">
        <v>12.399999999999999</v>
      </c>
      <c r="K870" s="649">
        <v>12459.79</v>
      </c>
      <c r="L870" s="649">
        <v>1</v>
      </c>
      <c r="M870" s="649">
        <v>1004.8217741935485</v>
      </c>
      <c r="N870" s="649">
        <v>0.7</v>
      </c>
      <c r="O870" s="649">
        <v>703.38</v>
      </c>
      <c r="P870" s="637">
        <v>5.6451994776797999E-2</v>
      </c>
      <c r="Q870" s="650">
        <v>1004.8285714285715</v>
      </c>
    </row>
    <row r="871" spans="1:17" ht="14.4" customHeight="1" x14ac:dyDescent="0.3">
      <c r="A871" s="631" t="s">
        <v>3176</v>
      </c>
      <c r="B871" s="632" t="s">
        <v>2531</v>
      </c>
      <c r="C871" s="632" t="s">
        <v>2499</v>
      </c>
      <c r="D871" s="632" t="s">
        <v>2538</v>
      </c>
      <c r="E871" s="632" t="s">
        <v>675</v>
      </c>
      <c r="F871" s="649">
        <v>2.79</v>
      </c>
      <c r="G871" s="649">
        <v>27587.22</v>
      </c>
      <c r="H871" s="649">
        <v>1.0145467343491592</v>
      </c>
      <c r="I871" s="649">
        <v>9887.8924731182797</v>
      </c>
      <c r="J871" s="649">
        <v>2.75</v>
      </c>
      <c r="K871" s="649">
        <v>27191.67</v>
      </c>
      <c r="L871" s="649">
        <v>1</v>
      </c>
      <c r="M871" s="649">
        <v>9887.8799999999992</v>
      </c>
      <c r="N871" s="649">
        <v>3.0299999999999994</v>
      </c>
      <c r="O871" s="649">
        <v>29447.909999999996</v>
      </c>
      <c r="P871" s="637">
        <v>1.0829754112196859</v>
      </c>
      <c r="Q871" s="650">
        <v>9718.7821782178235</v>
      </c>
    </row>
    <row r="872" spans="1:17" ht="14.4" customHeight="1" x14ac:dyDescent="0.3">
      <c r="A872" s="631" t="s">
        <v>3176</v>
      </c>
      <c r="B872" s="632" t="s">
        <v>2531</v>
      </c>
      <c r="C872" s="632" t="s">
        <v>2499</v>
      </c>
      <c r="D872" s="632" t="s">
        <v>2538</v>
      </c>
      <c r="E872" s="632" t="s">
        <v>754</v>
      </c>
      <c r="F872" s="649">
        <v>1.6500000000000001</v>
      </c>
      <c r="G872" s="649">
        <v>16315.029999999999</v>
      </c>
      <c r="H872" s="649">
        <v>1.1913363753794342</v>
      </c>
      <c r="I872" s="649">
        <v>9887.8969696969689</v>
      </c>
      <c r="J872" s="649">
        <v>1.39</v>
      </c>
      <c r="K872" s="649">
        <v>13694.73</v>
      </c>
      <c r="L872" s="649">
        <v>1</v>
      </c>
      <c r="M872" s="649">
        <v>9852.3237410071943</v>
      </c>
      <c r="N872" s="649">
        <v>1.6100000000000003</v>
      </c>
      <c r="O872" s="649">
        <v>14086.230000000001</v>
      </c>
      <c r="P872" s="637">
        <v>1.028587639186753</v>
      </c>
      <c r="Q872" s="650">
        <v>8749.2111801242227</v>
      </c>
    </row>
    <row r="873" spans="1:17" ht="14.4" customHeight="1" x14ac:dyDescent="0.3">
      <c r="A873" s="631" t="s">
        <v>3176</v>
      </c>
      <c r="B873" s="632" t="s">
        <v>2531</v>
      </c>
      <c r="C873" s="632" t="s">
        <v>2499</v>
      </c>
      <c r="D873" s="632" t="s">
        <v>2542</v>
      </c>
      <c r="E873" s="632" t="s">
        <v>616</v>
      </c>
      <c r="F873" s="649">
        <v>37.24</v>
      </c>
      <c r="G873" s="649">
        <v>33733.81</v>
      </c>
      <c r="H873" s="649">
        <v>0.94104868909678452</v>
      </c>
      <c r="I873" s="649">
        <v>905.84881847475822</v>
      </c>
      <c r="J873" s="649">
        <v>42.5</v>
      </c>
      <c r="K873" s="649">
        <v>35847.040000000001</v>
      </c>
      <c r="L873" s="649">
        <v>1</v>
      </c>
      <c r="M873" s="649">
        <v>843.45976470588232</v>
      </c>
      <c r="N873" s="649">
        <v>53.7</v>
      </c>
      <c r="O873" s="649">
        <v>41431.149999999987</v>
      </c>
      <c r="P873" s="637">
        <v>1.1557760417596539</v>
      </c>
      <c r="Q873" s="650">
        <v>771.52979515828645</v>
      </c>
    </row>
    <row r="874" spans="1:17" ht="14.4" customHeight="1" x14ac:dyDescent="0.3">
      <c r="A874" s="631" t="s">
        <v>3176</v>
      </c>
      <c r="B874" s="632" t="s">
        <v>2531</v>
      </c>
      <c r="C874" s="632" t="s">
        <v>2499</v>
      </c>
      <c r="D874" s="632" t="s">
        <v>2543</v>
      </c>
      <c r="E874" s="632" t="s">
        <v>616</v>
      </c>
      <c r="F874" s="649">
        <v>0.5</v>
      </c>
      <c r="G874" s="649">
        <v>843.46</v>
      </c>
      <c r="H874" s="649">
        <v>0.5</v>
      </c>
      <c r="I874" s="649">
        <v>1686.92</v>
      </c>
      <c r="J874" s="649">
        <v>1</v>
      </c>
      <c r="K874" s="649">
        <v>1686.92</v>
      </c>
      <c r="L874" s="649">
        <v>1</v>
      </c>
      <c r="M874" s="649">
        <v>1686.92</v>
      </c>
      <c r="N874" s="649">
        <v>0.5</v>
      </c>
      <c r="O874" s="649">
        <v>843.46</v>
      </c>
      <c r="P874" s="637">
        <v>0.5</v>
      </c>
      <c r="Q874" s="650">
        <v>1686.92</v>
      </c>
    </row>
    <row r="875" spans="1:17" ht="14.4" customHeight="1" x14ac:dyDescent="0.3">
      <c r="A875" s="631" t="s">
        <v>3176</v>
      </c>
      <c r="B875" s="632" t="s">
        <v>2531</v>
      </c>
      <c r="C875" s="632" t="s">
        <v>2499</v>
      </c>
      <c r="D875" s="632" t="s">
        <v>2544</v>
      </c>
      <c r="E875" s="632" t="s">
        <v>716</v>
      </c>
      <c r="F875" s="649">
        <v>1.02</v>
      </c>
      <c r="G875" s="649">
        <v>4643.1000000000004</v>
      </c>
      <c r="H875" s="649">
        <v>0.89561480326989773</v>
      </c>
      <c r="I875" s="649">
        <v>4552.0588235294117</v>
      </c>
      <c r="J875" s="649">
        <v>1.1400000000000001</v>
      </c>
      <c r="K875" s="649">
        <v>5184.26</v>
      </c>
      <c r="L875" s="649">
        <v>1</v>
      </c>
      <c r="M875" s="649">
        <v>4547.5964912280697</v>
      </c>
      <c r="N875" s="649">
        <v>1.5999999999999999</v>
      </c>
      <c r="O875" s="649">
        <v>5822.09</v>
      </c>
      <c r="P875" s="637">
        <v>1.1230320238568281</v>
      </c>
      <c r="Q875" s="650">
        <v>3638.8062500000005</v>
      </c>
    </row>
    <row r="876" spans="1:17" ht="14.4" customHeight="1" x14ac:dyDescent="0.3">
      <c r="A876" s="631" t="s">
        <v>3176</v>
      </c>
      <c r="B876" s="632" t="s">
        <v>2531</v>
      </c>
      <c r="C876" s="632" t="s">
        <v>2499</v>
      </c>
      <c r="D876" s="632" t="s">
        <v>2545</v>
      </c>
      <c r="E876" s="632" t="s">
        <v>716</v>
      </c>
      <c r="F876" s="649">
        <v>1.08</v>
      </c>
      <c r="G876" s="649">
        <v>9637.09</v>
      </c>
      <c r="H876" s="649">
        <v>1.2320729750634443</v>
      </c>
      <c r="I876" s="649">
        <v>8923.2314814814818</v>
      </c>
      <c r="J876" s="649">
        <v>0.8600000000000001</v>
      </c>
      <c r="K876" s="649">
        <v>7821.8499999999995</v>
      </c>
      <c r="L876" s="649">
        <v>1</v>
      </c>
      <c r="M876" s="649">
        <v>9095.174418604649</v>
      </c>
      <c r="N876" s="649">
        <v>0.34</v>
      </c>
      <c r="O876" s="649">
        <v>3092.3599999999997</v>
      </c>
      <c r="P876" s="637">
        <v>0.39534892640487862</v>
      </c>
      <c r="Q876" s="650">
        <v>9095.1764705882342</v>
      </c>
    </row>
    <row r="877" spans="1:17" ht="14.4" customHeight="1" x14ac:dyDescent="0.3">
      <c r="A877" s="631" t="s">
        <v>3176</v>
      </c>
      <c r="B877" s="632" t="s">
        <v>2531</v>
      </c>
      <c r="C877" s="632" t="s">
        <v>2499</v>
      </c>
      <c r="D877" s="632" t="s">
        <v>2546</v>
      </c>
      <c r="E877" s="632" t="s">
        <v>723</v>
      </c>
      <c r="F877" s="649">
        <v>0.1</v>
      </c>
      <c r="G877" s="649">
        <v>194.93</v>
      </c>
      <c r="H877" s="649">
        <v>1</v>
      </c>
      <c r="I877" s="649">
        <v>1949.3</v>
      </c>
      <c r="J877" s="649">
        <v>0.1</v>
      </c>
      <c r="K877" s="649">
        <v>194.93</v>
      </c>
      <c r="L877" s="649">
        <v>1</v>
      </c>
      <c r="M877" s="649">
        <v>1949.3</v>
      </c>
      <c r="N877" s="649"/>
      <c r="O877" s="649"/>
      <c r="P877" s="637"/>
      <c r="Q877" s="650"/>
    </row>
    <row r="878" spans="1:17" ht="14.4" customHeight="1" x14ac:dyDescent="0.3">
      <c r="A878" s="631" t="s">
        <v>3176</v>
      </c>
      <c r="B878" s="632" t="s">
        <v>2531</v>
      </c>
      <c r="C878" s="632" t="s">
        <v>2499</v>
      </c>
      <c r="D878" s="632" t="s">
        <v>2547</v>
      </c>
      <c r="E878" s="632" t="s">
        <v>716</v>
      </c>
      <c r="F878" s="649">
        <v>20.45</v>
      </c>
      <c r="G878" s="649">
        <v>36676.019999999997</v>
      </c>
      <c r="H878" s="649">
        <v>1.2538741668421642</v>
      </c>
      <c r="I878" s="649">
        <v>1793.448410757946</v>
      </c>
      <c r="J878" s="649">
        <v>16.079999999999998</v>
      </c>
      <c r="K878" s="649">
        <v>29250.16</v>
      </c>
      <c r="L878" s="649">
        <v>1</v>
      </c>
      <c r="M878" s="649">
        <v>1819.039800995025</v>
      </c>
      <c r="N878" s="649">
        <v>18.300000000000004</v>
      </c>
      <c r="O878" s="649">
        <v>23514.879999999997</v>
      </c>
      <c r="P878" s="637">
        <v>0.80392312383932252</v>
      </c>
      <c r="Q878" s="650">
        <v>1284.9661202185787</v>
      </c>
    </row>
    <row r="879" spans="1:17" ht="14.4" customHeight="1" x14ac:dyDescent="0.3">
      <c r="A879" s="631" t="s">
        <v>3176</v>
      </c>
      <c r="B879" s="632" t="s">
        <v>2531</v>
      </c>
      <c r="C879" s="632" t="s">
        <v>2499</v>
      </c>
      <c r="D879" s="632" t="s">
        <v>2549</v>
      </c>
      <c r="E879" s="632" t="s">
        <v>627</v>
      </c>
      <c r="F879" s="649">
        <v>0.05</v>
      </c>
      <c r="G879" s="649">
        <v>45.19</v>
      </c>
      <c r="H879" s="649"/>
      <c r="I879" s="649">
        <v>903.8</v>
      </c>
      <c r="J879" s="649"/>
      <c r="K879" s="649"/>
      <c r="L879" s="649"/>
      <c r="M879" s="649"/>
      <c r="N879" s="649"/>
      <c r="O879" s="649"/>
      <c r="P879" s="637"/>
      <c r="Q879" s="650"/>
    </row>
    <row r="880" spans="1:17" ht="14.4" customHeight="1" x14ac:dyDescent="0.3">
      <c r="A880" s="631" t="s">
        <v>3176</v>
      </c>
      <c r="B880" s="632" t="s">
        <v>2531</v>
      </c>
      <c r="C880" s="632" t="s">
        <v>2499</v>
      </c>
      <c r="D880" s="632" t="s">
        <v>2550</v>
      </c>
      <c r="E880" s="632" t="s">
        <v>716</v>
      </c>
      <c r="F880" s="649">
        <v>0.8</v>
      </c>
      <c r="G880" s="649">
        <v>26083.249999999996</v>
      </c>
      <c r="H880" s="649">
        <v>0.99854371663880304</v>
      </c>
      <c r="I880" s="649">
        <v>32604.062499999993</v>
      </c>
      <c r="J880" s="649">
        <v>0.76000000000000012</v>
      </c>
      <c r="K880" s="649">
        <v>26121.289999999997</v>
      </c>
      <c r="L880" s="649">
        <v>1</v>
      </c>
      <c r="M880" s="649">
        <v>34370.118421052619</v>
      </c>
      <c r="N880" s="649">
        <v>0.65</v>
      </c>
      <c r="O880" s="649">
        <v>19946.900000000005</v>
      </c>
      <c r="P880" s="637">
        <v>0.76362614556938069</v>
      </c>
      <c r="Q880" s="650">
        <v>30687.538461538468</v>
      </c>
    </row>
    <row r="881" spans="1:17" ht="14.4" customHeight="1" x14ac:dyDescent="0.3">
      <c r="A881" s="631" t="s">
        <v>3176</v>
      </c>
      <c r="B881" s="632" t="s">
        <v>2531</v>
      </c>
      <c r="C881" s="632" t="s">
        <v>2499</v>
      </c>
      <c r="D881" s="632" t="s">
        <v>2551</v>
      </c>
      <c r="E881" s="632" t="s">
        <v>716</v>
      </c>
      <c r="F881" s="649"/>
      <c r="G881" s="649"/>
      <c r="H881" s="649"/>
      <c r="I881" s="649"/>
      <c r="J881" s="649"/>
      <c r="K881" s="649"/>
      <c r="L881" s="649"/>
      <c r="M881" s="649"/>
      <c r="N881" s="649">
        <v>6.35</v>
      </c>
      <c r="O881" s="649">
        <v>4162.59</v>
      </c>
      <c r="P881" s="637"/>
      <c r="Q881" s="650">
        <v>655.52598425196857</v>
      </c>
    </row>
    <row r="882" spans="1:17" ht="14.4" customHeight="1" x14ac:dyDescent="0.3">
      <c r="A882" s="631" t="s">
        <v>3176</v>
      </c>
      <c r="B882" s="632" t="s">
        <v>2531</v>
      </c>
      <c r="C882" s="632" t="s">
        <v>2499</v>
      </c>
      <c r="D882" s="632" t="s">
        <v>2552</v>
      </c>
      <c r="E882" s="632" t="s">
        <v>716</v>
      </c>
      <c r="F882" s="649"/>
      <c r="G882" s="649"/>
      <c r="H882" s="649"/>
      <c r="I882" s="649"/>
      <c r="J882" s="649"/>
      <c r="K882" s="649"/>
      <c r="L882" s="649"/>
      <c r="M882" s="649"/>
      <c r="N882" s="649">
        <v>0.22</v>
      </c>
      <c r="O882" s="649">
        <v>2661.6400000000003</v>
      </c>
      <c r="P882" s="637"/>
      <c r="Q882" s="650">
        <v>12098.363636363638</v>
      </c>
    </row>
    <row r="883" spans="1:17" ht="14.4" customHeight="1" x14ac:dyDescent="0.3">
      <c r="A883" s="631" t="s">
        <v>3176</v>
      </c>
      <c r="B883" s="632" t="s">
        <v>2531</v>
      </c>
      <c r="C883" s="632" t="s">
        <v>2501</v>
      </c>
      <c r="D883" s="632" t="s">
        <v>2768</v>
      </c>
      <c r="E883" s="632" t="s">
        <v>2769</v>
      </c>
      <c r="F883" s="649">
        <v>1</v>
      </c>
      <c r="G883" s="649">
        <v>1447.28</v>
      </c>
      <c r="H883" s="649"/>
      <c r="I883" s="649">
        <v>1447.28</v>
      </c>
      <c r="J883" s="649"/>
      <c r="K883" s="649"/>
      <c r="L883" s="649"/>
      <c r="M883" s="649"/>
      <c r="N883" s="649"/>
      <c r="O883" s="649"/>
      <c r="P883" s="637"/>
      <c r="Q883" s="650"/>
    </row>
    <row r="884" spans="1:17" ht="14.4" customHeight="1" x14ac:dyDescent="0.3">
      <c r="A884" s="631" t="s">
        <v>3176</v>
      </c>
      <c r="B884" s="632" t="s">
        <v>2531</v>
      </c>
      <c r="C884" s="632" t="s">
        <v>2501</v>
      </c>
      <c r="D884" s="632" t="s">
        <v>2770</v>
      </c>
      <c r="E884" s="632" t="s">
        <v>2771</v>
      </c>
      <c r="F884" s="649">
        <v>5</v>
      </c>
      <c r="G884" s="649">
        <v>4861.6000000000004</v>
      </c>
      <c r="H884" s="649">
        <v>5</v>
      </c>
      <c r="I884" s="649">
        <v>972.32</v>
      </c>
      <c r="J884" s="649">
        <v>1</v>
      </c>
      <c r="K884" s="649">
        <v>972.32</v>
      </c>
      <c r="L884" s="649">
        <v>1</v>
      </c>
      <c r="M884" s="649">
        <v>972.32</v>
      </c>
      <c r="N884" s="649">
        <v>3</v>
      </c>
      <c r="O884" s="649">
        <v>2916.96</v>
      </c>
      <c r="P884" s="637">
        <v>3</v>
      </c>
      <c r="Q884" s="650">
        <v>972.32</v>
      </c>
    </row>
    <row r="885" spans="1:17" ht="14.4" customHeight="1" x14ac:dyDescent="0.3">
      <c r="A885" s="631" t="s">
        <v>3176</v>
      </c>
      <c r="B885" s="632" t="s">
        <v>2531</v>
      </c>
      <c r="C885" s="632" t="s">
        <v>2501</v>
      </c>
      <c r="D885" s="632" t="s">
        <v>2772</v>
      </c>
      <c r="E885" s="632" t="s">
        <v>2771</v>
      </c>
      <c r="F885" s="649">
        <v>1</v>
      </c>
      <c r="G885" s="649">
        <v>1408.42</v>
      </c>
      <c r="H885" s="649">
        <v>0.5</v>
      </c>
      <c r="I885" s="649">
        <v>1408.42</v>
      </c>
      <c r="J885" s="649">
        <v>2</v>
      </c>
      <c r="K885" s="649">
        <v>2816.84</v>
      </c>
      <c r="L885" s="649">
        <v>1</v>
      </c>
      <c r="M885" s="649">
        <v>1408.42</v>
      </c>
      <c r="N885" s="649">
        <v>2</v>
      </c>
      <c r="O885" s="649">
        <v>2816.84</v>
      </c>
      <c r="P885" s="637">
        <v>1</v>
      </c>
      <c r="Q885" s="650">
        <v>1408.42</v>
      </c>
    </row>
    <row r="886" spans="1:17" ht="14.4" customHeight="1" x14ac:dyDescent="0.3">
      <c r="A886" s="631" t="s">
        <v>3176</v>
      </c>
      <c r="B886" s="632" t="s">
        <v>2531</v>
      </c>
      <c r="C886" s="632" t="s">
        <v>2501</v>
      </c>
      <c r="D886" s="632" t="s">
        <v>2773</v>
      </c>
      <c r="E886" s="632" t="s">
        <v>2771</v>
      </c>
      <c r="F886" s="649">
        <v>5</v>
      </c>
      <c r="G886" s="649">
        <v>8536.5499999999993</v>
      </c>
      <c r="H886" s="649">
        <v>5</v>
      </c>
      <c r="I886" s="649">
        <v>1707.31</v>
      </c>
      <c r="J886" s="649">
        <v>1</v>
      </c>
      <c r="K886" s="649">
        <v>1707.31</v>
      </c>
      <c r="L886" s="649">
        <v>1</v>
      </c>
      <c r="M886" s="649">
        <v>1707.31</v>
      </c>
      <c r="N886" s="649">
        <v>2</v>
      </c>
      <c r="O886" s="649">
        <v>2509.4499999999998</v>
      </c>
      <c r="P886" s="637">
        <v>1.4698268035681861</v>
      </c>
      <c r="Q886" s="650">
        <v>1254.7249999999999</v>
      </c>
    </row>
    <row r="887" spans="1:17" ht="14.4" customHeight="1" x14ac:dyDescent="0.3">
      <c r="A887" s="631" t="s">
        <v>3176</v>
      </c>
      <c r="B887" s="632" t="s">
        <v>2531</v>
      </c>
      <c r="C887" s="632" t="s">
        <v>2501</v>
      </c>
      <c r="D887" s="632" t="s">
        <v>2774</v>
      </c>
      <c r="E887" s="632" t="s">
        <v>2771</v>
      </c>
      <c r="F887" s="649">
        <v>27</v>
      </c>
      <c r="G887" s="649">
        <v>55790.100000000006</v>
      </c>
      <c r="H887" s="649">
        <v>1.0000000000000002</v>
      </c>
      <c r="I887" s="649">
        <v>2066.3000000000002</v>
      </c>
      <c r="J887" s="649">
        <v>27</v>
      </c>
      <c r="K887" s="649">
        <v>55790.1</v>
      </c>
      <c r="L887" s="649">
        <v>1</v>
      </c>
      <c r="M887" s="649">
        <v>2066.2999999999997</v>
      </c>
      <c r="N887" s="649">
        <v>24</v>
      </c>
      <c r="O887" s="649">
        <v>43354.38</v>
      </c>
      <c r="P887" s="637">
        <v>0.77709808729505769</v>
      </c>
      <c r="Q887" s="650">
        <v>1806.4324999999999</v>
      </c>
    </row>
    <row r="888" spans="1:17" ht="14.4" customHeight="1" x14ac:dyDescent="0.3">
      <c r="A888" s="631" t="s">
        <v>3176</v>
      </c>
      <c r="B888" s="632" t="s">
        <v>2531</v>
      </c>
      <c r="C888" s="632" t="s">
        <v>2501</v>
      </c>
      <c r="D888" s="632" t="s">
        <v>2775</v>
      </c>
      <c r="E888" s="632" t="s">
        <v>2776</v>
      </c>
      <c r="F888" s="649">
        <v>1</v>
      </c>
      <c r="G888" s="649">
        <v>1932.09</v>
      </c>
      <c r="H888" s="649">
        <v>1</v>
      </c>
      <c r="I888" s="649">
        <v>1932.09</v>
      </c>
      <c r="J888" s="649">
        <v>1</v>
      </c>
      <c r="K888" s="649">
        <v>1932.09</v>
      </c>
      <c r="L888" s="649">
        <v>1</v>
      </c>
      <c r="M888" s="649">
        <v>1932.09</v>
      </c>
      <c r="N888" s="649"/>
      <c r="O888" s="649"/>
      <c r="P888" s="637"/>
      <c r="Q888" s="650"/>
    </row>
    <row r="889" spans="1:17" ht="14.4" customHeight="1" x14ac:dyDescent="0.3">
      <c r="A889" s="631" t="s">
        <v>3176</v>
      </c>
      <c r="B889" s="632" t="s">
        <v>2531</v>
      </c>
      <c r="C889" s="632" t="s">
        <v>2501</v>
      </c>
      <c r="D889" s="632" t="s">
        <v>2777</v>
      </c>
      <c r="E889" s="632" t="s">
        <v>2778</v>
      </c>
      <c r="F889" s="649">
        <v>34</v>
      </c>
      <c r="G889" s="649">
        <v>34943.840000000004</v>
      </c>
      <c r="H889" s="649">
        <v>1.1724137931034486</v>
      </c>
      <c r="I889" s="649">
        <v>1027.7600000000002</v>
      </c>
      <c r="J889" s="649">
        <v>29</v>
      </c>
      <c r="K889" s="649">
        <v>29805.039999999997</v>
      </c>
      <c r="L889" s="649">
        <v>1</v>
      </c>
      <c r="M889" s="649">
        <v>1027.76</v>
      </c>
      <c r="N889" s="649">
        <v>31</v>
      </c>
      <c r="O889" s="649">
        <v>29645.060000000005</v>
      </c>
      <c r="P889" s="637">
        <v>0.99463245142432311</v>
      </c>
      <c r="Q889" s="650">
        <v>956.29225806451632</v>
      </c>
    </row>
    <row r="890" spans="1:17" ht="14.4" customHeight="1" x14ac:dyDescent="0.3">
      <c r="A890" s="631" t="s">
        <v>3176</v>
      </c>
      <c r="B890" s="632" t="s">
        <v>2531</v>
      </c>
      <c r="C890" s="632" t="s">
        <v>2501</v>
      </c>
      <c r="D890" s="632" t="s">
        <v>2779</v>
      </c>
      <c r="E890" s="632" t="s">
        <v>2778</v>
      </c>
      <c r="F890" s="649"/>
      <c r="G890" s="649"/>
      <c r="H890" s="649"/>
      <c r="I890" s="649"/>
      <c r="J890" s="649"/>
      <c r="K890" s="649"/>
      <c r="L890" s="649"/>
      <c r="M890" s="649"/>
      <c r="N890" s="649">
        <v>2</v>
      </c>
      <c r="O890" s="649">
        <v>3029.45</v>
      </c>
      <c r="P890" s="637"/>
      <c r="Q890" s="650">
        <v>1514.7249999999999</v>
      </c>
    </row>
    <row r="891" spans="1:17" ht="14.4" customHeight="1" x14ac:dyDescent="0.3">
      <c r="A891" s="631" t="s">
        <v>3176</v>
      </c>
      <c r="B891" s="632" t="s">
        <v>2531</v>
      </c>
      <c r="C891" s="632" t="s">
        <v>2501</v>
      </c>
      <c r="D891" s="632" t="s">
        <v>3177</v>
      </c>
      <c r="E891" s="632" t="s">
        <v>3178</v>
      </c>
      <c r="F891" s="649">
        <v>19</v>
      </c>
      <c r="G891" s="649">
        <v>329650</v>
      </c>
      <c r="H891" s="649">
        <v>1.1176470588235294</v>
      </c>
      <c r="I891" s="649">
        <v>17350</v>
      </c>
      <c r="J891" s="649">
        <v>17</v>
      </c>
      <c r="K891" s="649">
        <v>294950</v>
      </c>
      <c r="L891" s="649">
        <v>1</v>
      </c>
      <c r="M891" s="649">
        <v>17350</v>
      </c>
      <c r="N891" s="649">
        <v>19</v>
      </c>
      <c r="O891" s="649">
        <v>292778.74</v>
      </c>
      <c r="P891" s="637">
        <v>0.99263854890659431</v>
      </c>
      <c r="Q891" s="650">
        <v>15409.407368421053</v>
      </c>
    </row>
    <row r="892" spans="1:17" ht="14.4" customHeight="1" x14ac:dyDescent="0.3">
      <c r="A892" s="631" t="s">
        <v>3176</v>
      </c>
      <c r="B892" s="632" t="s">
        <v>2531</v>
      </c>
      <c r="C892" s="632" t="s">
        <v>2501</v>
      </c>
      <c r="D892" s="632" t="s">
        <v>2780</v>
      </c>
      <c r="E892" s="632" t="s">
        <v>2781</v>
      </c>
      <c r="F892" s="649">
        <v>4</v>
      </c>
      <c r="G892" s="649">
        <v>34146.199999999997</v>
      </c>
      <c r="H892" s="649">
        <v>2</v>
      </c>
      <c r="I892" s="649">
        <v>8536.5499999999993</v>
      </c>
      <c r="J892" s="649">
        <v>2</v>
      </c>
      <c r="K892" s="649">
        <v>17073.099999999999</v>
      </c>
      <c r="L892" s="649">
        <v>1</v>
      </c>
      <c r="M892" s="649">
        <v>8536.5499999999993</v>
      </c>
      <c r="N892" s="649"/>
      <c r="O892" s="649"/>
      <c r="P892" s="637"/>
      <c r="Q892" s="650"/>
    </row>
    <row r="893" spans="1:17" ht="14.4" customHeight="1" x14ac:dyDescent="0.3">
      <c r="A893" s="631" t="s">
        <v>3176</v>
      </c>
      <c r="B893" s="632" t="s">
        <v>2531</v>
      </c>
      <c r="C893" s="632" t="s">
        <v>2501</v>
      </c>
      <c r="D893" s="632" t="s">
        <v>2782</v>
      </c>
      <c r="E893" s="632" t="s">
        <v>2783</v>
      </c>
      <c r="F893" s="649">
        <v>19</v>
      </c>
      <c r="G893" s="649">
        <v>223668</v>
      </c>
      <c r="H893" s="649">
        <v>1.0555555555555556</v>
      </c>
      <c r="I893" s="649">
        <v>11772</v>
      </c>
      <c r="J893" s="649">
        <v>18</v>
      </c>
      <c r="K893" s="649">
        <v>211896</v>
      </c>
      <c r="L893" s="649">
        <v>1</v>
      </c>
      <c r="M893" s="649">
        <v>11772</v>
      </c>
      <c r="N893" s="649">
        <v>21</v>
      </c>
      <c r="O893" s="649">
        <v>217912.28</v>
      </c>
      <c r="P893" s="637">
        <v>1.0283926076943406</v>
      </c>
      <c r="Q893" s="650">
        <v>10376.775238095239</v>
      </c>
    </row>
    <row r="894" spans="1:17" ht="14.4" customHeight="1" x14ac:dyDescent="0.3">
      <c r="A894" s="631" t="s">
        <v>3176</v>
      </c>
      <c r="B894" s="632" t="s">
        <v>2531</v>
      </c>
      <c r="C894" s="632" t="s">
        <v>2501</v>
      </c>
      <c r="D894" s="632" t="s">
        <v>2786</v>
      </c>
      <c r="E894" s="632" t="s">
        <v>2787</v>
      </c>
      <c r="F894" s="649">
        <v>5</v>
      </c>
      <c r="G894" s="649">
        <v>11182.5</v>
      </c>
      <c r="H894" s="649">
        <v>2.5</v>
      </c>
      <c r="I894" s="649">
        <v>2236.5</v>
      </c>
      <c r="J894" s="649">
        <v>2</v>
      </c>
      <c r="K894" s="649">
        <v>4473</v>
      </c>
      <c r="L894" s="649">
        <v>1</v>
      </c>
      <c r="M894" s="649">
        <v>2236.5</v>
      </c>
      <c r="N894" s="649"/>
      <c r="O894" s="649"/>
      <c r="P894" s="637"/>
      <c r="Q894" s="650"/>
    </row>
    <row r="895" spans="1:17" ht="14.4" customHeight="1" x14ac:dyDescent="0.3">
      <c r="A895" s="631" t="s">
        <v>3176</v>
      </c>
      <c r="B895" s="632" t="s">
        <v>2531</v>
      </c>
      <c r="C895" s="632" t="s">
        <v>2501</v>
      </c>
      <c r="D895" s="632" t="s">
        <v>2788</v>
      </c>
      <c r="E895" s="632" t="s">
        <v>2789</v>
      </c>
      <c r="F895" s="649">
        <v>1</v>
      </c>
      <c r="G895" s="649">
        <v>166546.75</v>
      </c>
      <c r="H895" s="649"/>
      <c r="I895" s="649">
        <v>166546.75</v>
      </c>
      <c r="J895" s="649"/>
      <c r="K895" s="649"/>
      <c r="L895" s="649"/>
      <c r="M895" s="649"/>
      <c r="N895" s="649"/>
      <c r="O895" s="649"/>
      <c r="P895" s="637"/>
      <c r="Q895" s="650"/>
    </row>
    <row r="896" spans="1:17" ht="14.4" customHeight="1" x14ac:dyDescent="0.3">
      <c r="A896" s="631" t="s">
        <v>3176</v>
      </c>
      <c r="B896" s="632" t="s">
        <v>2531</v>
      </c>
      <c r="C896" s="632" t="s">
        <v>2501</v>
      </c>
      <c r="D896" s="632" t="s">
        <v>2961</v>
      </c>
      <c r="E896" s="632" t="s">
        <v>2962</v>
      </c>
      <c r="F896" s="649"/>
      <c r="G896" s="649"/>
      <c r="H896" s="649"/>
      <c r="I896" s="649"/>
      <c r="J896" s="649"/>
      <c r="K896" s="649"/>
      <c r="L896" s="649"/>
      <c r="M896" s="649"/>
      <c r="N896" s="649">
        <v>2</v>
      </c>
      <c r="O896" s="649">
        <v>38393.599999999999</v>
      </c>
      <c r="P896" s="637"/>
      <c r="Q896" s="650">
        <v>19196.8</v>
      </c>
    </row>
    <row r="897" spans="1:17" ht="14.4" customHeight="1" x14ac:dyDescent="0.3">
      <c r="A897" s="631" t="s">
        <v>3176</v>
      </c>
      <c r="B897" s="632" t="s">
        <v>2531</v>
      </c>
      <c r="C897" s="632" t="s">
        <v>2501</v>
      </c>
      <c r="D897" s="632" t="s">
        <v>3031</v>
      </c>
      <c r="E897" s="632" t="s">
        <v>3032</v>
      </c>
      <c r="F897" s="649">
        <v>2</v>
      </c>
      <c r="G897" s="649">
        <v>2247.46</v>
      </c>
      <c r="H897" s="649"/>
      <c r="I897" s="649">
        <v>1123.73</v>
      </c>
      <c r="J897" s="649"/>
      <c r="K897" s="649"/>
      <c r="L897" s="649"/>
      <c r="M897" s="649"/>
      <c r="N897" s="649"/>
      <c r="O897" s="649"/>
      <c r="P897" s="637"/>
      <c r="Q897" s="650"/>
    </row>
    <row r="898" spans="1:17" ht="14.4" customHeight="1" x14ac:dyDescent="0.3">
      <c r="A898" s="631" t="s">
        <v>3176</v>
      </c>
      <c r="B898" s="632" t="s">
        <v>2531</v>
      </c>
      <c r="C898" s="632" t="s">
        <v>2501</v>
      </c>
      <c r="D898" s="632" t="s">
        <v>2799</v>
      </c>
      <c r="E898" s="632" t="s">
        <v>2800</v>
      </c>
      <c r="F898" s="649">
        <v>2</v>
      </c>
      <c r="G898" s="649">
        <v>2005.6</v>
      </c>
      <c r="H898" s="649">
        <v>1</v>
      </c>
      <c r="I898" s="649">
        <v>1002.8</v>
      </c>
      <c r="J898" s="649">
        <v>2</v>
      </c>
      <c r="K898" s="649">
        <v>2005.6</v>
      </c>
      <c r="L898" s="649">
        <v>1</v>
      </c>
      <c r="M898" s="649">
        <v>1002.8</v>
      </c>
      <c r="N898" s="649">
        <v>3</v>
      </c>
      <c r="O898" s="649">
        <v>2793.6</v>
      </c>
      <c r="P898" s="637">
        <v>1.3928998803350618</v>
      </c>
      <c r="Q898" s="650">
        <v>931.19999999999993</v>
      </c>
    </row>
    <row r="899" spans="1:17" ht="14.4" customHeight="1" x14ac:dyDescent="0.3">
      <c r="A899" s="631" t="s">
        <v>3176</v>
      </c>
      <c r="B899" s="632" t="s">
        <v>2531</v>
      </c>
      <c r="C899" s="632" t="s">
        <v>2501</v>
      </c>
      <c r="D899" s="632" t="s">
        <v>2811</v>
      </c>
      <c r="E899" s="632" t="s">
        <v>2812</v>
      </c>
      <c r="F899" s="649">
        <v>5</v>
      </c>
      <c r="G899" s="649">
        <v>26296.149999999998</v>
      </c>
      <c r="H899" s="649">
        <v>2.5</v>
      </c>
      <c r="I899" s="649">
        <v>5259.23</v>
      </c>
      <c r="J899" s="649">
        <v>2</v>
      </c>
      <c r="K899" s="649">
        <v>10518.46</v>
      </c>
      <c r="L899" s="649">
        <v>1</v>
      </c>
      <c r="M899" s="649">
        <v>5259.23</v>
      </c>
      <c r="N899" s="649">
        <v>2</v>
      </c>
      <c r="O899" s="649">
        <v>9935.7800000000007</v>
      </c>
      <c r="P899" s="637">
        <v>0.9446040580084919</v>
      </c>
      <c r="Q899" s="650">
        <v>4967.8900000000003</v>
      </c>
    </row>
    <row r="900" spans="1:17" ht="14.4" customHeight="1" x14ac:dyDescent="0.3">
      <c r="A900" s="631" t="s">
        <v>3176</v>
      </c>
      <c r="B900" s="632" t="s">
        <v>2531</v>
      </c>
      <c r="C900" s="632" t="s">
        <v>2501</v>
      </c>
      <c r="D900" s="632" t="s">
        <v>2813</v>
      </c>
      <c r="E900" s="632" t="s">
        <v>2814</v>
      </c>
      <c r="F900" s="649">
        <v>2</v>
      </c>
      <c r="G900" s="649">
        <v>2994.88</v>
      </c>
      <c r="H900" s="649"/>
      <c r="I900" s="649">
        <v>1497.44</v>
      </c>
      <c r="J900" s="649"/>
      <c r="K900" s="649"/>
      <c r="L900" s="649"/>
      <c r="M900" s="649"/>
      <c r="N900" s="649"/>
      <c r="O900" s="649"/>
      <c r="P900" s="637"/>
      <c r="Q900" s="650"/>
    </row>
    <row r="901" spans="1:17" ht="14.4" customHeight="1" x14ac:dyDescent="0.3">
      <c r="A901" s="631" t="s">
        <v>3176</v>
      </c>
      <c r="B901" s="632" t="s">
        <v>2531</v>
      </c>
      <c r="C901" s="632" t="s">
        <v>2501</v>
      </c>
      <c r="D901" s="632" t="s">
        <v>2819</v>
      </c>
      <c r="E901" s="632" t="s">
        <v>2820</v>
      </c>
      <c r="F901" s="649">
        <v>28</v>
      </c>
      <c r="G901" s="649">
        <v>23272.48</v>
      </c>
      <c r="H901" s="649">
        <v>0.90322580645161288</v>
      </c>
      <c r="I901" s="649">
        <v>831.16</v>
      </c>
      <c r="J901" s="649">
        <v>31</v>
      </c>
      <c r="K901" s="649">
        <v>25765.96</v>
      </c>
      <c r="L901" s="649">
        <v>1</v>
      </c>
      <c r="M901" s="649">
        <v>831.16</v>
      </c>
      <c r="N901" s="649">
        <v>30</v>
      </c>
      <c r="O901" s="649">
        <v>24934.799999999999</v>
      </c>
      <c r="P901" s="637">
        <v>0.967741935483871</v>
      </c>
      <c r="Q901" s="650">
        <v>831.16</v>
      </c>
    </row>
    <row r="902" spans="1:17" ht="14.4" customHeight="1" x14ac:dyDescent="0.3">
      <c r="A902" s="631" t="s">
        <v>3176</v>
      </c>
      <c r="B902" s="632" t="s">
        <v>2531</v>
      </c>
      <c r="C902" s="632" t="s">
        <v>2501</v>
      </c>
      <c r="D902" s="632" t="s">
        <v>2821</v>
      </c>
      <c r="E902" s="632" t="s">
        <v>2820</v>
      </c>
      <c r="F902" s="649">
        <v>1</v>
      </c>
      <c r="G902" s="649">
        <v>888.06</v>
      </c>
      <c r="H902" s="649"/>
      <c r="I902" s="649">
        <v>888.06</v>
      </c>
      <c r="J902" s="649"/>
      <c r="K902" s="649"/>
      <c r="L902" s="649"/>
      <c r="M902" s="649"/>
      <c r="N902" s="649"/>
      <c r="O902" s="649"/>
      <c r="P902" s="637"/>
      <c r="Q902" s="650"/>
    </row>
    <row r="903" spans="1:17" ht="14.4" customHeight="1" x14ac:dyDescent="0.3">
      <c r="A903" s="631" t="s">
        <v>3176</v>
      </c>
      <c r="B903" s="632" t="s">
        <v>2531</v>
      </c>
      <c r="C903" s="632" t="s">
        <v>2501</v>
      </c>
      <c r="D903" s="632" t="s">
        <v>3033</v>
      </c>
      <c r="E903" s="632" t="s">
        <v>3034</v>
      </c>
      <c r="F903" s="649">
        <v>38</v>
      </c>
      <c r="G903" s="649">
        <v>836000</v>
      </c>
      <c r="H903" s="649">
        <v>1</v>
      </c>
      <c r="I903" s="649">
        <v>22000</v>
      </c>
      <c r="J903" s="649">
        <v>38</v>
      </c>
      <c r="K903" s="649">
        <v>836000</v>
      </c>
      <c r="L903" s="649">
        <v>1</v>
      </c>
      <c r="M903" s="649">
        <v>22000</v>
      </c>
      <c r="N903" s="649">
        <v>49</v>
      </c>
      <c r="O903" s="649">
        <v>1020214.3600000001</v>
      </c>
      <c r="P903" s="637">
        <v>1.2203521052631581</v>
      </c>
      <c r="Q903" s="650">
        <v>20820.7012244898</v>
      </c>
    </row>
    <row r="904" spans="1:17" ht="14.4" customHeight="1" x14ac:dyDescent="0.3">
      <c r="A904" s="631" t="s">
        <v>3176</v>
      </c>
      <c r="B904" s="632" t="s">
        <v>2531</v>
      </c>
      <c r="C904" s="632" t="s">
        <v>2501</v>
      </c>
      <c r="D904" s="632" t="s">
        <v>2828</v>
      </c>
      <c r="E904" s="632" t="s">
        <v>2829</v>
      </c>
      <c r="F904" s="649">
        <v>1</v>
      </c>
      <c r="G904" s="649">
        <v>1312.14</v>
      </c>
      <c r="H904" s="649"/>
      <c r="I904" s="649">
        <v>1312.14</v>
      </c>
      <c r="J904" s="649"/>
      <c r="K904" s="649"/>
      <c r="L904" s="649"/>
      <c r="M904" s="649"/>
      <c r="N904" s="649"/>
      <c r="O904" s="649"/>
      <c r="P904" s="637"/>
      <c r="Q904" s="650"/>
    </row>
    <row r="905" spans="1:17" ht="14.4" customHeight="1" x14ac:dyDescent="0.3">
      <c r="A905" s="631" t="s">
        <v>3176</v>
      </c>
      <c r="B905" s="632" t="s">
        <v>2531</v>
      </c>
      <c r="C905" s="632" t="s">
        <v>2501</v>
      </c>
      <c r="D905" s="632" t="s">
        <v>3037</v>
      </c>
      <c r="E905" s="632" t="s">
        <v>3038</v>
      </c>
      <c r="F905" s="649">
        <v>4</v>
      </c>
      <c r="G905" s="649">
        <v>160843.64000000001</v>
      </c>
      <c r="H905" s="649">
        <v>4</v>
      </c>
      <c r="I905" s="649">
        <v>40210.910000000003</v>
      </c>
      <c r="J905" s="649">
        <v>1</v>
      </c>
      <c r="K905" s="649">
        <v>40210.910000000003</v>
      </c>
      <c r="L905" s="649">
        <v>1</v>
      </c>
      <c r="M905" s="649">
        <v>40210.910000000003</v>
      </c>
      <c r="N905" s="649"/>
      <c r="O905" s="649"/>
      <c r="P905" s="637"/>
      <c r="Q905" s="650"/>
    </row>
    <row r="906" spans="1:17" ht="14.4" customHeight="1" x14ac:dyDescent="0.3">
      <c r="A906" s="631" t="s">
        <v>3176</v>
      </c>
      <c r="B906" s="632" t="s">
        <v>2531</v>
      </c>
      <c r="C906" s="632" t="s">
        <v>2501</v>
      </c>
      <c r="D906" s="632" t="s">
        <v>2832</v>
      </c>
      <c r="E906" s="632" t="s">
        <v>2833</v>
      </c>
      <c r="F906" s="649">
        <v>4</v>
      </c>
      <c r="G906" s="649">
        <v>4585.32</v>
      </c>
      <c r="H906" s="649">
        <v>2</v>
      </c>
      <c r="I906" s="649">
        <v>1146.33</v>
      </c>
      <c r="J906" s="649">
        <v>2</v>
      </c>
      <c r="K906" s="649">
        <v>2292.66</v>
      </c>
      <c r="L906" s="649">
        <v>1</v>
      </c>
      <c r="M906" s="649">
        <v>1146.33</v>
      </c>
      <c r="N906" s="649"/>
      <c r="O906" s="649"/>
      <c r="P906" s="637"/>
      <c r="Q906" s="650"/>
    </row>
    <row r="907" spans="1:17" ht="14.4" customHeight="1" x14ac:dyDescent="0.3">
      <c r="A907" s="631" t="s">
        <v>3176</v>
      </c>
      <c r="B907" s="632" t="s">
        <v>2531</v>
      </c>
      <c r="C907" s="632" t="s">
        <v>2501</v>
      </c>
      <c r="D907" s="632" t="s">
        <v>3179</v>
      </c>
      <c r="E907" s="632" t="s">
        <v>3180</v>
      </c>
      <c r="F907" s="649">
        <v>63</v>
      </c>
      <c r="G907" s="649">
        <v>1559250</v>
      </c>
      <c r="H907" s="649">
        <v>1.9090909090909092</v>
      </c>
      <c r="I907" s="649">
        <v>24750</v>
      </c>
      <c r="J907" s="649">
        <v>33</v>
      </c>
      <c r="K907" s="649">
        <v>816750</v>
      </c>
      <c r="L907" s="649">
        <v>1</v>
      </c>
      <c r="M907" s="649">
        <v>24750</v>
      </c>
      <c r="N907" s="649">
        <v>38</v>
      </c>
      <c r="O907" s="649">
        <v>830727.49999999988</v>
      </c>
      <c r="P907" s="637">
        <v>1.0171135598408325</v>
      </c>
      <c r="Q907" s="650">
        <v>21861.249999999996</v>
      </c>
    </row>
    <row r="908" spans="1:17" ht="14.4" customHeight="1" x14ac:dyDescent="0.3">
      <c r="A908" s="631" t="s">
        <v>3176</v>
      </c>
      <c r="B908" s="632" t="s">
        <v>2531</v>
      </c>
      <c r="C908" s="632" t="s">
        <v>2501</v>
      </c>
      <c r="D908" s="632" t="s">
        <v>2834</v>
      </c>
      <c r="E908" s="632" t="s">
        <v>2835</v>
      </c>
      <c r="F908" s="649">
        <v>7</v>
      </c>
      <c r="G908" s="649">
        <v>2513.6999999999998</v>
      </c>
      <c r="H908" s="649">
        <v>2.3333333333333326</v>
      </c>
      <c r="I908" s="649">
        <v>359.09999999999997</v>
      </c>
      <c r="J908" s="649">
        <v>3</v>
      </c>
      <c r="K908" s="649">
        <v>1077.3000000000002</v>
      </c>
      <c r="L908" s="649">
        <v>1</v>
      </c>
      <c r="M908" s="649">
        <v>359.10000000000008</v>
      </c>
      <c r="N908" s="649">
        <v>1</v>
      </c>
      <c r="O908" s="649">
        <v>359.1</v>
      </c>
      <c r="P908" s="637">
        <v>0.33333333333333331</v>
      </c>
      <c r="Q908" s="650">
        <v>359.1</v>
      </c>
    </row>
    <row r="909" spans="1:17" ht="14.4" customHeight="1" x14ac:dyDescent="0.3">
      <c r="A909" s="631" t="s">
        <v>3176</v>
      </c>
      <c r="B909" s="632" t="s">
        <v>2531</v>
      </c>
      <c r="C909" s="632" t="s">
        <v>2501</v>
      </c>
      <c r="D909" s="632" t="s">
        <v>2967</v>
      </c>
      <c r="E909" s="632" t="s">
        <v>2968</v>
      </c>
      <c r="F909" s="649">
        <v>13</v>
      </c>
      <c r="G909" s="649">
        <v>170014</v>
      </c>
      <c r="H909" s="649">
        <v>0.76470588235294112</v>
      </c>
      <c r="I909" s="649">
        <v>13078</v>
      </c>
      <c r="J909" s="649">
        <v>17</v>
      </c>
      <c r="K909" s="649">
        <v>222326</v>
      </c>
      <c r="L909" s="649">
        <v>1</v>
      </c>
      <c r="M909" s="649">
        <v>13078</v>
      </c>
      <c r="N909" s="649">
        <v>14</v>
      </c>
      <c r="O909" s="649">
        <v>174470.86</v>
      </c>
      <c r="P909" s="637">
        <v>0.78475239063357405</v>
      </c>
      <c r="Q909" s="650">
        <v>12462.204285714284</v>
      </c>
    </row>
    <row r="910" spans="1:17" ht="14.4" customHeight="1" x14ac:dyDescent="0.3">
      <c r="A910" s="631" t="s">
        <v>3176</v>
      </c>
      <c r="B910" s="632" t="s">
        <v>2531</v>
      </c>
      <c r="C910" s="632" t="s">
        <v>2501</v>
      </c>
      <c r="D910" s="632" t="s">
        <v>3181</v>
      </c>
      <c r="E910" s="632" t="s">
        <v>3182</v>
      </c>
      <c r="F910" s="649">
        <v>8</v>
      </c>
      <c r="G910" s="649">
        <v>127896</v>
      </c>
      <c r="H910" s="649"/>
      <c r="I910" s="649">
        <v>15987</v>
      </c>
      <c r="J910" s="649"/>
      <c r="K910" s="649"/>
      <c r="L910" s="649"/>
      <c r="M910" s="649"/>
      <c r="N910" s="649"/>
      <c r="O910" s="649"/>
      <c r="P910" s="637"/>
      <c r="Q910" s="650"/>
    </row>
    <row r="911" spans="1:17" ht="14.4" customHeight="1" x14ac:dyDescent="0.3">
      <c r="A911" s="631" t="s">
        <v>3176</v>
      </c>
      <c r="B911" s="632" t="s">
        <v>2531</v>
      </c>
      <c r="C911" s="632" t="s">
        <v>2501</v>
      </c>
      <c r="D911" s="632" t="s">
        <v>3183</v>
      </c>
      <c r="E911" s="632" t="s">
        <v>3184</v>
      </c>
      <c r="F911" s="649">
        <v>12</v>
      </c>
      <c r="G911" s="649">
        <v>419520</v>
      </c>
      <c r="H911" s="649">
        <v>0.8571428571428571</v>
      </c>
      <c r="I911" s="649">
        <v>34960</v>
      </c>
      <c r="J911" s="649">
        <v>14</v>
      </c>
      <c r="K911" s="649">
        <v>489440</v>
      </c>
      <c r="L911" s="649">
        <v>1</v>
      </c>
      <c r="M911" s="649">
        <v>34960</v>
      </c>
      <c r="N911" s="649">
        <v>8</v>
      </c>
      <c r="O911" s="649">
        <v>279680</v>
      </c>
      <c r="P911" s="637">
        <v>0.5714285714285714</v>
      </c>
      <c r="Q911" s="650">
        <v>34960</v>
      </c>
    </row>
    <row r="912" spans="1:17" ht="14.4" customHeight="1" x14ac:dyDescent="0.3">
      <c r="A912" s="631" t="s">
        <v>3176</v>
      </c>
      <c r="B912" s="632" t="s">
        <v>2531</v>
      </c>
      <c r="C912" s="632" t="s">
        <v>2501</v>
      </c>
      <c r="D912" s="632" t="s">
        <v>2565</v>
      </c>
      <c r="E912" s="632" t="s">
        <v>2566</v>
      </c>
      <c r="F912" s="649"/>
      <c r="G912" s="649"/>
      <c r="H912" s="649"/>
      <c r="I912" s="649"/>
      <c r="J912" s="649"/>
      <c r="K912" s="649"/>
      <c r="L912" s="649"/>
      <c r="M912" s="649"/>
      <c r="N912" s="649">
        <v>1</v>
      </c>
      <c r="O912" s="649">
        <v>838.48</v>
      </c>
      <c r="P912" s="637"/>
      <c r="Q912" s="650">
        <v>838.48</v>
      </c>
    </row>
    <row r="913" spans="1:17" ht="14.4" customHeight="1" x14ac:dyDescent="0.3">
      <c r="A913" s="631" t="s">
        <v>3176</v>
      </c>
      <c r="B913" s="632" t="s">
        <v>2531</v>
      </c>
      <c r="C913" s="632" t="s">
        <v>2501</v>
      </c>
      <c r="D913" s="632" t="s">
        <v>2836</v>
      </c>
      <c r="E913" s="632" t="s">
        <v>2837</v>
      </c>
      <c r="F913" s="649">
        <v>3</v>
      </c>
      <c r="G913" s="649">
        <v>50495.069999999992</v>
      </c>
      <c r="H913" s="649">
        <v>0.75</v>
      </c>
      <c r="I913" s="649">
        <v>16831.689999999999</v>
      </c>
      <c r="J913" s="649">
        <v>4</v>
      </c>
      <c r="K913" s="649">
        <v>67326.759999999995</v>
      </c>
      <c r="L913" s="649">
        <v>1</v>
      </c>
      <c r="M913" s="649">
        <v>16831.689999999999</v>
      </c>
      <c r="N913" s="649">
        <v>5</v>
      </c>
      <c r="O913" s="649">
        <v>79016.47</v>
      </c>
      <c r="P913" s="637">
        <v>1.1736265045280658</v>
      </c>
      <c r="Q913" s="650">
        <v>15803.294</v>
      </c>
    </row>
    <row r="914" spans="1:17" ht="14.4" customHeight="1" x14ac:dyDescent="0.3">
      <c r="A914" s="631" t="s">
        <v>3176</v>
      </c>
      <c r="B914" s="632" t="s">
        <v>2531</v>
      </c>
      <c r="C914" s="632" t="s">
        <v>2501</v>
      </c>
      <c r="D914" s="632" t="s">
        <v>2842</v>
      </c>
      <c r="E914" s="632" t="s">
        <v>2843</v>
      </c>
      <c r="F914" s="649">
        <v>29</v>
      </c>
      <c r="G914" s="649">
        <v>191026.77000000002</v>
      </c>
      <c r="H914" s="649">
        <v>0.96666666666666667</v>
      </c>
      <c r="I914" s="649">
        <v>6587.130000000001</v>
      </c>
      <c r="J914" s="649">
        <v>30</v>
      </c>
      <c r="K914" s="649">
        <v>197613.90000000002</v>
      </c>
      <c r="L914" s="649">
        <v>1</v>
      </c>
      <c r="M914" s="649">
        <v>6587.130000000001</v>
      </c>
      <c r="N914" s="649">
        <v>26</v>
      </c>
      <c r="O914" s="649">
        <v>144907.47</v>
      </c>
      <c r="P914" s="637">
        <v>0.73328581643295332</v>
      </c>
      <c r="Q914" s="650">
        <v>5573.3642307692307</v>
      </c>
    </row>
    <row r="915" spans="1:17" ht="14.4" customHeight="1" x14ac:dyDescent="0.3">
      <c r="A915" s="631" t="s">
        <v>3176</v>
      </c>
      <c r="B915" s="632" t="s">
        <v>2531</v>
      </c>
      <c r="C915" s="632" t="s">
        <v>2501</v>
      </c>
      <c r="D915" s="632" t="s">
        <v>2567</v>
      </c>
      <c r="E915" s="632" t="s">
        <v>2568</v>
      </c>
      <c r="F915" s="649"/>
      <c r="G915" s="649"/>
      <c r="H915" s="649"/>
      <c r="I915" s="649"/>
      <c r="J915" s="649"/>
      <c r="K915" s="649"/>
      <c r="L915" s="649"/>
      <c r="M915" s="649"/>
      <c r="N915" s="649">
        <v>1</v>
      </c>
      <c r="O915" s="649">
        <v>1726.4</v>
      </c>
      <c r="P915" s="637"/>
      <c r="Q915" s="650">
        <v>1726.4</v>
      </c>
    </row>
    <row r="916" spans="1:17" ht="14.4" customHeight="1" x14ac:dyDescent="0.3">
      <c r="A916" s="631" t="s">
        <v>3176</v>
      </c>
      <c r="B916" s="632" t="s">
        <v>2531</v>
      </c>
      <c r="C916" s="632" t="s">
        <v>2501</v>
      </c>
      <c r="D916" s="632" t="s">
        <v>2844</v>
      </c>
      <c r="E916" s="632" t="s">
        <v>2845</v>
      </c>
      <c r="F916" s="649">
        <v>4</v>
      </c>
      <c r="G916" s="649">
        <v>323745.59999999998</v>
      </c>
      <c r="H916" s="649">
        <v>1.3333333333333333</v>
      </c>
      <c r="I916" s="649">
        <v>80936.399999999994</v>
      </c>
      <c r="J916" s="649">
        <v>3</v>
      </c>
      <c r="K916" s="649">
        <v>242809.19999999998</v>
      </c>
      <c r="L916" s="649">
        <v>1</v>
      </c>
      <c r="M916" s="649">
        <v>80936.399999999994</v>
      </c>
      <c r="N916" s="649">
        <v>2</v>
      </c>
      <c r="O916" s="649">
        <v>161872.79999999999</v>
      </c>
      <c r="P916" s="637">
        <v>0.66666666666666663</v>
      </c>
      <c r="Q916" s="650">
        <v>80936.399999999994</v>
      </c>
    </row>
    <row r="917" spans="1:17" ht="14.4" customHeight="1" x14ac:dyDescent="0.3">
      <c r="A917" s="631" t="s">
        <v>3176</v>
      </c>
      <c r="B917" s="632" t="s">
        <v>2531</v>
      </c>
      <c r="C917" s="632" t="s">
        <v>2501</v>
      </c>
      <c r="D917" s="632" t="s">
        <v>3185</v>
      </c>
      <c r="E917" s="632" t="s">
        <v>3186</v>
      </c>
      <c r="F917" s="649">
        <v>1</v>
      </c>
      <c r="G917" s="649">
        <v>13065.54</v>
      </c>
      <c r="H917" s="649"/>
      <c r="I917" s="649">
        <v>13065.54</v>
      </c>
      <c r="J917" s="649"/>
      <c r="K917" s="649"/>
      <c r="L917" s="649"/>
      <c r="M917" s="649"/>
      <c r="N917" s="649"/>
      <c r="O917" s="649"/>
      <c r="P917" s="637"/>
      <c r="Q917" s="650"/>
    </row>
    <row r="918" spans="1:17" ht="14.4" customHeight="1" x14ac:dyDescent="0.3">
      <c r="A918" s="631" t="s">
        <v>3176</v>
      </c>
      <c r="B918" s="632" t="s">
        <v>2531</v>
      </c>
      <c r="C918" s="632" t="s">
        <v>2501</v>
      </c>
      <c r="D918" s="632" t="s">
        <v>2852</v>
      </c>
      <c r="E918" s="632" t="s">
        <v>2853</v>
      </c>
      <c r="F918" s="649">
        <v>33</v>
      </c>
      <c r="G918" s="649">
        <v>143880</v>
      </c>
      <c r="H918" s="649">
        <v>0.97058823529411764</v>
      </c>
      <c r="I918" s="649">
        <v>4360</v>
      </c>
      <c r="J918" s="649">
        <v>34</v>
      </c>
      <c r="K918" s="649">
        <v>148240</v>
      </c>
      <c r="L918" s="649">
        <v>1</v>
      </c>
      <c r="M918" s="649">
        <v>4360</v>
      </c>
      <c r="N918" s="649">
        <v>26</v>
      </c>
      <c r="O918" s="649">
        <v>100796.26</v>
      </c>
      <c r="P918" s="637">
        <v>0.67995318402590388</v>
      </c>
      <c r="Q918" s="650">
        <v>3876.7792307692307</v>
      </c>
    </row>
    <row r="919" spans="1:17" ht="14.4" customHeight="1" x14ac:dyDescent="0.3">
      <c r="A919" s="631" t="s">
        <v>3176</v>
      </c>
      <c r="B919" s="632" t="s">
        <v>2531</v>
      </c>
      <c r="C919" s="632" t="s">
        <v>2501</v>
      </c>
      <c r="D919" s="632" t="s">
        <v>3098</v>
      </c>
      <c r="E919" s="632" t="s">
        <v>3099</v>
      </c>
      <c r="F919" s="649"/>
      <c r="G919" s="649"/>
      <c r="H919" s="649"/>
      <c r="I919" s="649"/>
      <c r="J919" s="649">
        <v>1</v>
      </c>
      <c r="K919" s="649">
        <v>19969</v>
      </c>
      <c r="L919" s="649">
        <v>1</v>
      </c>
      <c r="M919" s="649">
        <v>19969</v>
      </c>
      <c r="N919" s="649">
        <v>1</v>
      </c>
      <c r="O919" s="649">
        <v>19969</v>
      </c>
      <c r="P919" s="637">
        <v>1</v>
      </c>
      <c r="Q919" s="650">
        <v>19969</v>
      </c>
    </row>
    <row r="920" spans="1:17" ht="14.4" customHeight="1" x14ac:dyDescent="0.3">
      <c r="A920" s="631" t="s">
        <v>3176</v>
      </c>
      <c r="B920" s="632" t="s">
        <v>2531</v>
      </c>
      <c r="C920" s="632" t="s">
        <v>2501</v>
      </c>
      <c r="D920" s="632" t="s">
        <v>2854</v>
      </c>
      <c r="E920" s="632" t="s">
        <v>2855</v>
      </c>
      <c r="F920" s="649"/>
      <c r="G920" s="649"/>
      <c r="H920" s="649"/>
      <c r="I920" s="649"/>
      <c r="J920" s="649"/>
      <c r="K920" s="649"/>
      <c r="L920" s="649"/>
      <c r="M920" s="649"/>
      <c r="N920" s="649">
        <v>1</v>
      </c>
      <c r="O920" s="649">
        <v>3106.5</v>
      </c>
      <c r="P920" s="637"/>
      <c r="Q920" s="650">
        <v>3106.5</v>
      </c>
    </row>
    <row r="921" spans="1:17" ht="14.4" customHeight="1" x14ac:dyDescent="0.3">
      <c r="A921" s="631" t="s">
        <v>3176</v>
      </c>
      <c r="B921" s="632" t="s">
        <v>2531</v>
      </c>
      <c r="C921" s="632" t="s">
        <v>2501</v>
      </c>
      <c r="D921" s="632" t="s">
        <v>2856</v>
      </c>
      <c r="E921" s="632" t="s">
        <v>2857</v>
      </c>
      <c r="F921" s="649">
        <v>2</v>
      </c>
      <c r="G921" s="649">
        <v>761.72</v>
      </c>
      <c r="H921" s="649">
        <v>2</v>
      </c>
      <c r="I921" s="649">
        <v>380.86</v>
      </c>
      <c r="J921" s="649">
        <v>1</v>
      </c>
      <c r="K921" s="649">
        <v>380.86</v>
      </c>
      <c r="L921" s="649">
        <v>1</v>
      </c>
      <c r="M921" s="649">
        <v>380.86</v>
      </c>
      <c r="N921" s="649">
        <v>3</v>
      </c>
      <c r="O921" s="649">
        <v>1142.58</v>
      </c>
      <c r="P921" s="637">
        <v>2.9999999999999996</v>
      </c>
      <c r="Q921" s="650">
        <v>380.85999999999996</v>
      </c>
    </row>
    <row r="922" spans="1:17" ht="14.4" customHeight="1" x14ac:dyDescent="0.3">
      <c r="A922" s="631" t="s">
        <v>3176</v>
      </c>
      <c r="B922" s="632" t="s">
        <v>2531</v>
      </c>
      <c r="C922" s="632" t="s">
        <v>2501</v>
      </c>
      <c r="D922" s="632" t="s">
        <v>3187</v>
      </c>
      <c r="E922" s="632" t="s">
        <v>3188</v>
      </c>
      <c r="F922" s="649">
        <v>1</v>
      </c>
      <c r="G922" s="649">
        <v>15675</v>
      </c>
      <c r="H922" s="649">
        <v>0.5</v>
      </c>
      <c r="I922" s="649">
        <v>15675</v>
      </c>
      <c r="J922" s="649">
        <v>2</v>
      </c>
      <c r="K922" s="649">
        <v>31350</v>
      </c>
      <c r="L922" s="649">
        <v>1</v>
      </c>
      <c r="M922" s="649">
        <v>15675</v>
      </c>
      <c r="N922" s="649"/>
      <c r="O922" s="649"/>
      <c r="P922" s="637"/>
      <c r="Q922" s="650"/>
    </row>
    <row r="923" spans="1:17" ht="14.4" customHeight="1" x14ac:dyDescent="0.3">
      <c r="A923" s="631" t="s">
        <v>3176</v>
      </c>
      <c r="B923" s="632" t="s">
        <v>2531</v>
      </c>
      <c r="C923" s="632" t="s">
        <v>2501</v>
      </c>
      <c r="D923" s="632" t="s">
        <v>3189</v>
      </c>
      <c r="E923" s="632" t="s">
        <v>3190</v>
      </c>
      <c r="F923" s="649">
        <v>2</v>
      </c>
      <c r="G923" s="649">
        <v>42736</v>
      </c>
      <c r="H923" s="649">
        <v>0.1111111111111111</v>
      </c>
      <c r="I923" s="649">
        <v>21368</v>
      </c>
      <c r="J923" s="649">
        <v>18</v>
      </c>
      <c r="K923" s="649">
        <v>384624</v>
      </c>
      <c r="L923" s="649">
        <v>1</v>
      </c>
      <c r="M923" s="649">
        <v>21368</v>
      </c>
      <c r="N923" s="649">
        <v>8</v>
      </c>
      <c r="O923" s="649">
        <v>155457.60000000001</v>
      </c>
      <c r="P923" s="637">
        <v>0.40418070635217773</v>
      </c>
      <c r="Q923" s="650">
        <v>19432.2</v>
      </c>
    </row>
    <row r="924" spans="1:17" ht="14.4" customHeight="1" x14ac:dyDescent="0.3">
      <c r="A924" s="631" t="s">
        <v>3176</v>
      </c>
      <c r="B924" s="632" t="s">
        <v>2531</v>
      </c>
      <c r="C924" s="632" t="s">
        <v>2501</v>
      </c>
      <c r="D924" s="632" t="s">
        <v>2864</v>
      </c>
      <c r="E924" s="632" t="s">
        <v>2865</v>
      </c>
      <c r="F924" s="649"/>
      <c r="G924" s="649"/>
      <c r="H924" s="649"/>
      <c r="I924" s="649"/>
      <c r="J924" s="649"/>
      <c r="K924" s="649"/>
      <c r="L924" s="649"/>
      <c r="M924" s="649"/>
      <c r="N924" s="649">
        <v>1</v>
      </c>
      <c r="O924" s="649">
        <v>11015.5</v>
      </c>
      <c r="P924" s="637"/>
      <c r="Q924" s="650">
        <v>11015.5</v>
      </c>
    </row>
    <row r="925" spans="1:17" ht="14.4" customHeight="1" x14ac:dyDescent="0.3">
      <c r="A925" s="631" t="s">
        <v>3176</v>
      </c>
      <c r="B925" s="632" t="s">
        <v>2531</v>
      </c>
      <c r="C925" s="632" t="s">
        <v>2501</v>
      </c>
      <c r="D925" s="632" t="s">
        <v>3045</v>
      </c>
      <c r="E925" s="632" t="s">
        <v>3046</v>
      </c>
      <c r="F925" s="649">
        <v>4</v>
      </c>
      <c r="G925" s="649">
        <v>120540</v>
      </c>
      <c r="H925" s="649">
        <v>4</v>
      </c>
      <c r="I925" s="649">
        <v>30135</v>
      </c>
      <c r="J925" s="649">
        <v>1</v>
      </c>
      <c r="K925" s="649">
        <v>30135</v>
      </c>
      <c r="L925" s="649">
        <v>1</v>
      </c>
      <c r="M925" s="649">
        <v>30135</v>
      </c>
      <c r="N925" s="649"/>
      <c r="O925" s="649"/>
      <c r="P925" s="637"/>
      <c r="Q925" s="650"/>
    </row>
    <row r="926" spans="1:17" ht="14.4" customHeight="1" x14ac:dyDescent="0.3">
      <c r="A926" s="631" t="s">
        <v>3176</v>
      </c>
      <c r="B926" s="632" t="s">
        <v>2531</v>
      </c>
      <c r="C926" s="632" t="s">
        <v>2501</v>
      </c>
      <c r="D926" s="632" t="s">
        <v>2870</v>
      </c>
      <c r="E926" s="632" t="s">
        <v>2871</v>
      </c>
      <c r="F926" s="649"/>
      <c r="G926" s="649"/>
      <c r="H926" s="649"/>
      <c r="I926" s="649"/>
      <c r="J926" s="649">
        <v>1</v>
      </c>
      <c r="K926" s="649">
        <v>310</v>
      </c>
      <c r="L926" s="649">
        <v>1</v>
      </c>
      <c r="M926" s="649">
        <v>310</v>
      </c>
      <c r="N926" s="649"/>
      <c r="O926" s="649"/>
      <c r="P926" s="637"/>
      <c r="Q926" s="650"/>
    </row>
    <row r="927" spans="1:17" ht="14.4" customHeight="1" x14ac:dyDescent="0.3">
      <c r="A927" s="631" t="s">
        <v>3176</v>
      </c>
      <c r="B927" s="632" t="s">
        <v>2531</v>
      </c>
      <c r="C927" s="632" t="s">
        <v>2501</v>
      </c>
      <c r="D927" s="632" t="s">
        <v>2874</v>
      </c>
      <c r="E927" s="632" t="s">
        <v>2875</v>
      </c>
      <c r="F927" s="649">
        <v>3</v>
      </c>
      <c r="G927" s="649">
        <v>7480.77</v>
      </c>
      <c r="H927" s="649"/>
      <c r="I927" s="649">
        <v>2493.59</v>
      </c>
      <c r="J927" s="649"/>
      <c r="K927" s="649"/>
      <c r="L927" s="649"/>
      <c r="M927" s="649"/>
      <c r="N927" s="649"/>
      <c r="O927" s="649"/>
      <c r="P927" s="637"/>
      <c r="Q927" s="650"/>
    </row>
    <row r="928" spans="1:17" ht="14.4" customHeight="1" x14ac:dyDescent="0.3">
      <c r="A928" s="631" t="s">
        <v>3176</v>
      </c>
      <c r="B928" s="632" t="s">
        <v>2531</v>
      </c>
      <c r="C928" s="632" t="s">
        <v>2501</v>
      </c>
      <c r="D928" s="632" t="s">
        <v>2876</v>
      </c>
      <c r="E928" s="632" t="s">
        <v>2781</v>
      </c>
      <c r="F928" s="649">
        <v>4</v>
      </c>
      <c r="G928" s="649">
        <v>34146.199999999997</v>
      </c>
      <c r="H928" s="649">
        <v>4</v>
      </c>
      <c r="I928" s="649">
        <v>8536.5499999999993</v>
      </c>
      <c r="J928" s="649">
        <v>1</v>
      </c>
      <c r="K928" s="649">
        <v>8536.5499999999993</v>
      </c>
      <c r="L928" s="649">
        <v>1</v>
      </c>
      <c r="M928" s="649">
        <v>8536.5499999999993</v>
      </c>
      <c r="N928" s="649"/>
      <c r="O928" s="649"/>
      <c r="P928" s="637"/>
      <c r="Q928" s="650"/>
    </row>
    <row r="929" spans="1:17" ht="14.4" customHeight="1" x14ac:dyDescent="0.3">
      <c r="A929" s="631" t="s">
        <v>3176</v>
      </c>
      <c r="B929" s="632" t="s">
        <v>2531</v>
      </c>
      <c r="C929" s="632" t="s">
        <v>2501</v>
      </c>
      <c r="D929" s="632" t="s">
        <v>3118</v>
      </c>
      <c r="E929" s="632" t="s">
        <v>3119</v>
      </c>
      <c r="F929" s="649">
        <v>1</v>
      </c>
      <c r="G929" s="649">
        <v>33448</v>
      </c>
      <c r="H929" s="649">
        <v>0.33333333333333331</v>
      </c>
      <c r="I929" s="649">
        <v>33448</v>
      </c>
      <c r="J929" s="649">
        <v>3</v>
      </c>
      <c r="K929" s="649">
        <v>100344</v>
      </c>
      <c r="L929" s="649">
        <v>1</v>
      </c>
      <c r="M929" s="649">
        <v>33448</v>
      </c>
      <c r="N929" s="649">
        <v>2</v>
      </c>
      <c r="O929" s="649">
        <v>66896</v>
      </c>
      <c r="P929" s="637">
        <v>0.66666666666666663</v>
      </c>
      <c r="Q929" s="650">
        <v>33448</v>
      </c>
    </row>
    <row r="930" spans="1:17" ht="14.4" customHeight="1" x14ac:dyDescent="0.3">
      <c r="A930" s="631" t="s">
        <v>3176</v>
      </c>
      <c r="B930" s="632" t="s">
        <v>2531</v>
      </c>
      <c r="C930" s="632" t="s">
        <v>2501</v>
      </c>
      <c r="D930" s="632" t="s">
        <v>3191</v>
      </c>
      <c r="E930" s="632" t="s">
        <v>3192</v>
      </c>
      <c r="F930" s="649">
        <v>1</v>
      </c>
      <c r="G930" s="649">
        <v>32200</v>
      </c>
      <c r="H930" s="649"/>
      <c r="I930" s="649">
        <v>32200</v>
      </c>
      <c r="J930" s="649"/>
      <c r="K930" s="649"/>
      <c r="L930" s="649"/>
      <c r="M930" s="649"/>
      <c r="N930" s="649"/>
      <c r="O930" s="649"/>
      <c r="P930" s="637"/>
      <c r="Q930" s="650"/>
    </row>
    <row r="931" spans="1:17" ht="14.4" customHeight="1" x14ac:dyDescent="0.3">
      <c r="A931" s="631" t="s">
        <v>3176</v>
      </c>
      <c r="B931" s="632" t="s">
        <v>2531</v>
      </c>
      <c r="C931" s="632" t="s">
        <v>2501</v>
      </c>
      <c r="D931" s="632" t="s">
        <v>3193</v>
      </c>
      <c r="E931" s="632" t="s">
        <v>3194</v>
      </c>
      <c r="F931" s="649">
        <v>2</v>
      </c>
      <c r="G931" s="649">
        <v>454818.52</v>
      </c>
      <c r="H931" s="649">
        <v>0.5</v>
      </c>
      <c r="I931" s="649">
        <v>227409.26</v>
      </c>
      <c r="J931" s="649">
        <v>4</v>
      </c>
      <c r="K931" s="649">
        <v>909637.04</v>
      </c>
      <c r="L931" s="649">
        <v>1</v>
      </c>
      <c r="M931" s="649">
        <v>227409.26</v>
      </c>
      <c r="N931" s="649"/>
      <c r="O931" s="649"/>
      <c r="P931" s="637"/>
      <c r="Q931" s="650"/>
    </row>
    <row r="932" spans="1:17" ht="14.4" customHeight="1" x14ac:dyDescent="0.3">
      <c r="A932" s="631" t="s">
        <v>3176</v>
      </c>
      <c r="B932" s="632" t="s">
        <v>2531</v>
      </c>
      <c r="C932" s="632" t="s">
        <v>2501</v>
      </c>
      <c r="D932" s="632" t="s">
        <v>2881</v>
      </c>
      <c r="E932" s="632" t="s">
        <v>2776</v>
      </c>
      <c r="F932" s="649"/>
      <c r="G932" s="649"/>
      <c r="H932" s="649"/>
      <c r="I932" s="649"/>
      <c r="J932" s="649"/>
      <c r="K932" s="649"/>
      <c r="L932" s="649"/>
      <c r="M932" s="649"/>
      <c r="N932" s="649">
        <v>3</v>
      </c>
      <c r="O932" s="649">
        <v>5796.2699999999995</v>
      </c>
      <c r="P932" s="637"/>
      <c r="Q932" s="650">
        <v>1932.09</v>
      </c>
    </row>
    <row r="933" spans="1:17" ht="14.4" customHeight="1" x14ac:dyDescent="0.3">
      <c r="A933" s="631" t="s">
        <v>3176</v>
      </c>
      <c r="B933" s="632" t="s">
        <v>2531</v>
      </c>
      <c r="C933" s="632" t="s">
        <v>2501</v>
      </c>
      <c r="D933" s="632" t="s">
        <v>3195</v>
      </c>
      <c r="E933" s="632" t="s">
        <v>3196</v>
      </c>
      <c r="F933" s="649"/>
      <c r="G933" s="649"/>
      <c r="H933" s="649"/>
      <c r="I933" s="649"/>
      <c r="J933" s="649">
        <v>1</v>
      </c>
      <c r="K933" s="649">
        <v>8276.4</v>
      </c>
      <c r="L933" s="649">
        <v>1</v>
      </c>
      <c r="M933" s="649">
        <v>8276.4</v>
      </c>
      <c r="N933" s="649"/>
      <c r="O933" s="649"/>
      <c r="P933" s="637"/>
      <c r="Q933" s="650"/>
    </row>
    <row r="934" spans="1:17" ht="14.4" customHeight="1" x14ac:dyDescent="0.3">
      <c r="A934" s="631" t="s">
        <v>3176</v>
      </c>
      <c r="B934" s="632" t="s">
        <v>2531</v>
      </c>
      <c r="C934" s="632" t="s">
        <v>2501</v>
      </c>
      <c r="D934" s="632" t="s">
        <v>3197</v>
      </c>
      <c r="E934" s="632" t="s">
        <v>3198</v>
      </c>
      <c r="F934" s="649"/>
      <c r="G934" s="649"/>
      <c r="H934" s="649"/>
      <c r="I934" s="649"/>
      <c r="J934" s="649">
        <v>2</v>
      </c>
      <c r="K934" s="649">
        <v>15681.6</v>
      </c>
      <c r="L934" s="649">
        <v>1</v>
      </c>
      <c r="M934" s="649">
        <v>7840.8</v>
      </c>
      <c r="N934" s="649"/>
      <c r="O934" s="649"/>
      <c r="P934" s="637"/>
      <c r="Q934" s="650"/>
    </row>
    <row r="935" spans="1:17" ht="14.4" customHeight="1" x14ac:dyDescent="0.3">
      <c r="A935" s="631" t="s">
        <v>3176</v>
      </c>
      <c r="B935" s="632" t="s">
        <v>2531</v>
      </c>
      <c r="C935" s="632" t="s">
        <v>2501</v>
      </c>
      <c r="D935" s="632" t="s">
        <v>3057</v>
      </c>
      <c r="E935" s="632" t="s">
        <v>3058</v>
      </c>
      <c r="F935" s="649"/>
      <c r="G935" s="649"/>
      <c r="H935" s="649"/>
      <c r="I935" s="649"/>
      <c r="J935" s="649"/>
      <c r="K935" s="649"/>
      <c r="L935" s="649"/>
      <c r="M935" s="649"/>
      <c r="N935" s="649">
        <v>1</v>
      </c>
      <c r="O935" s="649">
        <v>4857</v>
      </c>
      <c r="P935" s="637"/>
      <c r="Q935" s="650">
        <v>4857</v>
      </c>
    </row>
    <row r="936" spans="1:17" ht="14.4" customHeight="1" x14ac:dyDescent="0.3">
      <c r="A936" s="631" t="s">
        <v>3176</v>
      </c>
      <c r="B936" s="632" t="s">
        <v>2531</v>
      </c>
      <c r="C936" s="632" t="s">
        <v>2501</v>
      </c>
      <c r="D936" s="632" t="s">
        <v>3145</v>
      </c>
      <c r="E936" s="632" t="s">
        <v>3146</v>
      </c>
      <c r="F936" s="649"/>
      <c r="G936" s="649"/>
      <c r="H936" s="649"/>
      <c r="I936" s="649"/>
      <c r="J936" s="649"/>
      <c r="K936" s="649"/>
      <c r="L936" s="649"/>
      <c r="M936" s="649"/>
      <c r="N936" s="649">
        <v>1</v>
      </c>
      <c r="O936" s="649">
        <v>1356.6</v>
      </c>
      <c r="P936" s="637"/>
      <c r="Q936" s="650">
        <v>1356.6</v>
      </c>
    </row>
    <row r="937" spans="1:17" ht="14.4" customHeight="1" x14ac:dyDescent="0.3">
      <c r="A937" s="631" t="s">
        <v>3176</v>
      </c>
      <c r="B937" s="632" t="s">
        <v>2531</v>
      </c>
      <c r="C937" s="632" t="s">
        <v>2501</v>
      </c>
      <c r="D937" s="632" t="s">
        <v>3059</v>
      </c>
      <c r="E937" s="632" t="s">
        <v>3060</v>
      </c>
      <c r="F937" s="649"/>
      <c r="G937" s="649"/>
      <c r="H937" s="649"/>
      <c r="I937" s="649"/>
      <c r="J937" s="649"/>
      <c r="K937" s="649"/>
      <c r="L937" s="649"/>
      <c r="M937" s="649"/>
      <c r="N937" s="649">
        <v>1</v>
      </c>
      <c r="O937" s="649">
        <v>4066.69</v>
      </c>
      <c r="P937" s="637"/>
      <c r="Q937" s="650">
        <v>4066.69</v>
      </c>
    </row>
    <row r="938" spans="1:17" ht="14.4" customHeight="1" x14ac:dyDescent="0.3">
      <c r="A938" s="631" t="s">
        <v>3176</v>
      </c>
      <c r="B938" s="632" t="s">
        <v>2531</v>
      </c>
      <c r="C938" s="632" t="s">
        <v>2501</v>
      </c>
      <c r="D938" s="632" t="s">
        <v>3199</v>
      </c>
      <c r="E938" s="632" t="s">
        <v>2972</v>
      </c>
      <c r="F938" s="649"/>
      <c r="G938" s="649"/>
      <c r="H938" s="649"/>
      <c r="I938" s="649"/>
      <c r="J938" s="649"/>
      <c r="K938" s="649"/>
      <c r="L938" s="649"/>
      <c r="M938" s="649"/>
      <c r="N938" s="649">
        <v>1</v>
      </c>
      <c r="O938" s="649">
        <v>64000</v>
      </c>
      <c r="P938" s="637"/>
      <c r="Q938" s="650">
        <v>64000</v>
      </c>
    </row>
    <row r="939" spans="1:17" ht="14.4" customHeight="1" x14ac:dyDescent="0.3">
      <c r="A939" s="631" t="s">
        <v>3176</v>
      </c>
      <c r="B939" s="632" t="s">
        <v>2531</v>
      </c>
      <c r="C939" s="632" t="s">
        <v>2501</v>
      </c>
      <c r="D939" s="632" t="s">
        <v>3200</v>
      </c>
      <c r="E939" s="632" t="s">
        <v>3201</v>
      </c>
      <c r="F939" s="649"/>
      <c r="G939" s="649"/>
      <c r="H939" s="649"/>
      <c r="I939" s="649"/>
      <c r="J939" s="649">
        <v>4</v>
      </c>
      <c r="K939" s="649">
        <v>59600</v>
      </c>
      <c r="L939" s="649">
        <v>1</v>
      </c>
      <c r="M939" s="649">
        <v>14900</v>
      </c>
      <c r="N939" s="649">
        <v>2</v>
      </c>
      <c r="O939" s="649">
        <v>29800</v>
      </c>
      <c r="P939" s="637">
        <v>0.5</v>
      </c>
      <c r="Q939" s="650">
        <v>14900</v>
      </c>
    </row>
    <row r="940" spans="1:17" ht="14.4" customHeight="1" x14ac:dyDescent="0.3">
      <c r="A940" s="631" t="s">
        <v>3176</v>
      </c>
      <c r="B940" s="632" t="s">
        <v>2531</v>
      </c>
      <c r="C940" s="632" t="s">
        <v>2501</v>
      </c>
      <c r="D940" s="632" t="s">
        <v>3202</v>
      </c>
      <c r="E940" s="632" t="s">
        <v>3203</v>
      </c>
      <c r="F940" s="649"/>
      <c r="G940" s="649"/>
      <c r="H940" s="649"/>
      <c r="I940" s="649"/>
      <c r="J940" s="649"/>
      <c r="K940" s="649"/>
      <c r="L940" s="649"/>
      <c r="M940" s="649"/>
      <c r="N940" s="649">
        <v>1</v>
      </c>
      <c r="O940" s="649">
        <v>227409.26</v>
      </c>
      <c r="P940" s="637"/>
      <c r="Q940" s="650">
        <v>227409.26</v>
      </c>
    </row>
    <row r="941" spans="1:17" ht="14.4" customHeight="1" x14ac:dyDescent="0.3">
      <c r="A941" s="631" t="s">
        <v>3176</v>
      </c>
      <c r="B941" s="632" t="s">
        <v>2531</v>
      </c>
      <c r="C941" s="632" t="s">
        <v>2501</v>
      </c>
      <c r="D941" s="632" t="s">
        <v>3204</v>
      </c>
      <c r="E941" s="632" t="s">
        <v>3205</v>
      </c>
      <c r="F941" s="649"/>
      <c r="G941" s="649"/>
      <c r="H941" s="649"/>
      <c r="I941" s="649"/>
      <c r="J941" s="649">
        <v>1</v>
      </c>
      <c r="K941" s="649">
        <v>19075</v>
      </c>
      <c r="L941" s="649">
        <v>1</v>
      </c>
      <c r="M941" s="649">
        <v>19075</v>
      </c>
      <c r="N941" s="649"/>
      <c r="O941" s="649"/>
      <c r="P941" s="637"/>
      <c r="Q941" s="650"/>
    </row>
    <row r="942" spans="1:17" ht="14.4" customHeight="1" x14ac:dyDescent="0.3">
      <c r="A942" s="631" t="s">
        <v>3176</v>
      </c>
      <c r="B942" s="632" t="s">
        <v>2531</v>
      </c>
      <c r="C942" s="632" t="s">
        <v>2501</v>
      </c>
      <c r="D942" s="632" t="s">
        <v>3206</v>
      </c>
      <c r="E942" s="632" t="s">
        <v>3207</v>
      </c>
      <c r="F942" s="649">
        <v>1</v>
      </c>
      <c r="G942" s="649">
        <v>958.64</v>
      </c>
      <c r="H942" s="649"/>
      <c r="I942" s="649">
        <v>958.64</v>
      </c>
      <c r="J942" s="649"/>
      <c r="K942" s="649"/>
      <c r="L942" s="649"/>
      <c r="M942" s="649"/>
      <c r="N942" s="649"/>
      <c r="O942" s="649"/>
      <c r="P942" s="637"/>
      <c r="Q942" s="650"/>
    </row>
    <row r="943" spans="1:17" ht="14.4" customHeight="1" x14ac:dyDescent="0.3">
      <c r="A943" s="631" t="s">
        <v>3176</v>
      </c>
      <c r="B943" s="632" t="s">
        <v>2531</v>
      </c>
      <c r="C943" s="632" t="s">
        <v>634</v>
      </c>
      <c r="D943" s="632" t="s">
        <v>2510</v>
      </c>
      <c r="E943" s="632" t="s">
        <v>2511</v>
      </c>
      <c r="F943" s="649"/>
      <c r="G943" s="649"/>
      <c r="H943" s="649"/>
      <c r="I943" s="649"/>
      <c r="J943" s="649"/>
      <c r="K943" s="649"/>
      <c r="L943" s="649"/>
      <c r="M943" s="649"/>
      <c r="N943" s="649">
        <v>2</v>
      </c>
      <c r="O943" s="649">
        <v>74</v>
      </c>
      <c r="P943" s="637"/>
      <c r="Q943" s="650">
        <v>37</v>
      </c>
    </row>
    <row r="944" spans="1:17" ht="14.4" customHeight="1" x14ac:dyDescent="0.3">
      <c r="A944" s="631" t="s">
        <v>3176</v>
      </c>
      <c r="B944" s="632" t="s">
        <v>2531</v>
      </c>
      <c r="C944" s="632" t="s">
        <v>634</v>
      </c>
      <c r="D944" s="632" t="s">
        <v>2587</v>
      </c>
      <c r="E944" s="632" t="s">
        <v>2588</v>
      </c>
      <c r="F944" s="649"/>
      <c r="G944" s="649"/>
      <c r="H944" s="649"/>
      <c r="I944" s="649"/>
      <c r="J944" s="649">
        <v>1</v>
      </c>
      <c r="K944" s="649">
        <v>213</v>
      </c>
      <c r="L944" s="649">
        <v>1</v>
      </c>
      <c r="M944" s="649">
        <v>213</v>
      </c>
      <c r="N944" s="649">
        <v>1</v>
      </c>
      <c r="O944" s="649">
        <v>214</v>
      </c>
      <c r="P944" s="637">
        <v>1.0046948356807512</v>
      </c>
      <c r="Q944" s="650">
        <v>214</v>
      </c>
    </row>
    <row r="945" spans="1:17" ht="14.4" customHeight="1" x14ac:dyDescent="0.3">
      <c r="A945" s="631" t="s">
        <v>3176</v>
      </c>
      <c r="B945" s="632" t="s">
        <v>2531</v>
      </c>
      <c r="C945" s="632" t="s">
        <v>634</v>
      </c>
      <c r="D945" s="632" t="s">
        <v>2587</v>
      </c>
      <c r="E945" s="632" t="s">
        <v>2589</v>
      </c>
      <c r="F945" s="649">
        <v>1</v>
      </c>
      <c r="G945" s="649">
        <v>213</v>
      </c>
      <c r="H945" s="649"/>
      <c r="I945" s="649">
        <v>213</v>
      </c>
      <c r="J945" s="649"/>
      <c r="K945" s="649"/>
      <c r="L945" s="649"/>
      <c r="M945" s="649"/>
      <c r="N945" s="649"/>
      <c r="O945" s="649"/>
      <c r="P945" s="637"/>
      <c r="Q945" s="650"/>
    </row>
    <row r="946" spans="1:17" ht="14.4" customHeight="1" x14ac:dyDescent="0.3">
      <c r="A946" s="631" t="s">
        <v>3176</v>
      </c>
      <c r="B946" s="632" t="s">
        <v>2531</v>
      </c>
      <c r="C946" s="632" t="s">
        <v>634</v>
      </c>
      <c r="D946" s="632" t="s">
        <v>2590</v>
      </c>
      <c r="E946" s="632" t="s">
        <v>2591</v>
      </c>
      <c r="F946" s="649">
        <v>27</v>
      </c>
      <c r="G946" s="649">
        <v>4185</v>
      </c>
      <c r="H946" s="649">
        <v>1.173913043478261</v>
      </c>
      <c r="I946" s="649">
        <v>155</v>
      </c>
      <c r="J946" s="649">
        <v>23</v>
      </c>
      <c r="K946" s="649">
        <v>3565</v>
      </c>
      <c r="L946" s="649">
        <v>1</v>
      </c>
      <c r="M946" s="649">
        <v>155</v>
      </c>
      <c r="N946" s="649">
        <v>40</v>
      </c>
      <c r="O946" s="649">
        <v>6200</v>
      </c>
      <c r="P946" s="637">
        <v>1.7391304347826086</v>
      </c>
      <c r="Q946" s="650">
        <v>155</v>
      </c>
    </row>
    <row r="947" spans="1:17" ht="14.4" customHeight="1" x14ac:dyDescent="0.3">
      <c r="A947" s="631" t="s">
        <v>3176</v>
      </c>
      <c r="B947" s="632" t="s">
        <v>2531</v>
      </c>
      <c r="C947" s="632" t="s">
        <v>634</v>
      </c>
      <c r="D947" s="632" t="s">
        <v>2590</v>
      </c>
      <c r="E947" s="632" t="s">
        <v>2592</v>
      </c>
      <c r="F947" s="649">
        <v>143</v>
      </c>
      <c r="G947" s="649">
        <v>22165</v>
      </c>
      <c r="H947" s="649">
        <v>0.74869109947643975</v>
      </c>
      <c r="I947" s="649">
        <v>155</v>
      </c>
      <c r="J947" s="649">
        <v>191</v>
      </c>
      <c r="K947" s="649">
        <v>29605</v>
      </c>
      <c r="L947" s="649">
        <v>1</v>
      </c>
      <c r="M947" s="649">
        <v>155</v>
      </c>
      <c r="N947" s="649">
        <v>191</v>
      </c>
      <c r="O947" s="649">
        <v>29605</v>
      </c>
      <c r="P947" s="637">
        <v>1</v>
      </c>
      <c r="Q947" s="650">
        <v>155</v>
      </c>
    </row>
    <row r="948" spans="1:17" ht="14.4" customHeight="1" x14ac:dyDescent="0.3">
      <c r="A948" s="631" t="s">
        <v>3176</v>
      </c>
      <c r="B948" s="632" t="s">
        <v>2531</v>
      </c>
      <c r="C948" s="632" t="s">
        <v>634</v>
      </c>
      <c r="D948" s="632" t="s">
        <v>2593</v>
      </c>
      <c r="E948" s="632" t="s">
        <v>2594</v>
      </c>
      <c r="F948" s="649">
        <v>41</v>
      </c>
      <c r="G948" s="649">
        <v>7667</v>
      </c>
      <c r="H948" s="649">
        <v>1.3225806451612903</v>
      </c>
      <c r="I948" s="649">
        <v>187</v>
      </c>
      <c r="J948" s="649">
        <v>31</v>
      </c>
      <c r="K948" s="649">
        <v>5797</v>
      </c>
      <c r="L948" s="649">
        <v>1</v>
      </c>
      <c r="M948" s="649">
        <v>187</v>
      </c>
      <c r="N948" s="649">
        <v>45</v>
      </c>
      <c r="O948" s="649">
        <v>8415</v>
      </c>
      <c r="P948" s="637">
        <v>1.4516129032258065</v>
      </c>
      <c r="Q948" s="650">
        <v>187</v>
      </c>
    </row>
    <row r="949" spans="1:17" ht="14.4" customHeight="1" x14ac:dyDescent="0.3">
      <c r="A949" s="631" t="s">
        <v>3176</v>
      </c>
      <c r="B949" s="632" t="s">
        <v>2531</v>
      </c>
      <c r="C949" s="632" t="s">
        <v>634</v>
      </c>
      <c r="D949" s="632" t="s">
        <v>2593</v>
      </c>
      <c r="E949" s="632" t="s">
        <v>2595</v>
      </c>
      <c r="F949" s="649">
        <v>410</v>
      </c>
      <c r="G949" s="649">
        <v>76670</v>
      </c>
      <c r="H949" s="649">
        <v>0.81510934393638168</v>
      </c>
      <c r="I949" s="649">
        <v>187</v>
      </c>
      <c r="J949" s="649">
        <v>503</v>
      </c>
      <c r="K949" s="649">
        <v>94061</v>
      </c>
      <c r="L949" s="649">
        <v>1</v>
      </c>
      <c r="M949" s="649">
        <v>187</v>
      </c>
      <c r="N949" s="649">
        <v>484</v>
      </c>
      <c r="O949" s="649">
        <v>90508</v>
      </c>
      <c r="P949" s="637">
        <v>0.96222664015904569</v>
      </c>
      <c r="Q949" s="650">
        <v>187</v>
      </c>
    </row>
    <row r="950" spans="1:17" ht="14.4" customHeight="1" x14ac:dyDescent="0.3">
      <c r="A950" s="631" t="s">
        <v>3176</v>
      </c>
      <c r="B950" s="632" t="s">
        <v>2531</v>
      </c>
      <c r="C950" s="632" t="s">
        <v>634</v>
      </c>
      <c r="D950" s="632" t="s">
        <v>2596</v>
      </c>
      <c r="E950" s="632" t="s">
        <v>2597</v>
      </c>
      <c r="F950" s="649">
        <v>7</v>
      </c>
      <c r="G950" s="649">
        <v>896</v>
      </c>
      <c r="H950" s="649">
        <v>1.1666666666666667</v>
      </c>
      <c r="I950" s="649">
        <v>128</v>
      </c>
      <c r="J950" s="649">
        <v>6</v>
      </c>
      <c r="K950" s="649">
        <v>768</v>
      </c>
      <c r="L950" s="649">
        <v>1</v>
      </c>
      <c r="M950" s="649">
        <v>128</v>
      </c>
      <c r="N950" s="649">
        <v>3</v>
      </c>
      <c r="O950" s="649">
        <v>384</v>
      </c>
      <c r="P950" s="637">
        <v>0.5</v>
      </c>
      <c r="Q950" s="650">
        <v>128</v>
      </c>
    </row>
    <row r="951" spans="1:17" ht="14.4" customHeight="1" x14ac:dyDescent="0.3">
      <c r="A951" s="631" t="s">
        <v>3176</v>
      </c>
      <c r="B951" s="632" t="s">
        <v>2531</v>
      </c>
      <c r="C951" s="632" t="s">
        <v>634</v>
      </c>
      <c r="D951" s="632" t="s">
        <v>2596</v>
      </c>
      <c r="E951" s="632" t="s">
        <v>2598</v>
      </c>
      <c r="F951" s="649">
        <v>9</v>
      </c>
      <c r="G951" s="649">
        <v>1152</v>
      </c>
      <c r="H951" s="649">
        <v>0.5625</v>
      </c>
      <c r="I951" s="649">
        <v>128</v>
      </c>
      <c r="J951" s="649">
        <v>16</v>
      </c>
      <c r="K951" s="649">
        <v>2048</v>
      </c>
      <c r="L951" s="649">
        <v>1</v>
      </c>
      <c r="M951" s="649">
        <v>128</v>
      </c>
      <c r="N951" s="649">
        <v>6</v>
      </c>
      <c r="O951" s="649">
        <v>768</v>
      </c>
      <c r="P951" s="637">
        <v>0.375</v>
      </c>
      <c r="Q951" s="650">
        <v>128</v>
      </c>
    </row>
    <row r="952" spans="1:17" ht="14.4" customHeight="1" x14ac:dyDescent="0.3">
      <c r="A952" s="631" t="s">
        <v>3176</v>
      </c>
      <c r="B952" s="632" t="s">
        <v>2531</v>
      </c>
      <c r="C952" s="632" t="s">
        <v>634</v>
      </c>
      <c r="D952" s="632" t="s">
        <v>2599</v>
      </c>
      <c r="E952" s="632" t="s">
        <v>2600</v>
      </c>
      <c r="F952" s="649">
        <v>45</v>
      </c>
      <c r="G952" s="649">
        <v>10035</v>
      </c>
      <c r="H952" s="649">
        <v>1.875</v>
      </c>
      <c r="I952" s="649">
        <v>223</v>
      </c>
      <c r="J952" s="649">
        <v>24</v>
      </c>
      <c r="K952" s="649">
        <v>5352</v>
      </c>
      <c r="L952" s="649">
        <v>1</v>
      </c>
      <c r="M952" s="649">
        <v>223</v>
      </c>
      <c r="N952" s="649">
        <v>40</v>
      </c>
      <c r="O952" s="649">
        <v>8960</v>
      </c>
      <c r="P952" s="637">
        <v>1.6741405082212257</v>
      </c>
      <c r="Q952" s="650">
        <v>224</v>
      </c>
    </row>
    <row r="953" spans="1:17" ht="14.4" customHeight="1" x14ac:dyDescent="0.3">
      <c r="A953" s="631" t="s">
        <v>3176</v>
      </c>
      <c r="B953" s="632" t="s">
        <v>2531</v>
      </c>
      <c r="C953" s="632" t="s">
        <v>634</v>
      </c>
      <c r="D953" s="632" t="s">
        <v>2599</v>
      </c>
      <c r="E953" s="632" t="s">
        <v>2601</v>
      </c>
      <c r="F953" s="649">
        <v>13</v>
      </c>
      <c r="G953" s="649">
        <v>2899</v>
      </c>
      <c r="H953" s="649">
        <v>0.48148148148148145</v>
      </c>
      <c r="I953" s="649">
        <v>223</v>
      </c>
      <c r="J953" s="649">
        <v>27</v>
      </c>
      <c r="K953" s="649">
        <v>6021</v>
      </c>
      <c r="L953" s="649">
        <v>1</v>
      </c>
      <c r="M953" s="649">
        <v>223</v>
      </c>
      <c r="N953" s="649">
        <v>25</v>
      </c>
      <c r="O953" s="649">
        <v>5600</v>
      </c>
      <c r="P953" s="637">
        <v>0.93007806012290317</v>
      </c>
      <c r="Q953" s="650">
        <v>224</v>
      </c>
    </row>
    <row r="954" spans="1:17" ht="14.4" customHeight="1" x14ac:dyDescent="0.3">
      <c r="A954" s="631" t="s">
        <v>3176</v>
      </c>
      <c r="B954" s="632" t="s">
        <v>2531</v>
      </c>
      <c r="C954" s="632" t="s">
        <v>634</v>
      </c>
      <c r="D954" s="632" t="s">
        <v>2602</v>
      </c>
      <c r="E954" s="632" t="s">
        <v>2603</v>
      </c>
      <c r="F954" s="649">
        <v>5</v>
      </c>
      <c r="G954" s="649">
        <v>1115</v>
      </c>
      <c r="H954" s="649">
        <v>1.25</v>
      </c>
      <c r="I954" s="649">
        <v>223</v>
      </c>
      <c r="J954" s="649">
        <v>4</v>
      </c>
      <c r="K954" s="649">
        <v>892</v>
      </c>
      <c r="L954" s="649">
        <v>1</v>
      </c>
      <c r="M954" s="649">
        <v>223</v>
      </c>
      <c r="N954" s="649">
        <v>2</v>
      </c>
      <c r="O954" s="649">
        <v>448</v>
      </c>
      <c r="P954" s="637">
        <v>0.50224215246636772</v>
      </c>
      <c r="Q954" s="650">
        <v>224</v>
      </c>
    </row>
    <row r="955" spans="1:17" ht="14.4" customHeight="1" x14ac:dyDescent="0.3">
      <c r="A955" s="631" t="s">
        <v>3176</v>
      </c>
      <c r="B955" s="632" t="s">
        <v>2531</v>
      </c>
      <c r="C955" s="632" t="s">
        <v>634</v>
      </c>
      <c r="D955" s="632" t="s">
        <v>2602</v>
      </c>
      <c r="E955" s="632" t="s">
        <v>2604</v>
      </c>
      <c r="F955" s="649">
        <v>3</v>
      </c>
      <c r="G955" s="649">
        <v>669</v>
      </c>
      <c r="H955" s="649">
        <v>1</v>
      </c>
      <c r="I955" s="649">
        <v>223</v>
      </c>
      <c r="J955" s="649">
        <v>3</v>
      </c>
      <c r="K955" s="649">
        <v>669</v>
      </c>
      <c r="L955" s="649">
        <v>1</v>
      </c>
      <c r="M955" s="649">
        <v>223</v>
      </c>
      <c r="N955" s="649">
        <v>2</v>
      </c>
      <c r="O955" s="649">
        <v>448</v>
      </c>
      <c r="P955" s="637">
        <v>0.66965620328849029</v>
      </c>
      <c r="Q955" s="650">
        <v>224</v>
      </c>
    </row>
    <row r="956" spans="1:17" ht="14.4" customHeight="1" x14ac:dyDescent="0.3">
      <c r="A956" s="631" t="s">
        <v>3176</v>
      </c>
      <c r="B956" s="632" t="s">
        <v>2531</v>
      </c>
      <c r="C956" s="632" t="s">
        <v>634</v>
      </c>
      <c r="D956" s="632" t="s">
        <v>2608</v>
      </c>
      <c r="E956" s="632" t="s">
        <v>2609</v>
      </c>
      <c r="F956" s="649">
        <v>10</v>
      </c>
      <c r="G956" s="649">
        <v>2250</v>
      </c>
      <c r="H956" s="649">
        <v>3.3333333333333335</v>
      </c>
      <c r="I956" s="649">
        <v>225</v>
      </c>
      <c r="J956" s="649">
        <v>3</v>
      </c>
      <c r="K956" s="649">
        <v>675</v>
      </c>
      <c r="L956" s="649">
        <v>1</v>
      </c>
      <c r="M956" s="649">
        <v>225</v>
      </c>
      <c r="N956" s="649">
        <v>7</v>
      </c>
      <c r="O956" s="649">
        <v>1582</v>
      </c>
      <c r="P956" s="637">
        <v>2.3437037037037038</v>
      </c>
      <c r="Q956" s="650">
        <v>226</v>
      </c>
    </row>
    <row r="957" spans="1:17" ht="14.4" customHeight="1" x14ac:dyDescent="0.3">
      <c r="A957" s="631" t="s">
        <v>3176</v>
      </c>
      <c r="B957" s="632" t="s">
        <v>2531</v>
      </c>
      <c r="C957" s="632" t="s">
        <v>634</v>
      </c>
      <c r="D957" s="632" t="s">
        <v>2608</v>
      </c>
      <c r="E957" s="632" t="s">
        <v>2610</v>
      </c>
      <c r="F957" s="649">
        <v>23</v>
      </c>
      <c r="G957" s="649">
        <v>5175</v>
      </c>
      <c r="H957" s="649">
        <v>1.2777777777777777</v>
      </c>
      <c r="I957" s="649">
        <v>225</v>
      </c>
      <c r="J957" s="649">
        <v>18</v>
      </c>
      <c r="K957" s="649">
        <v>4050</v>
      </c>
      <c r="L957" s="649">
        <v>1</v>
      </c>
      <c r="M957" s="649">
        <v>225</v>
      </c>
      <c r="N957" s="649">
        <v>11</v>
      </c>
      <c r="O957" s="649">
        <v>2486</v>
      </c>
      <c r="P957" s="637">
        <v>0.61382716049382713</v>
      </c>
      <c r="Q957" s="650">
        <v>226</v>
      </c>
    </row>
    <row r="958" spans="1:17" ht="14.4" customHeight="1" x14ac:dyDescent="0.3">
      <c r="A958" s="631" t="s">
        <v>3176</v>
      </c>
      <c r="B958" s="632" t="s">
        <v>2531</v>
      </c>
      <c r="C958" s="632" t="s">
        <v>634</v>
      </c>
      <c r="D958" s="632" t="s">
        <v>2630</v>
      </c>
      <c r="E958" s="632" t="s">
        <v>2631</v>
      </c>
      <c r="F958" s="649"/>
      <c r="G958" s="649"/>
      <c r="H958" s="649"/>
      <c r="I958" s="649"/>
      <c r="J958" s="649"/>
      <c r="K958" s="649"/>
      <c r="L958" s="649"/>
      <c r="M958" s="649"/>
      <c r="N958" s="649">
        <v>1</v>
      </c>
      <c r="O958" s="649">
        <v>350</v>
      </c>
      <c r="P958" s="637"/>
      <c r="Q958" s="650">
        <v>350</v>
      </c>
    </row>
    <row r="959" spans="1:17" ht="14.4" customHeight="1" x14ac:dyDescent="0.3">
      <c r="A959" s="631" t="s">
        <v>3176</v>
      </c>
      <c r="B959" s="632" t="s">
        <v>2531</v>
      </c>
      <c r="C959" s="632" t="s">
        <v>634</v>
      </c>
      <c r="D959" s="632" t="s">
        <v>2890</v>
      </c>
      <c r="E959" s="632" t="s">
        <v>2891</v>
      </c>
      <c r="F959" s="649">
        <v>1</v>
      </c>
      <c r="G959" s="649">
        <v>4164</v>
      </c>
      <c r="H959" s="649">
        <v>0.33333333333333331</v>
      </c>
      <c r="I959" s="649">
        <v>4164</v>
      </c>
      <c r="J959" s="649">
        <v>3</v>
      </c>
      <c r="K959" s="649">
        <v>12492</v>
      </c>
      <c r="L959" s="649">
        <v>1</v>
      </c>
      <c r="M959" s="649">
        <v>4164</v>
      </c>
      <c r="N959" s="649"/>
      <c r="O959" s="649"/>
      <c r="P959" s="637"/>
      <c r="Q959" s="650"/>
    </row>
    <row r="960" spans="1:17" ht="14.4" customHeight="1" x14ac:dyDescent="0.3">
      <c r="A960" s="631" t="s">
        <v>3176</v>
      </c>
      <c r="B960" s="632" t="s">
        <v>2531</v>
      </c>
      <c r="C960" s="632" t="s">
        <v>634</v>
      </c>
      <c r="D960" s="632" t="s">
        <v>2890</v>
      </c>
      <c r="E960" s="632" t="s">
        <v>2892</v>
      </c>
      <c r="F960" s="649">
        <v>31</v>
      </c>
      <c r="G960" s="649">
        <v>129084</v>
      </c>
      <c r="H960" s="649">
        <v>1.4090909090909092</v>
      </c>
      <c r="I960" s="649">
        <v>4164</v>
      </c>
      <c r="J960" s="649">
        <v>22</v>
      </c>
      <c r="K960" s="649">
        <v>91608</v>
      </c>
      <c r="L960" s="649">
        <v>1</v>
      </c>
      <c r="M960" s="649">
        <v>4164</v>
      </c>
      <c r="N960" s="649">
        <v>23</v>
      </c>
      <c r="O960" s="649">
        <v>95818</v>
      </c>
      <c r="P960" s="637">
        <v>1.0459566850056763</v>
      </c>
      <c r="Q960" s="650">
        <v>4166</v>
      </c>
    </row>
    <row r="961" spans="1:17" ht="14.4" customHeight="1" x14ac:dyDescent="0.3">
      <c r="A961" s="631" t="s">
        <v>3176</v>
      </c>
      <c r="B961" s="632" t="s">
        <v>2531</v>
      </c>
      <c r="C961" s="632" t="s">
        <v>634</v>
      </c>
      <c r="D961" s="632" t="s">
        <v>2900</v>
      </c>
      <c r="E961" s="632" t="s">
        <v>2901</v>
      </c>
      <c r="F961" s="649">
        <v>1</v>
      </c>
      <c r="G961" s="649">
        <v>15260</v>
      </c>
      <c r="H961" s="649"/>
      <c r="I961" s="649">
        <v>15260</v>
      </c>
      <c r="J961" s="649"/>
      <c r="K961" s="649"/>
      <c r="L961" s="649"/>
      <c r="M961" s="649"/>
      <c r="N961" s="649">
        <v>1</v>
      </c>
      <c r="O961" s="649">
        <v>15265</v>
      </c>
      <c r="P961" s="637"/>
      <c r="Q961" s="650">
        <v>15265</v>
      </c>
    </row>
    <row r="962" spans="1:17" ht="14.4" customHeight="1" x14ac:dyDescent="0.3">
      <c r="A962" s="631" t="s">
        <v>3176</v>
      </c>
      <c r="B962" s="632" t="s">
        <v>2531</v>
      </c>
      <c r="C962" s="632" t="s">
        <v>634</v>
      </c>
      <c r="D962" s="632" t="s">
        <v>2902</v>
      </c>
      <c r="E962" s="632" t="s">
        <v>2903</v>
      </c>
      <c r="F962" s="649">
        <v>80</v>
      </c>
      <c r="G962" s="649">
        <v>308800</v>
      </c>
      <c r="H962" s="649">
        <v>1.0666666666666667</v>
      </c>
      <c r="I962" s="649">
        <v>3860</v>
      </c>
      <c r="J962" s="649">
        <v>75</v>
      </c>
      <c r="K962" s="649">
        <v>289500</v>
      </c>
      <c r="L962" s="649">
        <v>1</v>
      </c>
      <c r="M962" s="649">
        <v>3860</v>
      </c>
      <c r="N962" s="649">
        <v>77</v>
      </c>
      <c r="O962" s="649">
        <v>297374</v>
      </c>
      <c r="P962" s="637">
        <v>1.0271986183074266</v>
      </c>
      <c r="Q962" s="650">
        <v>3862</v>
      </c>
    </row>
    <row r="963" spans="1:17" ht="14.4" customHeight="1" x14ac:dyDescent="0.3">
      <c r="A963" s="631" t="s">
        <v>3176</v>
      </c>
      <c r="B963" s="632" t="s">
        <v>2531</v>
      </c>
      <c r="C963" s="632" t="s">
        <v>634</v>
      </c>
      <c r="D963" s="632" t="s">
        <v>2907</v>
      </c>
      <c r="E963" s="632" t="s">
        <v>2908</v>
      </c>
      <c r="F963" s="649">
        <v>8</v>
      </c>
      <c r="G963" s="649">
        <v>63400</v>
      </c>
      <c r="H963" s="649">
        <v>2.6663302212128857</v>
      </c>
      <c r="I963" s="649">
        <v>7925</v>
      </c>
      <c r="J963" s="649">
        <v>3</v>
      </c>
      <c r="K963" s="649">
        <v>23778</v>
      </c>
      <c r="L963" s="649">
        <v>1</v>
      </c>
      <c r="M963" s="649">
        <v>7926</v>
      </c>
      <c r="N963" s="649">
        <v>2</v>
      </c>
      <c r="O963" s="649">
        <v>15856</v>
      </c>
      <c r="P963" s="637">
        <v>0.66683488939355706</v>
      </c>
      <c r="Q963" s="650">
        <v>7928</v>
      </c>
    </row>
    <row r="964" spans="1:17" ht="14.4" customHeight="1" x14ac:dyDescent="0.3">
      <c r="A964" s="631" t="s">
        <v>3176</v>
      </c>
      <c r="B964" s="632" t="s">
        <v>2531</v>
      </c>
      <c r="C964" s="632" t="s">
        <v>634</v>
      </c>
      <c r="D964" s="632" t="s">
        <v>2907</v>
      </c>
      <c r="E964" s="632" t="s">
        <v>2909</v>
      </c>
      <c r="F964" s="649">
        <v>1</v>
      </c>
      <c r="G964" s="649">
        <v>7925</v>
      </c>
      <c r="H964" s="649">
        <v>0.33329127765161071</v>
      </c>
      <c r="I964" s="649">
        <v>7925</v>
      </c>
      <c r="J964" s="649">
        <v>3</v>
      </c>
      <c r="K964" s="649">
        <v>23778</v>
      </c>
      <c r="L964" s="649">
        <v>1</v>
      </c>
      <c r="M964" s="649">
        <v>7926</v>
      </c>
      <c r="N964" s="649"/>
      <c r="O964" s="649"/>
      <c r="P964" s="637"/>
      <c r="Q964" s="650"/>
    </row>
    <row r="965" spans="1:17" ht="14.4" customHeight="1" x14ac:dyDescent="0.3">
      <c r="A965" s="631" t="s">
        <v>3176</v>
      </c>
      <c r="B965" s="632" t="s">
        <v>2531</v>
      </c>
      <c r="C965" s="632" t="s">
        <v>634</v>
      </c>
      <c r="D965" s="632" t="s">
        <v>2635</v>
      </c>
      <c r="E965" s="632" t="s">
        <v>2636</v>
      </c>
      <c r="F965" s="649"/>
      <c r="G965" s="649"/>
      <c r="H965" s="649"/>
      <c r="I965" s="649"/>
      <c r="J965" s="649">
        <v>1</v>
      </c>
      <c r="K965" s="649">
        <v>345</v>
      </c>
      <c r="L965" s="649">
        <v>1</v>
      </c>
      <c r="M965" s="649">
        <v>345</v>
      </c>
      <c r="N965" s="649"/>
      <c r="O965" s="649"/>
      <c r="P965" s="637"/>
      <c r="Q965" s="650"/>
    </row>
    <row r="966" spans="1:17" ht="14.4" customHeight="1" x14ac:dyDescent="0.3">
      <c r="A966" s="631" t="s">
        <v>3176</v>
      </c>
      <c r="B966" s="632" t="s">
        <v>2531</v>
      </c>
      <c r="C966" s="632" t="s">
        <v>634</v>
      </c>
      <c r="D966" s="632" t="s">
        <v>2640</v>
      </c>
      <c r="E966" s="632" t="s">
        <v>2641</v>
      </c>
      <c r="F966" s="649">
        <v>1</v>
      </c>
      <c r="G966" s="649">
        <v>1054</v>
      </c>
      <c r="H966" s="649"/>
      <c r="I966" s="649">
        <v>1054</v>
      </c>
      <c r="J966" s="649"/>
      <c r="K966" s="649"/>
      <c r="L966" s="649"/>
      <c r="M966" s="649"/>
      <c r="N966" s="649">
        <v>1</v>
      </c>
      <c r="O966" s="649">
        <v>1055</v>
      </c>
      <c r="P966" s="637"/>
      <c r="Q966" s="650">
        <v>1055</v>
      </c>
    </row>
    <row r="967" spans="1:17" ht="14.4" customHeight="1" x14ac:dyDescent="0.3">
      <c r="A967" s="631" t="s">
        <v>3176</v>
      </c>
      <c r="B967" s="632" t="s">
        <v>2531</v>
      </c>
      <c r="C967" s="632" t="s">
        <v>634</v>
      </c>
      <c r="D967" s="632" t="s">
        <v>2642</v>
      </c>
      <c r="E967" s="632" t="s">
        <v>2643</v>
      </c>
      <c r="F967" s="649">
        <v>3</v>
      </c>
      <c r="G967" s="649">
        <v>3879</v>
      </c>
      <c r="H967" s="649">
        <v>0.37471020092735702</v>
      </c>
      <c r="I967" s="649">
        <v>1293</v>
      </c>
      <c r="J967" s="649">
        <v>8</v>
      </c>
      <c r="K967" s="649">
        <v>10352</v>
      </c>
      <c r="L967" s="649">
        <v>1</v>
      </c>
      <c r="M967" s="649">
        <v>1294</v>
      </c>
      <c r="N967" s="649">
        <v>4</v>
      </c>
      <c r="O967" s="649">
        <v>5176</v>
      </c>
      <c r="P967" s="637">
        <v>0.5</v>
      </c>
      <c r="Q967" s="650">
        <v>1294</v>
      </c>
    </row>
    <row r="968" spans="1:17" ht="14.4" customHeight="1" x14ac:dyDescent="0.3">
      <c r="A968" s="631" t="s">
        <v>3176</v>
      </c>
      <c r="B968" s="632" t="s">
        <v>2531</v>
      </c>
      <c r="C968" s="632" t="s">
        <v>634</v>
      </c>
      <c r="D968" s="632" t="s">
        <v>2644</v>
      </c>
      <c r="E968" s="632" t="s">
        <v>2645</v>
      </c>
      <c r="F968" s="649">
        <v>3</v>
      </c>
      <c r="G968" s="649">
        <v>3531</v>
      </c>
      <c r="H968" s="649">
        <v>2.9974533106960952</v>
      </c>
      <c r="I968" s="649">
        <v>1177</v>
      </c>
      <c r="J968" s="649">
        <v>1</v>
      </c>
      <c r="K968" s="649">
        <v>1178</v>
      </c>
      <c r="L968" s="649">
        <v>1</v>
      </c>
      <c r="M968" s="649">
        <v>1178</v>
      </c>
      <c r="N968" s="649"/>
      <c r="O968" s="649"/>
      <c r="P968" s="637"/>
      <c r="Q968" s="650"/>
    </row>
    <row r="969" spans="1:17" ht="14.4" customHeight="1" x14ac:dyDescent="0.3">
      <c r="A969" s="631" t="s">
        <v>3176</v>
      </c>
      <c r="B969" s="632" t="s">
        <v>2531</v>
      </c>
      <c r="C969" s="632" t="s">
        <v>634</v>
      </c>
      <c r="D969" s="632" t="s">
        <v>2646</v>
      </c>
      <c r="E969" s="632" t="s">
        <v>2647</v>
      </c>
      <c r="F969" s="649">
        <v>279</v>
      </c>
      <c r="G969" s="649">
        <v>1438803</v>
      </c>
      <c r="H969" s="649">
        <v>1.0035971223021583</v>
      </c>
      <c r="I969" s="649">
        <v>5157</v>
      </c>
      <c r="J969" s="649">
        <v>278</v>
      </c>
      <c r="K969" s="649">
        <v>1433646</v>
      </c>
      <c r="L969" s="649">
        <v>1</v>
      </c>
      <c r="M969" s="649">
        <v>5157</v>
      </c>
      <c r="N969" s="649">
        <v>326</v>
      </c>
      <c r="O969" s="649">
        <v>1681442</v>
      </c>
      <c r="P969" s="637">
        <v>1.1728432262915671</v>
      </c>
      <c r="Q969" s="650">
        <v>5157.7975460122698</v>
      </c>
    </row>
    <row r="970" spans="1:17" ht="14.4" customHeight="1" x14ac:dyDescent="0.3">
      <c r="A970" s="631" t="s">
        <v>3176</v>
      </c>
      <c r="B970" s="632" t="s">
        <v>2531</v>
      </c>
      <c r="C970" s="632" t="s">
        <v>634</v>
      </c>
      <c r="D970" s="632" t="s">
        <v>2651</v>
      </c>
      <c r="E970" s="632" t="s">
        <v>2652</v>
      </c>
      <c r="F970" s="649">
        <v>3</v>
      </c>
      <c r="G970" s="649">
        <v>16860</v>
      </c>
      <c r="H970" s="649">
        <v>1.5</v>
      </c>
      <c r="I970" s="649">
        <v>5620</v>
      </c>
      <c r="J970" s="649">
        <v>2</v>
      </c>
      <c r="K970" s="649">
        <v>11240</v>
      </c>
      <c r="L970" s="649">
        <v>1</v>
      </c>
      <c r="M970" s="649">
        <v>5620</v>
      </c>
      <c r="N970" s="649">
        <v>4</v>
      </c>
      <c r="O970" s="649">
        <v>22484</v>
      </c>
      <c r="P970" s="637">
        <v>2.000355871886121</v>
      </c>
      <c r="Q970" s="650">
        <v>5621</v>
      </c>
    </row>
    <row r="971" spans="1:17" ht="14.4" customHeight="1" x14ac:dyDescent="0.3">
      <c r="A971" s="631" t="s">
        <v>3176</v>
      </c>
      <c r="B971" s="632" t="s">
        <v>2531</v>
      </c>
      <c r="C971" s="632" t="s">
        <v>634</v>
      </c>
      <c r="D971" s="632" t="s">
        <v>2651</v>
      </c>
      <c r="E971" s="632" t="s">
        <v>2653</v>
      </c>
      <c r="F971" s="649"/>
      <c r="G971" s="649"/>
      <c r="H971" s="649"/>
      <c r="I971" s="649"/>
      <c r="J971" s="649">
        <v>3</v>
      </c>
      <c r="K971" s="649">
        <v>16860</v>
      </c>
      <c r="L971" s="649">
        <v>1</v>
      </c>
      <c r="M971" s="649">
        <v>5620</v>
      </c>
      <c r="N971" s="649">
        <v>1</v>
      </c>
      <c r="O971" s="649">
        <v>5621</v>
      </c>
      <c r="P971" s="637">
        <v>0.33339264531435348</v>
      </c>
      <c r="Q971" s="650">
        <v>5621</v>
      </c>
    </row>
    <row r="972" spans="1:17" ht="14.4" customHeight="1" x14ac:dyDescent="0.3">
      <c r="A972" s="631" t="s">
        <v>3176</v>
      </c>
      <c r="B972" s="632" t="s">
        <v>2531</v>
      </c>
      <c r="C972" s="632" t="s">
        <v>634</v>
      </c>
      <c r="D972" s="632" t="s">
        <v>2913</v>
      </c>
      <c r="E972" s="632" t="s">
        <v>2914</v>
      </c>
      <c r="F972" s="649">
        <v>1</v>
      </c>
      <c r="G972" s="649">
        <v>0</v>
      </c>
      <c r="H972" s="649"/>
      <c r="I972" s="649">
        <v>0</v>
      </c>
      <c r="J972" s="649"/>
      <c r="K972" s="649"/>
      <c r="L972" s="649"/>
      <c r="M972" s="649"/>
      <c r="N972" s="649">
        <v>1</v>
      </c>
      <c r="O972" s="649">
        <v>0</v>
      </c>
      <c r="P972" s="637"/>
      <c r="Q972" s="650">
        <v>0</v>
      </c>
    </row>
    <row r="973" spans="1:17" ht="14.4" customHeight="1" x14ac:dyDescent="0.3">
      <c r="A973" s="631" t="s">
        <v>3176</v>
      </c>
      <c r="B973" s="632" t="s">
        <v>2531</v>
      </c>
      <c r="C973" s="632" t="s">
        <v>634</v>
      </c>
      <c r="D973" s="632" t="s">
        <v>2657</v>
      </c>
      <c r="E973" s="632" t="s">
        <v>2658</v>
      </c>
      <c r="F973" s="649"/>
      <c r="G973" s="649"/>
      <c r="H973" s="649"/>
      <c r="I973" s="649"/>
      <c r="J973" s="649">
        <v>3</v>
      </c>
      <c r="K973" s="649">
        <v>2403</v>
      </c>
      <c r="L973" s="649">
        <v>1</v>
      </c>
      <c r="M973" s="649">
        <v>801</v>
      </c>
      <c r="N973" s="649">
        <v>2</v>
      </c>
      <c r="O973" s="649">
        <v>1604</v>
      </c>
      <c r="P973" s="637">
        <v>0.66749895963379113</v>
      </c>
      <c r="Q973" s="650">
        <v>802</v>
      </c>
    </row>
    <row r="974" spans="1:17" ht="14.4" customHeight="1" x14ac:dyDescent="0.3">
      <c r="A974" s="631" t="s">
        <v>3176</v>
      </c>
      <c r="B974" s="632" t="s">
        <v>2531</v>
      </c>
      <c r="C974" s="632" t="s">
        <v>634</v>
      </c>
      <c r="D974" s="632" t="s">
        <v>2659</v>
      </c>
      <c r="E974" s="632" t="s">
        <v>2660</v>
      </c>
      <c r="F974" s="649">
        <v>348</v>
      </c>
      <c r="G974" s="649">
        <v>61596</v>
      </c>
      <c r="H974" s="649">
        <v>1.0205278592375366</v>
      </c>
      <c r="I974" s="649">
        <v>177</v>
      </c>
      <c r="J974" s="649">
        <v>341</v>
      </c>
      <c r="K974" s="649">
        <v>60357</v>
      </c>
      <c r="L974" s="649">
        <v>1</v>
      </c>
      <c r="M974" s="649">
        <v>177</v>
      </c>
      <c r="N974" s="649">
        <v>297</v>
      </c>
      <c r="O974" s="649">
        <v>52866</v>
      </c>
      <c r="P974" s="637">
        <v>0.8758884636413341</v>
      </c>
      <c r="Q974" s="650">
        <v>178</v>
      </c>
    </row>
    <row r="975" spans="1:17" ht="14.4" customHeight="1" x14ac:dyDescent="0.3">
      <c r="A975" s="631" t="s">
        <v>3176</v>
      </c>
      <c r="B975" s="632" t="s">
        <v>2531</v>
      </c>
      <c r="C975" s="632" t="s">
        <v>634</v>
      </c>
      <c r="D975" s="632" t="s">
        <v>2659</v>
      </c>
      <c r="E975" s="632" t="s">
        <v>2661</v>
      </c>
      <c r="F975" s="649">
        <v>21</v>
      </c>
      <c r="G975" s="649">
        <v>3717</v>
      </c>
      <c r="H975" s="649">
        <v>0.5</v>
      </c>
      <c r="I975" s="649">
        <v>177</v>
      </c>
      <c r="J975" s="649">
        <v>42</v>
      </c>
      <c r="K975" s="649">
        <v>7434</v>
      </c>
      <c r="L975" s="649">
        <v>1</v>
      </c>
      <c r="M975" s="649">
        <v>177</v>
      </c>
      <c r="N975" s="649">
        <v>54</v>
      </c>
      <c r="O975" s="649">
        <v>9612</v>
      </c>
      <c r="P975" s="637">
        <v>1.2929782082324455</v>
      </c>
      <c r="Q975" s="650">
        <v>178</v>
      </c>
    </row>
    <row r="976" spans="1:17" ht="14.4" customHeight="1" x14ac:dyDescent="0.3">
      <c r="A976" s="631" t="s">
        <v>3176</v>
      </c>
      <c r="B976" s="632" t="s">
        <v>2531</v>
      </c>
      <c r="C976" s="632" t="s">
        <v>634</v>
      </c>
      <c r="D976" s="632" t="s">
        <v>2662</v>
      </c>
      <c r="E976" s="632" t="s">
        <v>2663</v>
      </c>
      <c r="F976" s="649">
        <v>539</v>
      </c>
      <c r="G976" s="649">
        <v>1103872</v>
      </c>
      <c r="H976" s="649">
        <v>1.1341830417918881</v>
      </c>
      <c r="I976" s="649">
        <v>2048</v>
      </c>
      <c r="J976" s="649">
        <v>475</v>
      </c>
      <c r="K976" s="649">
        <v>973275</v>
      </c>
      <c r="L976" s="649">
        <v>1</v>
      </c>
      <c r="M976" s="649">
        <v>2049</v>
      </c>
      <c r="N976" s="649">
        <v>590</v>
      </c>
      <c r="O976" s="649">
        <v>1209500</v>
      </c>
      <c r="P976" s="637">
        <v>1.2427114638719787</v>
      </c>
      <c r="Q976" s="650">
        <v>2050</v>
      </c>
    </row>
    <row r="977" spans="1:17" ht="14.4" customHeight="1" x14ac:dyDescent="0.3">
      <c r="A977" s="631" t="s">
        <v>3176</v>
      </c>
      <c r="B977" s="632" t="s">
        <v>2531</v>
      </c>
      <c r="C977" s="632" t="s">
        <v>634</v>
      </c>
      <c r="D977" s="632" t="s">
        <v>2664</v>
      </c>
      <c r="E977" s="632" t="s">
        <v>2666</v>
      </c>
      <c r="F977" s="649"/>
      <c r="G977" s="649"/>
      <c r="H977" s="649"/>
      <c r="I977" s="649"/>
      <c r="J977" s="649">
        <v>1</v>
      </c>
      <c r="K977" s="649">
        <v>345</v>
      </c>
      <c r="L977" s="649">
        <v>1</v>
      </c>
      <c r="M977" s="649">
        <v>345</v>
      </c>
      <c r="N977" s="649"/>
      <c r="O977" s="649"/>
      <c r="P977" s="637"/>
      <c r="Q977" s="650"/>
    </row>
    <row r="978" spans="1:17" ht="14.4" customHeight="1" x14ac:dyDescent="0.3">
      <c r="A978" s="631" t="s">
        <v>3176</v>
      </c>
      <c r="B978" s="632" t="s">
        <v>2531</v>
      </c>
      <c r="C978" s="632" t="s">
        <v>634</v>
      </c>
      <c r="D978" s="632" t="s">
        <v>2669</v>
      </c>
      <c r="E978" s="632" t="s">
        <v>2670</v>
      </c>
      <c r="F978" s="649">
        <v>15</v>
      </c>
      <c r="G978" s="649">
        <v>41040</v>
      </c>
      <c r="H978" s="649">
        <v>0.74972597734746071</v>
      </c>
      <c r="I978" s="649">
        <v>2736</v>
      </c>
      <c r="J978" s="649">
        <v>20</v>
      </c>
      <c r="K978" s="649">
        <v>54740</v>
      </c>
      <c r="L978" s="649">
        <v>1</v>
      </c>
      <c r="M978" s="649">
        <v>2737</v>
      </c>
      <c r="N978" s="649">
        <v>11</v>
      </c>
      <c r="O978" s="649">
        <v>30107</v>
      </c>
      <c r="P978" s="637">
        <v>0.55000000000000004</v>
      </c>
      <c r="Q978" s="650">
        <v>2737</v>
      </c>
    </row>
    <row r="979" spans="1:17" ht="14.4" customHeight="1" x14ac:dyDescent="0.3">
      <c r="A979" s="631" t="s">
        <v>3176</v>
      </c>
      <c r="B979" s="632" t="s">
        <v>2531</v>
      </c>
      <c r="C979" s="632" t="s">
        <v>634</v>
      </c>
      <c r="D979" s="632" t="s">
        <v>2669</v>
      </c>
      <c r="E979" s="632" t="s">
        <v>2671</v>
      </c>
      <c r="F979" s="649">
        <v>82</v>
      </c>
      <c r="G979" s="649">
        <v>224352</v>
      </c>
      <c r="H979" s="649">
        <v>1.0785531603945926</v>
      </c>
      <c r="I979" s="649">
        <v>2736</v>
      </c>
      <c r="J979" s="649">
        <v>76</v>
      </c>
      <c r="K979" s="649">
        <v>208012</v>
      </c>
      <c r="L979" s="649">
        <v>1</v>
      </c>
      <c r="M979" s="649">
        <v>2737</v>
      </c>
      <c r="N979" s="649">
        <v>108</v>
      </c>
      <c r="O979" s="649">
        <v>295596</v>
      </c>
      <c r="P979" s="637">
        <v>1.4210526315789473</v>
      </c>
      <c r="Q979" s="650">
        <v>2737</v>
      </c>
    </row>
    <row r="980" spans="1:17" ht="14.4" customHeight="1" x14ac:dyDescent="0.3">
      <c r="A980" s="631" t="s">
        <v>3176</v>
      </c>
      <c r="B980" s="632" t="s">
        <v>2531</v>
      </c>
      <c r="C980" s="632" t="s">
        <v>634</v>
      </c>
      <c r="D980" s="632" t="s">
        <v>2672</v>
      </c>
      <c r="E980" s="632" t="s">
        <v>2673</v>
      </c>
      <c r="F980" s="649"/>
      <c r="G980" s="649"/>
      <c r="H980" s="649"/>
      <c r="I980" s="649"/>
      <c r="J980" s="649">
        <v>2</v>
      </c>
      <c r="K980" s="649">
        <v>10538</v>
      </c>
      <c r="L980" s="649">
        <v>1</v>
      </c>
      <c r="M980" s="649">
        <v>5269</v>
      </c>
      <c r="N980" s="649">
        <v>1</v>
      </c>
      <c r="O980" s="649">
        <v>5270</v>
      </c>
      <c r="P980" s="637">
        <v>0.5000948946669197</v>
      </c>
      <c r="Q980" s="650">
        <v>5270</v>
      </c>
    </row>
    <row r="981" spans="1:17" ht="14.4" customHeight="1" x14ac:dyDescent="0.3">
      <c r="A981" s="631" t="s">
        <v>3176</v>
      </c>
      <c r="B981" s="632" t="s">
        <v>2531</v>
      </c>
      <c r="C981" s="632" t="s">
        <v>634</v>
      </c>
      <c r="D981" s="632" t="s">
        <v>2915</v>
      </c>
      <c r="E981" s="632" t="s">
        <v>2916</v>
      </c>
      <c r="F981" s="649">
        <v>9</v>
      </c>
      <c r="G981" s="649">
        <v>19017</v>
      </c>
      <c r="H981" s="649">
        <v>2.25</v>
      </c>
      <c r="I981" s="649">
        <v>2113</v>
      </c>
      <c r="J981" s="649">
        <v>4</v>
      </c>
      <c r="K981" s="649">
        <v>8452</v>
      </c>
      <c r="L981" s="649">
        <v>1</v>
      </c>
      <c r="M981" s="649">
        <v>2113</v>
      </c>
      <c r="N981" s="649">
        <v>2</v>
      </c>
      <c r="O981" s="649">
        <v>4228</v>
      </c>
      <c r="P981" s="637">
        <v>0.50023663038334121</v>
      </c>
      <c r="Q981" s="650">
        <v>2114</v>
      </c>
    </row>
    <row r="982" spans="1:17" ht="14.4" customHeight="1" x14ac:dyDescent="0.3">
      <c r="A982" s="631" t="s">
        <v>3176</v>
      </c>
      <c r="B982" s="632" t="s">
        <v>2531</v>
      </c>
      <c r="C982" s="632" t="s">
        <v>634</v>
      </c>
      <c r="D982" s="632" t="s">
        <v>2915</v>
      </c>
      <c r="E982" s="632" t="s">
        <v>2917</v>
      </c>
      <c r="F982" s="649"/>
      <c r="G982" s="649"/>
      <c r="H982" s="649"/>
      <c r="I982" s="649"/>
      <c r="J982" s="649">
        <v>4</v>
      </c>
      <c r="K982" s="649">
        <v>8452</v>
      </c>
      <c r="L982" s="649">
        <v>1</v>
      </c>
      <c r="M982" s="649">
        <v>2113</v>
      </c>
      <c r="N982" s="649"/>
      <c r="O982" s="649"/>
      <c r="P982" s="637"/>
      <c r="Q982" s="650"/>
    </row>
    <row r="983" spans="1:17" ht="14.4" customHeight="1" x14ac:dyDescent="0.3">
      <c r="A983" s="631" t="s">
        <v>3176</v>
      </c>
      <c r="B983" s="632" t="s">
        <v>2531</v>
      </c>
      <c r="C983" s="632" t="s">
        <v>634</v>
      </c>
      <c r="D983" s="632" t="s">
        <v>2685</v>
      </c>
      <c r="E983" s="632" t="s">
        <v>2686</v>
      </c>
      <c r="F983" s="649">
        <v>5</v>
      </c>
      <c r="G983" s="649">
        <v>775</v>
      </c>
      <c r="H983" s="649">
        <v>1</v>
      </c>
      <c r="I983" s="649">
        <v>155</v>
      </c>
      <c r="J983" s="649">
        <v>5</v>
      </c>
      <c r="K983" s="649">
        <v>775</v>
      </c>
      <c r="L983" s="649">
        <v>1</v>
      </c>
      <c r="M983" s="649">
        <v>155</v>
      </c>
      <c r="N983" s="649">
        <v>11</v>
      </c>
      <c r="O983" s="649">
        <v>1705</v>
      </c>
      <c r="P983" s="637">
        <v>2.2000000000000002</v>
      </c>
      <c r="Q983" s="650">
        <v>155</v>
      </c>
    </row>
    <row r="984" spans="1:17" ht="14.4" customHeight="1" x14ac:dyDescent="0.3">
      <c r="A984" s="631" t="s">
        <v>3176</v>
      </c>
      <c r="B984" s="632" t="s">
        <v>2531</v>
      </c>
      <c r="C984" s="632" t="s">
        <v>634</v>
      </c>
      <c r="D984" s="632" t="s">
        <v>2685</v>
      </c>
      <c r="E984" s="632" t="s">
        <v>2687</v>
      </c>
      <c r="F984" s="649">
        <v>7</v>
      </c>
      <c r="G984" s="649">
        <v>1085</v>
      </c>
      <c r="H984" s="649">
        <v>1.4</v>
      </c>
      <c r="I984" s="649">
        <v>155</v>
      </c>
      <c r="J984" s="649">
        <v>5</v>
      </c>
      <c r="K984" s="649">
        <v>775</v>
      </c>
      <c r="L984" s="649">
        <v>1</v>
      </c>
      <c r="M984" s="649">
        <v>155</v>
      </c>
      <c r="N984" s="649">
        <v>4</v>
      </c>
      <c r="O984" s="649">
        <v>620</v>
      </c>
      <c r="P984" s="637">
        <v>0.8</v>
      </c>
      <c r="Q984" s="650">
        <v>155</v>
      </c>
    </row>
    <row r="985" spans="1:17" ht="14.4" customHeight="1" x14ac:dyDescent="0.3">
      <c r="A985" s="631" t="s">
        <v>3176</v>
      </c>
      <c r="B985" s="632" t="s">
        <v>2531</v>
      </c>
      <c r="C985" s="632" t="s">
        <v>634</v>
      </c>
      <c r="D985" s="632" t="s">
        <v>2688</v>
      </c>
      <c r="E985" s="632" t="s">
        <v>2689</v>
      </c>
      <c r="F985" s="649">
        <v>11</v>
      </c>
      <c r="G985" s="649">
        <v>2189</v>
      </c>
      <c r="H985" s="649">
        <v>1.5714285714285714</v>
      </c>
      <c r="I985" s="649">
        <v>199</v>
      </c>
      <c r="J985" s="649">
        <v>7</v>
      </c>
      <c r="K985" s="649">
        <v>1393</v>
      </c>
      <c r="L985" s="649">
        <v>1</v>
      </c>
      <c r="M985" s="649">
        <v>199</v>
      </c>
      <c r="N985" s="649">
        <v>7</v>
      </c>
      <c r="O985" s="649">
        <v>1400</v>
      </c>
      <c r="P985" s="637">
        <v>1.0050251256281406</v>
      </c>
      <c r="Q985" s="650">
        <v>200</v>
      </c>
    </row>
    <row r="986" spans="1:17" ht="14.4" customHeight="1" x14ac:dyDescent="0.3">
      <c r="A986" s="631" t="s">
        <v>3176</v>
      </c>
      <c r="B986" s="632" t="s">
        <v>2531</v>
      </c>
      <c r="C986" s="632" t="s">
        <v>634</v>
      </c>
      <c r="D986" s="632" t="s">
        <v>2688</v>
      </c>
      <c r="E986" s="632" t="s">
        <v>2690</v>
      </c>
      <c r="F986" s="649">
        <v>6</v>
      </c>
      <c r="G986" s="649">
        <v>1194</v>
      </c>
      <c r="H986" s="649">
        <v>1</v>
      </c>
      <c r="I986" s="649">
        <v>199</v>
      </c>
      <c r="J986" s="649">
        <v>6</v>
      </c>
      <c r="K986" s="649">
        <v>1194</v>
      </c>
      <c r="L986" s="649">
        <v>1</v>
      </c>
      <c r="M986" s="649">
        <v>199</v>
      </c>
      <c r="N986" s="649">
        <v>10</v>
      </c>
      <c r="O986" s="649">
        <v>2000</v>
      </c>
      <c r="P986" s="637">
        <v>1.6750418760469012</v>
      </c>
      <c r="Q986" s="650">
        <v>200</v>
      </c>
    </row>
    <row r="987" spans="1:17" ht="14.4" customHeight="1" x14ac:dyDescent="0.3">
      <c r="A987" s="631" t="s">
        <v>3176</v>
      </c>
      <c r="B987" s="632" t="s">
        <v>2531</v>
      </c>
      <c r="C987" s="632" t="s">
        <v>634</v>
      </c>
      <c r="D987" s="632" t="s">
        <v>2691</v>
      </c>
      <c r="E987" s="632" t="s">
        <v>2692</v>
      </c>
      <c r="F987" s="649">
        <v>4898</v>
      </c>
      <c r="G987" s="649">
        <v>999192</v>
      </c>
      <c r="H987" s="649">
        <v>1.0157610949813356</v>
      </c>
      <c r="I987" s="649">
        <v>204</v>
      </c>
      <c r="J987" s="649">
        <v>4822</v>
      </c>
      <c r="K987" s="649">
        <v>983688</v>
      </c>
      <c r="L987" s="649">
        <v>1</v>
      </c>
      <c r="M987" s="649">
        <v>204</v>
      </c>
      <c r="N987" s="649">
        <v>5931</v>
      </c>
      <c r="O987" s="649">
        <v>1217201</v>
      </c>
      <c r="P987" s="637">
        <v>1.2373852278364685</v>
      </c>
      <c r="Q987" s="650">
        <v>205.22694317990221</v>
      </c>
    </row>
    <row r="988" spans="1:17" ht="14.4" customHeight="1" x14ac:dyDescent="0.3">
      <c r="A988" s="631" t="s">
        <v>3176</v>
      </c>
      <c r="B988" s="632" t="s">
        <v>2531</v>
      </c>
      <c r="C988" s="632" t="s">
        <v>634</v>
      </c>
      <c r="D988" s="632" t="s">
        <v>2698</v>
      </c>
      <c r="E988" s="632" t="s">
        <v>2699</v>
      </c>
      <c r="F988" s="649">
        <v>9</v>
      </c>
      <c r="G988" s="649">
        <v>1467</v>
      </c>
      <c r="H988" s="649">
        <v>0.81818181818181823</v>
      </c>
      <c r="I988" s="649">
        <v>163</v>
      </c>
      <c r="J988" s="649">
        <v>11</v>
      </c>
      <c r="K988" s="649">
        <v>1793</v>
      </c>
      <c r="L988" s="649">
        <v>1</v>
      </c>
      <c r="M988" s="649">
        <v>163</v>
      </c>
      <c r="N988" s="649">
        <v>7</v>
      </c>
      <c r="O988" s="649">
        <v>1141</v>
      </c>
      <c r="P988" s="637">
        <v>0.63636363636363635</v>
      </c>
      <c r="Q988" s="650">
        <v>163</v>
      </c>
    </row>
    <row r="989" spans="1:17" ht="14.4" customHeight="1" x14ac:dyDescent="0.3">
      <c r="A989" s="631" t="s">
        <v>3176</v>
      </c>
      <c r="B989" s="632" t="s">
        <v>2531</v>
      </c>
      <c r="C989" s="632" t="s">
        <v>634</v>
      </c>
      <c r="D989" s="632" t="s">
        <v>2698</v>
      </c>
      <c r="E989" s="632" t="s">
        <v>2700</v>
      </c>
      <c r="F989" s="649">
        <v>6</v>
      </c>
      <c r="G989" s="649">
        <v>978</v>
      </c>
      <c r="H989" s="649">
        <v>0.66666666666666663</v>
      </c>
      <c r="I989" s="649">
        <v>163</v>
      </c>
      <c r="J989" s="649">
        <v>9</v>
      </c>
      <c r="K989" s="649">
        <v>1467</v>
      </c>
      <c r="L989" s="649">
        <v>1</v>
      </c>
      <c r="M989" s="649">
        <v>163</v>
      </c>
      <c r="N989" s="649">
        <v>7</v>
      </c>
      <c r="O989" s="649">
        <v>1141</v>
      </c>
      <c r="P989" s="637">
        <v>0.77777777777777779</v>
      </c>
      <c r="Q989" s="650">
        <v>163</v>
      </c>
    </row>
    <row r="990" spans="1:17" ht="14.4" customHeight="1" x14ac:dyDescent="0.3">
      <c r="A990" s="631" t="s">
        <v>3176</v>
      </c>
      <c r="B990" s="632" t="s">
        <v>2531</v>
      </c>
      <c r="C990" s="632" t="s">
        <v>634</v>
      </c>
      <c r="D990" s="632" t="s">
        <v>2704</v>
      </c>
      <c r="E990" s="632" t="s">
        <v>2705</v>
      </c>
      <c r="F990" s="649">
        <v>27</v>
      </c>
      <c r="G990" s="649">
        <v>58158</v>
      </c>
      <c r="H990" s="649">
        <v>1.1244779582366589</v>
      </c>
      <c r="I990" s="649">
        <v>2154</v>
      </c>
      <c r="J990" s="649">
        <v>24</v>
      </c>
      <c r="K990" s="649">
        <v>51720</v>
      </c>
      <c r="L990" s="649">
        <v>1</v>
      </c>
      <c r="M990" s="649">
        <v>2155</v>
      </c>
      <c r="N990" s="649">
        <v>46</v>
      </c>
      <c r="O990" s="649">
        <v>99176</v>
      </c>
      <c r="P990" s="637">
        <v>1.9175560711523589</v>
      </c>
      <c r="Q990" s="650">
        <v>2156</v>
      </c>
    </row>
    <row r="991" spans="1:17" ht="14.4" customHeight="1" x14ac:dyDescent="0.3">
      <c r="A991" s="631" t="s">
        <v>3176</v>
      </c>
      <c r="B991" s="632" t="s">
        <v>2531</v>
      </c>
      <c r="C991" s="632" t="s">
        <v>634</v>
      </c>
      <c r="D991" s="632" t="s">
        <v>2704</v>
      </c>
      <c r="E991" s="632" t="s">
        <v>2706</v>
      </c>
      <c r="F991" s="649">
        <v>215</v>
      </c>
      <c r="G991" s="649">
        <v>463110</v>
      </c>
      <c r="H991" s="649">
        <v>1.2141256046246411</v>
      </c>
      <c r="I991" s="649">
        <v>2154</v>
      </c>
      <c r="J991" s="649">
        <v>177</v>
      </c>
      <c r="K991" s="649">
        <v>381435</v>
      </c>
      <c r="L991" s="649">
        <v>1</v>
      </c>
      <c r="M991" s="649">
        <v>2155</v>
      </c>
      <c r="N991" s="649">
        <v>187</v>
      </c>
      <c r="O991" s="649">
        <v>403172</v>
      </c>
      <c r="P991" s="637">
        <v>1.0569874290508212</v>
      </c>
      <c r="Q991" s="650">
        <v>2156</v>
      </c>
    </row>
    <row r="992" spans="1:17" ht="14.4" customHeight="1" x14ac:dyDescent="0.3">
      <c r="A992" s="631" t="s">
        <v>3176</v>
      </c>
      <c r="B992" s="632" t="s">
        <v>2531</v>
      </c>
      <c r="C992" s="632" t="s">
        <v>634</v>
      </c>
      <c r="D992" s="632" t="s">
        <v>2918</v>
      </c>
      <c r="E992" s="632" t="s">
        <v>2903</v>
      </c>
      <c r="F992" s="649">
        <v>87</v>
      </c>
      <c r="G992" s="649">
        <v>164256</v>
      </c>
      <c r="H992" s="649">
        <v>0.95553784489729432</v>
      </c>
      <c r="I992" s="649">
        <v>1888</v>
      </c>
      <c r="J992" s="649">
        <v>91</v>
      </c>
      <c r="K992" s="649">
        <v>171899</v>
      </c>
      <c r="L992" s="649">
        <v>1</v>
      </c>
      <c r="M992" s="649">
        <v>1889</v>
      </c>
      <c r="N992" s="649">
        <v>89</v>
      </c>
      <c r="O992" s="649">
        <v>168121</v>
      </c>
      <c r="P992" s="637">
        <v>0.97802197802197799</v>
      </c>
      <c r="Q992" s="650">
        <v>1889</v>
      </c>
    </row>
    <row r="993" spans="1:17" ht="14.4" customHeight="1" x14ac:dyDescent="0.3">
      <c r="A993" s="631" t="s">
        <v>3176</v>
      </c>
      <c r="B993" s="632" t="s">
        <v>2531</v>
      </c>
      <c r="C993" s="632" t="s">
        <v>634</v>
      </c>
      <c r="D993" s="632" t="s">
        <v>2707</v>
      </c>
      <c r="E993" s="632" t="s">
        <v>2708</v>
      </c>
      <c r="F993" s="649">
        <v>4</v>
      </c>
      <c r="G993" s="649">
        <v>652</v>
      </c>
      <c r="H993" s="649"/>
      <c r="I993" s="649">
        <v>163</v>
      </c>
      <c r="J993" s="649"/>
      <c r="K993" s="649"/>
      <c r="L993" s="649"/>
      <c r="M993" s="649"/>
      <c r="N993" s="649">
        <v>1</v>
      </c>
      <c r="O993" s="649">
        <v>163</v>
      </c>
      <c r="P993" s="637"/>
      <c r="Q993" s="650">
        <v>163</v>
      </c>
    </row>
    <row r="994" spans="1:17" ht="14.4" customHeight="1" x14ac:dyDescent="0.3">
      <c r="A994" s="631" t="s">
        <v>3176</v>
      </c>
      <c r="B994" s="632" t="s">
        <v>2531</v>
      </c>
      <c r="C994" s="632" t="s">
        <v>634</v>
      </c>
      <c r="D994" s="632" t="s">
        <v>2707</v>
      </c>
      <c r="E994" s="632" t="s">
        <v>2709</v>
      </c>
      <c r="F994" s="649"/>
      <c r="G994" s="649"/>
      <c r="H994" s="649"/>
      <c r="I994" s="649"/>
      <c r="J994" s="649">
        <v>8</v>
      </c>
      <c r="K994" s="649">
        <v>1304</v>
      </c>
      <c r="L994" s="649">
        <v>1</v>
      </c>
      <c r="M994" s="649">
        <v>163</v>
      </c>
      <c r="N994" s="649">
        <v>4</v>
      </c>
      <c r="O994" s="649">
        <v>652</v>
      </c>
      <c r="P994" s="637">
        <v>0.5</v>
      </c>
      <c r="Q994" s="650">
        <v>163</v>
      </c>
    </row>
    <row r="995" spans="1:17" ht="14.4" customHeight="1" x14ac:dyDescent="0.3">
      <c r="A995" s="631" t="s">
        <v>3176</v>
      </c>
      <c r="B995" s="632" t="s">
        <v>2531</v>
      </c>
      <c r="C995" s="632" t="s">
        <v>634</v>
      </c>
      <c r="D995" s="632" t="s">
        <v>2919</v>
      </c>
      <c r="E995" s="632" t="s">
        <v>2920</v>
      </c>
      <c r="F995" s="649"/>
      <c r="G995" s="649"/>
      <c r="H995" s="649"/>
      <c r="I995" s="649"/>
      <c r="J995" s="649">
        <v>1</v>
      </c>
      <c r="K995" s="649">
        <v>9838</v>
      </c>
      <c r="L995" s="649">
        <v>1</v>
      </c>
      <c r="M995" s="649">
        <v>9838</v>
      </c>
      <c r="N995" s="649">
        <v>1</v>
      </c>
      <c r="O995" s="649">
        <v>9840</v>
      </c>
      <c r="P995" s="637">
        <v>1.0002032933523073</v>
      </c>
      <c r="Q995" s="650">
        <v>9840</v>
      </c>
    </row>
    <row r="996" spans="1:17" ht="14.4" customHeight="1" x14ac:dyDescent="0.3">
      <c r="A996" s="631" t="s">
        <v>3176</v>
      </c>
      <c r="B996" s="632" t="s">
        <v>2531</v>
      </c>
      <c r="C996" s="632" t="s">
        <v>634</v>
      </c>
      <c r="D996" s="632" t="s">
        <v>2715</v>
      </c>
      <c r="E996" s="632" t="s">
        <v>2716</v>
      </c>
      <c r="F996" s="649">
        <v>3</v>
      </c>
      <c r="G996" s="649">
        <v>25377</v>
      </c>
      <c r="H996" s="649">
        <v>2.9996453900709219</v>
      </c>
      <c r="I996" s="649">
        <v>8459</v>
      </c>
      <c r="J996" s="649">
        <v>1</v>
      </c>
      <c r="K996" s="649">
        <v>8460</v>
      </c>
      <c r="L996" s="649">
        <v>1</v>
      </c>
      <c r="M996" s="649">
        <v>8460</v>
      </c>
      <c r="N996" s="649">
        <v>2</v>
      </c>
      <c r="O996" s="649">
        <v>16924</v>
      </c>
      <c r="P996" s="637">
        <v>2.0004728132387708</v>
      </c>
      <c r="Q996" s="650">
        <v>8462</v>
      </c>
    </row>
    <row r="997" spans="1:17" ht="14.4" customHeight="1" x14ac:dyDescent="0.3">
      <c r="A997" s="631" t="s">
        <v>3176</v>
      </c>
      <c r="B997" s="632" t="s">
        <v>2531</v>
      </c>
      <c r="C997" s="632" t="s">
        <v>634</v>
      </c>
      <c r="D997" s="632" t="s">
        <v>2715</v>
      </c>
      <c r="E997" s="632" t="s">
        <v>2717</v>
      </c>
      <c r="F997" s="649">
        <v>45</v>
      </c>
      <c r="G997" s="649">
        <v>380655</v>
      </c>
      <c r="H997" s="649">
        <v>0.9573336351290177</v>
      </c>
      <c r="I997" s="649">
        <v>8459</v>
      </c>
      <c r="J997" s="649">
        <v>47</v>
      </c>
      <c r="K997" s="649">
        <v>397620</v>
      </c>
      <c r="L997" s="649">
        <v>1</v>
      </c>
      <c r="M997" s="649">
        <v>8460</v>
      </c>
      <c r="N997" s="649">
        <v>47</v>
      </c>
      <c r="O997" s="649">
        <v>397714</v>
      </c>
      <c r="P997" s="637">
        <v>1.0002364066193854</v>
      </c>
      <c r="Q997" s="650">
        <v>8462</v>
      </c>
    </row>
    <row r="998" spans="1:17" ht="14.4" customHeight="1" x14ac:dyDescent="0.3">
      <c r="A998" s="631" t="s">
        <v>3176</v>
      </c>
      <c r="B998" s="632" t="s">
        <v>2531</v>
      </c>
      <c r="C998" s="632" t="s">
        <v>634</v>
      </c>
      <c r="D998" s="632" t="s">
        <v>2718</v>
      </c>
      <c r="E998" s="632" t="s">
        <v>2719</v>
      </c>
      <c r="F998" s="649"/>
      <c r="G998" s="649"/>
      <c r="H998" s="649"/>
      <c r="I998" s="649"/>
      <c r="J998" s="649">
        <v>13</v>
      </c>
      <c r="K998" s="649">
        <v>3367</v>
      </c>
      <c r="L998" s="649">
        <v>1</v>
      </c>
      <c r="M998" s="649">
        <v>259</v>
      </c>
      <c r="N998" s="649">
        <v>18</v>
      </c>
      <c r="O998" s="649">
        <v>4680</v>
      </c>
      <c r="P998" s="637">
        <v>1.3899613899613901</v>
      </c>
      <c r="Q998" s="650">
        <v>260</v>
      </c>
    </row>
    <row r="999" spans="1:17" ht="14.4" customHeight="1" x14ac:dyDescent="0.3">
      <c r="A999" s="631" t="s">
        <v>3176</v>
      </c>
      <c r="B999" s="632" t="s">
        <v>2531</v>
      </c>
      <c r="C999" s="632" t="s">
        <v>634</v>
      </c>
      <c r="D999" s="632" t="s">
        <v>2718</v>
      </c>
      <c r="E999" s="632" t="s">
        <v>2720</v>
      </c>
      <c r="F999" s="649">
        <v>2</v>
      </c>
      <c r="G999" s="649">
        <v>518</v>
      </c>
      <c r="H999" s="649">
        <v>2</v>
      </c>
      <c r="I999" s="649">
        <v>259</v>
      </c>
      <c r="J999" s="649">
        <v>1</v>
      </c>
      <c r="K999" s="649">
        <v>259</v>
      </c>
      <c r="L999" s="649">
        <v>1</v>
      </c>
      <c r="M999" s="649">
        <v>259</v>
      </c>
      <c r="N999" s="649">
        <v>3</v>
      </c>
      <c r="O999" s="649">
        <v>780</v>
      </c>
      <c r="P999" s="637">
        <v>3.0115830115830118</v>
      </c>
      <c r="Q999" s="650">
        <v>260</v>
      </c>
    </row>
    <row r="1000" spans="1:17" ht="14.4" customHeight="1" x14ac:dyDescent="0.3">
      <c r="A1000" s="631" t="s">
        <v>3176</v>
      </c>
      <c r="B1000" s="632" t="s">
        <v>2531</v>
      </c>
      <c r="C1000" s="632" t="s">
        <v>634</v>
      </c>
      <c r="D1000" s="632" t="s">
        <v>2981</v>
      </c>
      <c r="E1000" s="632" t="s">
        <v>2982</v>
      </c>
      <c r="F1000" s="649">
        <v>5</v>
      </c>
      <c r="G1000" s="649">
        <v>0</v>
      </c>
      <c r="H1000" s="649"/>
      <c r="I1000" s="649">
        <v>0</v>
      </c>
      <c r="J1000" s="649">
        <v>7</v>
      </c>
      <c r="K1000" s="649">
        <v>0</v>
      </c>
      <c r="L1000" s="649"/>
      <c r="M1000" s="649">
        <v>0</v>
      </c>
      <c r="N1000" s="649">
        <v>1</v>
      </c>
      <c r="O1000" s="649">
        <v>0</v>
      </c>
      <c r="P1000" s="637"/>
      <c r="Q1000" s="650">
        <v>0</v>
      </c>
    </row>
    <row r="1001" spans="1:17" ht="14.4" customHeight="1" x14ac:dyDescent="0.3">
      <c r="A1001" s="631" t="s">
        <v>3176</v>
      </c>
      <c r="B1001" s="632" t="s">
        <v>2531</v>
      </c>
      <c r="C1001" s="632" t="s">
        <v>634</v>
      </c>
      <c r="D1001" s="632" t="s">
        <v>2721</v>
      </c>
      <c r="E1001" s="632" t="s">
        <v>2722</v>
      </c>
      <c r="F1001" s="649"/>
      <c r="G1001" s="649"/>
      <c r="H1001" s="649"/>
      <c r="I1001" s="649"/>
      <c r="J1001" s="649"/>
      <c r="K1001" s="649"/>
      <c r="L1001" s="649"/>
      <c r="M1001" s="649"/>
      <c r="N1001" s="649">
        <v>1</v>
      </c>
      <c r="O1001" s="649">
        <v>2055</v>
      </c>
      <c r="P1001" s="637"/>
      <c r="Q1001" s="650">
        <v>2055</v>
      </c>
    </row>
    <row r="1002" spans="1:17" ht="14.4" customHeight="1" x14ac:dyDescent="0.3">
      <c r="A1002" s="631" t="s">
        <v>3208</v>
      </c>
      <c r="B1002" s="632" t="s">
        <v>2531</v>
      </c>
      <c r="C1002" s="632" t="s">
        <v>2499</v>
      </c>
      <c r="D1002" s="632" t="s">
        <v>2533</v>
      </c>
      <c r="E1002" s="632" t="s">
        <v>618</v>
      </c>
      <c r="F1002" s="649"/>
      <c r="G1002" s="649"/>
      <c r="H1002" s="649"/>
      <c r="I1002" s="649"/>
      <c r="J1002" s="649">
        <v>0.34</v>
      </c>
      <c r="K1002" s="649">
        <v>920.73</v>
      </c>
      <c r="L1002" s="649">
        <v>1</v>
      </c>
      <c r="M1002" s="649">
        <v>2708.0294117647059</v>
      </c>
      <c r="N1002" s="649"/>
      <c r="O1002" s="649"/>
      <c r="P1002" s="637"/>
      <c r="Q1002" s="650"/>
    </row>
    <row r="1003" spans="1:17" ht="14.4" customHeight="1" x14ac:dyDescent="0.3">
      <c r="A1003" s="631" t="s">
        <v>3208</v>
      </c>
      <c r="B1003" s="632" t="s">
        <v>2531</v>
      </c>
      <c r="C1003" s="632" t="s">
        <v>2499</v>
      </c>
      <c r="D1003" s="632" t="s">
        <v>2535</v>
      </c>
      <c r="E1003" s="632" t="s">
        <v>675</v>
      </c>
      <c r="F1003" s="649">
        <v>0.27</v>
      </c>
      <c r="G1003" s="649">
        <v>1334.84</v>
      </c>
      <c r="H1003" s="649">
        <v>0.39705519282537888</v>
      </c>
      <c r="I1003" s="649">
        <v>4943.8518518518513</v>
      </c>
      <c r="J1003" s="649">
        <v>0.68</v>
      </c>
      <c r="K1003" s="649">
        <v>3361.85</v>
      </c>
      <c r="L1003" s="649">
        <v>1</v>
      </c>
      <c r="M1003" s="649">
        <v>4943.8970588235288</v>
      </c>
      <c r="N1003" s="649">
        <v>0.3</v>
      </c>
      <c r="O1003" s="649">
        <v>1446.3400000000001</v>
      </c>
      <c r="P1003" s="637">
        <v>0.43022145544863699</v>
      </c>
      <c r="Q1003" s="650">
        <v>4821.1333333333341</v>
      </c>
    </row>
    <row r="1004" spans="1:17" ht="14.4" customHeight="1" x14ac:dyDescent="0.3">
      <c r="A1004" s="631" t="s">
        <v>3208</v>
      </c>
      <c r="B1004" s="632" t="s">
        <v>2531</v>
      </c>
      <c r="C1004" s="632" t="s">
        <v>2499</v>
      </c>
      <c r="D1004" s="632" t="s">
        <v>2535</v>
      </c>
      <c r="E1004" s="632" t="s">
        <v>754</v>
      </c>
      <c r="F1004" s="649">
        <v>0.26</v>
      </c>
      <c r="G1004" s="649">
        <v>1285.4099999999999</v>
      </c>
      <c r="H1004" s="649">
        <v>0.81249644448658365</v>
      </c>
      <c r="I1004" s="649">
        <v>4943.8846153846143</v>
      </c>
      <c r="J1004" s="649">
        <v>0.32</v>
      </c>
      <c r="K1004" s="649">
        <v>1582.0500000000002</v>
      </c>
      <c r="L1004" s="649">
        <v>1</v>
      </c>
      <c r="M1004" s="649">
        <v>4943.9062500000009</v>
      </c>
      <c r="N1004" s="649">
        <v>0.1</v>
      </c>
      <c r="O1004" s="649">
        <v>486.31</v>
      </c>
      <c r="P1004" s="637">
        <v>0.30739230744919566</v>
      </c>
      <c r="Q1004" s="650">
        <v>4863.0999999999995</v>
      </c>
    </row>
    <row r="1005" spans="1:17" ht="14.4" customHeight="1" x14ac:dyDescent="0.3">
      <c r="A1005" s="631" t="s">
        <v>3208</v>
      </c>
      <c r="B1005" s="632" t="s">
        <v>2531</v>
      </c>
      <c r="C1005" s="632" t="s">
        <v>2499</v>
      </c>
      <c r="D1005" s="632" t="s">
        <v>2536</v>
      </c>
      <c r="E1005" s="632" t="s">
        <v>2537</v>
      </c>
      <c r="F1005" s="649">
        <v>13.3</v>
      </c>
      <c r="G1005" s="649">
        <v>13364.17</v>
      </c>
      <c r="H1005" s="649">
        <v>2.3963997080747457</v>
      </c>
      <c r="I1005" s="649">
        <v>1004.8248120300751</v>
      </c>
      <c r="J1005" s="649">
        <v>5.55</v>
      </c>
      <c r="K1005" s="649">
        <v>5576.77</v>
      </c>
      <c r="L1005" s="649">
        <v>1</v>
      </c>
      <c r="M1005" s="649">
        <v>1004.8234234234235</v>
      </c>
      <c r="N1005" s="649"/>
      <c r="O1005" s="649"/>
      <c r="P1005" s="637"/>
      <c r="Q1005" s="650"/>
    </row>
    <row r="1006" spans="1:17" ht="14.4" customHeight="1" x14ac:dyDescent="0.3">
      <c r="A1006" s="631" t="s">
        <v>3208</v>
      </c>
      <c r="B1006" s="632" t="s">
        <v>2531</v>
      </c>
      <c r="C1006" s="632" t="s">
        <v>2499</v>
      </c>
      <c r="D1006" s="632" t="s">
        <v>2538</v>
      </c>
      <c r="E1006" s="632" t="s">
        <v>675</v>
      </c>
      <c r="F1006" s="649">
        <v>2.8899999999999997</v>
      </c>
      <c r="G1006" s="649">
        <v>28575.940000000002</v>
      </c>
      <c r="H1006" s="649">
        <v>1.8062602319774979</v>
      </c>
      <c r="I1006" s="649">
        <v>9887.8685121107283</v>
      </c>
      <c r="J1006" s="649">
        <v>1.6000000000000003</v>
      </c>
      <c r="K1006" s="649">
        <v>15820.499999999998</v>
      </c>
      <c r="L1006" s="649">
        <v>1</v>
      </c>
      <c r="M1006" s="649">
        <v>9887.8124999999964</v>
      </c>
      <c r="N1006" s="649">
        <v>1.7700000000000002</v>
      </c>
      <c r="O1006" s="649">
        <v>16510.830000000002</v>
      </c>
      <c r="P1006" s="637">
        <v>1.0436351569166591</v>
      </c>
      <c r="Q1006" s="650">
        <v>9328.1525423728817</v>
      </c>
    </row>
    <row r="1007" spans="1:17" ht="14.4" customHeight="1" x14ac:dyDescent="0.3">
      <c r="A1007" s="631" t="s">
        <v>3208</v>
      </c>
      <c r="B1007" s="632" t="s">
        <v>2531</v>
      </c>
      <c r="C1007" s="632" t="s">
        <v>2499</v>
      </c>
      <c r="D1007" s="632" t="s">
        <v>2538</v>
      </c>
      <c r="E1007" s="632" t="s">
        <v>754</v>
      </c>
      <c r="F1007" s="649">
        <v>1.4400000000000002</v>
      </c>
      <c r="G1007" s="649">
        <v>14238.53</v>
      </c>
      <c r="H1007" s="649">
        <v>1.8000010113409244</v>
      </c>
      <c r="I1007" s="649">
        <v>9887.8680555555547</v>
      </c>
      <c r="J1007" s="649">
        <v>0.8</v>
      </c>
      <c r="K1007" s="649">
        <v>7910.29</v>
      </c>
      <c r="L1007" s="649">
        <v>1</v>
      </c>
      <c r="M1007" s="649">
        <v>9887.8624999999993</v>
      </c>
      <c r="N1007" s="649">
        <v>0.64</v>
      </c>
      <c r="O1007" s="649">
        <v>5599.49</v>
      </c>
      <c r="P1007" s="637">
        <v>0.70787417401890451</v>
      </c>
      <c r="Q1007" s="650">
        <v>8749.203125</v>
      </c>
    </row>
    <row r="1008" spans="1:17" ht="14.4" customHeight="1" x14ac:dyDescent="0.3">
      <c r="A1008" s="631" t="s">
        <v>3208</v>
      </c>
      <c r="B1008" s="632" t="s">
        <v>2531</v>
      </c>
      <c r="C1008" s="632" t="s">
        <v>2499</v>
      </c>
      <c r="D1008" s="632" t="s">
        <v>2539</v>
      </c>
      <c r="E1008" s="632" t="s">
        <v>754</v>
      </c>
      <c r="F1008" s="649"/>
      <c r="G1008" s="649"/>
      <c r="H1008" s="649"/>
      <c r="I1008" s="649"/>
      <c r="J1008" s="649">
        <v>0.06</v>
      </c>
      <c r="K1008" s="649">
        <v>1175.29</v>
      </c>
      <c r="L1008" s="649">
        <v>1</v>
      </c>
      <c r="M1008" s="649">
        <v>19588.166666666668</v>
      </c>
      <c r="N1008" s="649"/>
      <c r="O1008" s="649"/>
      <c r="P1008" s="637"/>
      <c r="Q1008" s="650"/>
    </row>
    <row r="1009" spans="1:17" ht="14.4" customHeight="1" x14ac:dyDescent="0.3">
      <c r="A1009" s="631" t="s">
        <v>3208</v>
      </c>
      <c r="B1009" s="632" t="s">
        <v>2531</v>
      </c>
      <c r="C1009" s="632" t="s">
        <v>2499</v>
      </c>
      <c r="D1009" s="632" t="s">
        <v>2542</v>
      </c>
      <c r="E1009" s="632" t="s">
        <v>616</v>
      </c>
      <c r="F1009" s="649">
        <v>2</v>
      </c>
      <c r="G1009" s="649">
        <v>1686.92</v>
      </c>
      <c r="H1009" s="649">
        <v>2</v>
      </c>
      <c r="I1009" s="649">
        <v>843.46</v>
      </c>
      <c r="J1009" s="649">
        <v>1</v>
      </c>
      <c r="K1009" s="649">
        <v>843.46</v>
      </c>
      <c r="L1009" s="649">
        <v>1</v>
      </c>
      <c r="M1009" s="649">
        <v>843.46</v>
      </c>
      <c r="N1009" s="649">
        <v>1</v>
      </c>
      <c r="O1009" s="649">
        <v>775.69</v>
      </c>
      <c r="P1009" s="637">
        <v>0.91965238422687501</v>
      </c>
      <c r="Q1009" s="650">
        <v>775.69</v>
      </c>
    </row>
    <row r="1010" spans="1:17" ht="14.4" customHeight="1" x14ac:dyDescent="0.3">
      <c r="A1010" s="631" t="s">
        <v>3208</v>
      </c>
      <c r="B1010" s="632" t="s">
        <v>2531</v>
      </c>
      <c r="C1010" s="632" t="s">
        <v>2499</v>
      </c>
      <c r="D1010" s="632" t="s">
        <v>2544</v>
      </c>
      <c r="E1010" s="632" t="s">
        <v>716</v>
      </c>
      <c r="F1010" s="649">
        <v>0.56000000000000005</v>
      </c>
      <c r="G1010" s="649">
        <v>2500.8200000000002</v>
      </c>
      <c r="H1010" s="649">
        <v>1.0183735798346705</v>
      </c>
      <c r="I1010" s="649">
        <v>4465.75</v>
      </c>
      <c r="J1010" s="649">
        <v>0.54</v>
      </c>
      <c r="K1010" s="649">
        <v>2455.6999999999998</v>
      </c>
      <c r="L1010" s="649">
        <v>1</v>
      </c>
      <c r="M1010" s="649">
        <v>4547.5925925925922</v>
      </c>
      <c r="N1010" s="649">
        <v>1.04</v>
      </c>
      <c r="O1010" s="649">
        <v>2286.67</v>
      </c>
      <c r="P1010" s="637">
        <v>0.93116830231705838</v>
      </c>
      <c r="Q1010" s="650">
        <v>2198.7211538461538</v>
      </c>
    </row>
    <row r="1011" spans="1:17" ht="14.4" customHeight="1" x14ac:dyDescent="0.3">
      <c r="A1011" s="631" t="s">
        <v>3208</v>
      </c>
      <c r="B1011" s="632" t="s">
        <v>2531</v>
      </c>
      <c r="C1011" s="632" t="s">
        <v>2499</v>
      </c>
      <c r="D1011" s="632" t="s">
        <v>2545</v>
      </c>
      <c r="E1011" s="632" t="s">
        <v>716</v>
      </c>
      <c r="F1011" s="649">
        <v>0.65000000000000013</v>
      </c>
      <c r="G1011" s="649">
        <v>5834.6799999999994</v>
      </c>
      <c r="H1011" s="649">
        <v>2.212117076129815</v>
      </c>
      <c r="I1011" s="649">
        <v>8976.4307692307666</v>
      </c>
      <c r="J1011" s="649">
        <v>0.29000000000000004</v>
      </c>
      <c r="K1011" s="649">
        <v>2637.6</v>
      </c>
      <c r="L1011" s="649">
        <v>1</v>
      </c>
      <c r="M1011" s="649">
        <v>9095.1724137931014</v>
      </c>
      <c r="N1011" s="649">
        <v>0.1</v>
      </c>
      <c r="O1011" s="649">
        <v>909.52</v>
      </c>
      <c r="P1011" s="637">
        <v>0.3448286320897786</v>
      </c>
      <c r="Q1011" s="650">
        <v>9095.1999999999989</v>
      </c>
    </row>
    <row r="1012" spans="1:17" ht="14.4" customHeight="1" x14ac:dyDescent="0.3">
      <c r="A1012" s="631" t="s">
        <v>3208</v>
      </c>
      <c r="B1012" s="632" t="s">
        <v>2531</v>
      </c>
      <c r="C1012" s="632" t="s">
        <v>2499</v>
      </c>
      <c r="D1012" s="632" t="s">
        <v>2546</v>
      </c>
      <c r="E1012" s="632" t="s">
        <v>723</v>
      </c>
      <c r="F1012" s="649">
        <v>1.5</v>
      </c>
      <c r="G1012" s="649">
        <v>2923.9500000000003</v>
      </c>
      <c r="H1012" s="649">
        <v>1.875</v>
      </c>
      <c r="I1012" s="649">
        <v>1949.3000000000002</v>
      </c>
      <c r="J1012" s="649">
        <v>0.8</v>
      </c>
      <c r="K1012" s="649">
        <v>1559.44</v>
      </c>
      <c r="L1012" s="649">
        <v>1</v>
      </c>
      <c r="M1012" s="649">
        <v>1949.3</v>
      </c>
      <c r="N1012" s="649">
        <v>0.4</v>
      </c>
      <c r="O1012" s="649">
        <v>638.02</v>
      </c>
      <c r="P1012" s="637">
        <v>0.40913404811983789</v>
      </c>
      <c r="Q1012" s="650">
        <v>1595.05</v>
      </c>
    </row>
    <row r="1013" spans="1:17" ht="14.4" customHeight="1" x14ac:dyDescent="0.3">
      <c r="A1013" s="631" t="s">
        <v>3208</v>
      </c>
      <c r="B1013" s="632" t="s">
        <v>2531</v>
      </c>
      <c r="C1013" s="632" t="s">
        <v>2499</v>
      </c>
      <c r="D1013" s="632" t="s">
        <v>2547</v>
      </c>
      <c r="E1013" s="632" t="s">
        <v>716</v>
      </c>
      <c r="F1013" s="649">
        <v>16.689999999999998</v>
      </c>
      <c r="G1013" s="649">
        <v>29996.010000000002</v>
      </c>
      <c r="H1013" s="649">
        <v>1.0338596148981065</v>
      </c>
      <c r="I1013" s="649">
        <v>1797.2444577591375</v>
      </c>
      <c r="J1013" s="649">
        <v>15.950000000000003</v>
      </c>
      <c r="K1013" s="649">
        <v>29013.62</v>
      </c>
      <c r="L1013" s="649">
        <v>1</v>
      </c>
      <c r="M1013" s="649">
        <v>1819.0357366771157</v>
      </c>
      <c r="N1013" s="649">
        <v>20.46</v>
      </c>
      <c r="O1013" s="649">
        <v>24113.03</v>
      </c>
      <c r="P1013" s="637">
        <v>0.83109346575849552</v>
      </c>
      <c r="Q1013" s="650">
        <v>1178.5449657869012</v>
      </c>
    </row>
    <row r="1014" spans="1:17" ht="14.4" customHeight="1" x14ac:dyDescent="0.3">
      <c r="A1014" s="631" t="s">
        <v>3208</v>
      </c>
      <c r="B1014" s="632" t="s">
        <v>2531</v>
      </c>
      <c r="C1014" s="632" t="s">
        <v>2499</v>
      </c>
      <c r="D1014" s="632" t="s">
        <v>2548</v>
      </c>
      <c r="E1014" s="632" t="s">
        <v>625</v>
      </c>
      <c r="F1014" s="649"/>
      <c r="G1014" s="649"/>
      <c r="H1014" s="649"/>
      <c r="I1014" s="649"/>
      <c r="J1014" s="649"/>
      <c r="K1014" s="649"/>
      <c r="L1014" s="649"/>
      <c r="M1014" s="649"/>
      <c r="N1014" s="649">
        <v>0.15</v>
      </c>
      <c r="O1014" s="649">
        <v>77.64</v>
      </c>
      <c r="P1014" s="637"/>
      <c r="Q1014" s="650">
        <v>517.6</v>
      </c>
    </row>
    <row r="1015" spans="1:17" ht="14.4" customHeight="1" x14ac:dyDescent="0.3">
      <c r="A1015" s="631" t="s">
        <v>3208</v>
      </c>
      <c r="B1015" s="632" t="s">
        <v>2531</v>
      </c>
      <c r="C1015" s="632" t="s">
        <v>2499</v>
      </c>
      <c r="D1015" s="632" t="s">
        <v>2549</v>
      </c>
      <c r="E1015" s="632" t="s">
        <v>627</v>
      </c>
      <c r="F1015" s="649"/>
      <c r="G1015" s="649"/>
      <c r="H1015" s="649"/>
      <c r="I1015" s="649"/>
      <c r="J1015" s="649">
        <v>0.05</v>
      </c>
      <c r="K1015" s="649">
        <v>46.989999999999995</v>
      </c>
      <c r="L1015" s="649">
        <v>1</v>
      </c>
      <c r="M1015" s="649">
        <v>939.79999999999984</v>
      </c>
      <c r="N1015" s="649"/>
      <c r="O1015" s="649"/>
      <c r="P1015" s="637"/>
      <c r="Q1015" s="650"/>
    </row>
    <row r="1016" spans="1:17" ht="14.4" customHeight="1" x14ac:dyDescent="0.3">
      <c r="A1016" s="631" t="s">
        <v>3208</v>
      </c>
      <c r="B1016" s="632" t="s">
        <v>2531</v>
      </c>
      <c r="C1016" s="632" t="s">
        <v>2499</v>
      </c>
      <c r="D1016" s="632" t="s">
        <v>2550</v>
      </c>
      <c r="E1016" s="632" t="s">
        <v>716</v>
      </c>
      <c r="F1016" s="649">
        <v>0.56000000000000005</v>
      </c>
      <c r="G1016" s="649">
        <v>18839.940000000002</v>
      </c>
      <c r="H1016" s="649">
        <v>0.77292029828910858</v>
      </c>
      <c r="I1016" s="649">
        <v>33642.75</v>
      </c>
      <c r="J1016" s="649">
        <v>0.71</v>
      </c>
      <c r="K1016" s="649">
        <v>24375.01</v>
      </c>
      <c r="L1016" s="649">
        <v>1</v>
      </c>
      <c r="M1016" s="649">
        <v>34331</v>
      </c>
      <c r="N1016" s="649">
        <v>0.52</v>
      </c>
      <c r="O1016" s="649">
        <v>13456.16</v>
      </c>
      <c r="P1016" s="637">
        <v>0.55204736326262027</v>
      </c>
      <c r="Q1016" s="650">
        <v>25877.23076923077</v>
      </c>
    </row>
    <row r="1017" spans="1:17" ht="14.4" customHeight="1" x14ac:dyDescent="0.3">
      <c r="A1017" s="631" t="s">
        <v>3208</v>
      </c>
      <c r="B1017" s="632" t="s">
        <v>2531</v>
      </c>
      <c r="C1017" s="632" t="s">
        <v>2499</v>
      </c>
      <c r="D1017" s="632" t="s">
        <v>2551</v>
      </c>
      <c r="E1017" s="632" t="s">
        <v>716</v>
      </c>
      <c r="F1017" s="649"/>
      <c r="G1017" s="649"/>
      <c r="H1017" s="649"/>
      <c r="I1017" s="649"/>
      <c r="J1017" s="649"/>
      <c r="K1017" s="649"/>
      <c r="L1017" s="649"/>
      <c r="M1017" s="649"/>
      <c r="N1017" s="649">
        <v>1.9499999999999997</v>
      </c>
      <c r="O1017" s="649">
        <v>1278.26</v>
      </c>
      <c r="P1017" s="637"/>
      <c r="Q1017" s="650">
        <v>655.5179487179488</v>
      </c>
    </row>
    <row r="1018" spans="1:17" ht="14.4" customHeight="1" x14ac:dyDescent="0.3">
      <c r="A1018" s="631" t="s">
        <v>3208</v>
      </c>
      <c r="B1018" s="632" t="s">
        <v>2531</v>
      </c>
      <c r="C1018" s="632" t="s">
        <v>2499</v>
      </c>
      <c r="D1018" s="632" t="s">
        <v>2552</v>
      </c>
      <c r="E1018" s="632" t="s">
        <v>716</v>
      </c>
      <c r="F1018" s="649"/>
      <c r="G1018" s="649"/>
      <c r="H1018" s="649"/>
      <c r="I1018" s="649"/>
      <c r="J1018" s="649"/>
      <c r="K1018" s="649"/>
      <c r="L1018" s="649"/>
      <c r="M1018" s="649"/>
      <c r="N1018" s="649">
        <v>0.21999999999999997</v>
      </c>
      <c r="O1018" s="649">
        <v>2530.5299999999997</v>
      </c>
      <c r="P1018" s="637"/>
      <c r="Q1018" s="650">
        <v>11502.409090909092</v>
      </c>
    </row>
    <row r="1019" spans="1:17" ht="14.4" customHeight="1" x14ac:dyDescent="0.3">
      <c r="A1019" s="631" t="s">
        <v>3208</v>
      </c>
      <c r="B1019" s="632" t="s">
        <v>2531</v>
      </c>
      <c r="C1019" s="632" t="s">
        <v>2501</v>
      </c>
      <c r="D1019" s="632" t="s">
        <v>2766</v>
      </c>
      <c r="E1019" s="632" t="s">
        <v>2767</v>
      </c>
      <c r="F1019" s="649"/>
      <c r="G1019" s="649"/>
      <c r="H1019" s="649"/>
      <c r="I1019" s="649"/>
      <c r="J1019" s="649">
        <v>1</v>
      </c>
      <c r="K1019" s="649">
        <v>589.59</v>
      </c>
      <c r="L1019" s="649">
        <v>1</v>
      </c>
      <c r="M1019" s="649">
        <v>589.59</v>
      </c>
      <c r="N1019" s="649"/>
      <c r="O1019" s="649"/>
      <c r="P1019" s="637"/>
      <c r="Q1019" s="650"/>
    </row>
    <row r="1020" spans="1:17" ht="14.4" customHeight="1" x14ac:dyDescent="0.3">
      <c r="A1020" s="631" t="s">
        <v>3208</v>
      </c>
      <c r="B1020" s="632" t="s">
        <v>2531</v>
      </c>
      <c r="C1020" s="632" t="s">
        <v>2501</v>
      </c>
      <c r="D1020" s="632" t="s">
        <v>2553</v>
      </c>
      <c r="E1020" s="632" t="s">
        <v>2554</v>
      </c>
      <c r="F1020" s="649"/>
      <c r="G1020" s="649"/>
      <c r="H1020" s="649"/>
      <c r="I1020" s="649"/>
      <c r="J1020" s="649"/>
      <c r="K1020" s="649"/>
      <c r="L1020" s="649"/>
      <c r="M1020" s="649"/>
      <c r="N1020" s="649">
        <v>1</v>
      </c>
      <c r="O1020" s="649">
        <v>1707.1</v>
      </c>
      <c r="P1020" s="637"/>
      <c r="Q1020" s="650">
        <v>1707.1</v>
      </c>
    </row>
    <row r="1021" spans="1:17" ht="14.4" customHeight="1" x14ac:dyDescent="0.3">
      <c r="A1021" s="631" t="s">
        <v>3208</v>
      </c>
      <c r="B1021" s="632" t="s">
        <v>2531</v>
      </c>
      <c r="C1021" s="632" t="s">
        <v>2501</v>
      </c>
      <c r="D1021" s="632" t="s">
        <v>2768</v>
      </c>
      <c r="E1021" s="632" t="s">
        <v>2769</v>
      </c>
      <c r="F1021" s="649"/>
      <c r="G1021" s="649"/>
      <c r="H1021" s="649"/>
      <c r="I1021" s="649"/>
      <c r="J1021" s="649"/>
      <c r="K1021" s="649"/>
      <c r="L1021" s="649"/>
      <c r="M1021" s="649"/>
      <c r="N1021" s="649">
        <v>1</v>
      </c>
      <c r="O1021" s="649">
        <v>1175.28</v>
      </c>
      <c r="P1021" s="637"/>
      <c r="Q1021" s="650">
        <v>1175.28</v>
      </c>
    </row>
    <row r="1022" spans="1:17" ht="14.4" customHeight="1" x14ac:dyDescent="0.3">
      <c r="A1022" s="631" t="s">
        <v>3208</v>
      </c>
      <c r="B1022" s="632" t="s">
        <v>2531</v>
      </c>
      <c r="C1022" s="632" t="s">
        <v>2501</v>
      </c>
      <c r="D1022" s="632" t="s">
        <v>2770</v>
      </c>
      <c r="E1022" s="632" t="s">
        <v>2771</v>
      </c>
      <c r="F1022" s="649">
        <v>4</v>
      </c>
      <c r="G1022" s="649">
        <v>3889.28</v>
      </c>
      <c r="H1022" s="649">
        <v>2</v>
      </c>
      <c r="I1022" s="649">
        <v>972.32</v>
      </c>
      <c r="J1022" s="649">
        <v>2</v>
      </c>
      <c r="K1022" s="649">
        <v>1944.64</v>
      </c>
      <c r="L1022" s="649">
        <v>1</v>
      </c>
      <c r="M1022" s="649">
        <v>972.32</v>
      </c>
      <c r="N1022" s="649"/>
      <c r="O1022" s="649"/>
      <c r="P1022" s="637"/>
      <c r="Q1022" s="650"/>
    </row>
    <row r="1023" spans="1:17" ht="14.4" customHeight="1" x14ac:dyDescent="0.3">
      <c r="A1023" s="631" t="s">
        <v>3208</v>
      </c>
      <c r="B1023" s="632" t="s">
        <v>2531</v>
      </c>
      <c r="C1023" s="632" t="s">
        <v>2501</v>
      </c>
      <c r="D1023" s="632" t="s">
        <v>2773</v>
      </c>
      <c r="E1023" s="632" t="s">
        <v>2771</v>
      </c>
      <c r="F1023" s="649">
        <v>9</v>
      </c>
      <c r="G1023" s="649">
        <v>15365.789999999999</v>
      </c>
      <c r="H1023" s="649">
        <v>1.2857142857142856</v>
      </c>
      <c r="I1023" s="649">
        <v>1707.31</v>
      </c>
      <c r="J1023" s="649">
        <v>7</v>
      </c>
      <c r="K1023" s="649">
        <v>11951.17</v>
      </c>
      <c r="L1023" s="649">
        <v>1</v>
      </c>
      <c r="M1023" s="649">
        <v>1707.31</v>
      </c>
      <c r="N1023" s="649">
        <v>5</v>
      </c>
      <c r="O1023" s="649">
        <v>7315.2999999999993</v>
      </c>
      <c r="P1023" s="637">
        <v>0.61209906645123446</v>
      </c>
      <c r="Q1023" s="650">
        <v>1463.06</v>
      </c>
    </row>
    <row r="1024" spans="1:17" ht="14.4" customHeight="1" x14ac:dyDescent="0.3">
      <c r="A1024" s="631" t="s">
        <v>3208</v>
      </c>
      <c r="B1024" s="632" t="s">
        <v>2531</v>
      </c>
      <c r="C1024" s="632" t="s">
        <v>2501</v>
      </c>
      <c r="D1024" s="632" t="s">
        <v>2774</v>
      </c>
      <c r="E1024" s="632" t="s">
        <v>2771</v>
      </c>
      <c r="F1024" s="649">
        <v>4</v>
      </c>
      <c r="G1024" s="649">
        <v>8265.2000000000007</v>
      </c>
      <c r="H1024" s="649">
        <v>2</v>
      </c>
      <c r="I1024" s="649">
        <v>2066.3000000000002</v>
      </c>
      <c r="J1024" s="649">
        <v>2</v>
      </c>
      <c r="K1024" s="649">
        <v>4132.6000000000004</v>
      </c>
      <c r="L1024" s="649">
        <v>1</v>
      </c>
      <c r="M1024" s="649">
        <v>2066.3000000000002</v>
      </c>
      <c r="N1024" s="649">
        <v>2</v>
      </c>
      <c r="O1024" s="649">
        <v>3905.4</v>
      </c>
      <c r="P1024" s="637">
        <v>0.94502250399264376</v>
      </c>
      <c r="Q1024" s="650">
        <v>1952.7</v>
      </c>
    </row>
    <row r="1025" spans="1:17" ht="14.4" customHeight="1" x14ac:dyDescent="0.3">
      <c r="A1025" s="631" t="s">
        <v>3208</v>
      </c>
      <c r="B1025" s="632" t="s">
        <v>2531</v>
      </c>
      <c r="C1025" s="632" t="s">
        <v>2501</v>
      </c>
      <c r="D1025" s="632" t="s">
        <v>2775</v>
      </c>
      <c r="E1025" s="632" t="s">
        <v>2776</v>
      </c>
      <c r="F1025" s="649">
        <v>1</v>
      </c>
      <c r="G1025" s="649">
        <v>1932.09</v>
      </c>
      <c r="H1025" s="649"/>
      <c r="I1025" s="649">
        <v>1932.09</v>
      </c>
      <c r="J1025" s="649"/>
      <c r="K1025" s="649"/>
      <c r="L1025" s="649"/>
      <c r="M1025" s="649"/>
      <c r="N1025" s="649"/>
      <c r="O1025" s="649"/>
      <c r="P1025" s="637"/>
      <c r="Q1025" s="650"/>
    </row>
    <row r="1026" spans="1:17" ht="14.4" customHeight="1" x14ac:dyDescent="0.3">
      <c r="A1026" s="631" t="s">
        <v>3208</v>
      </c>
      <c r="B1026" s="632" t="s">
        <v>2531</v>
      </c>
      <c r="C1026" s="632" t="s">
        <v>2501</v>
      </c>
      <c r="D1026" s="632" t="s">
        <v>2777</v>
      </c>
      <c r="E1026" s="632" t="s">
        <v>2778</v>
      </c>
      <c r="F1026" s="649">
        <v>9</v>
      </c>
      <c r="G1026" s="649">
        <v>9249.84</v>
      </c>
      <c r="H1026" s="649">
        <v>4.5</v>
      </c>
      <c r="I1026" s="649">
        <v>1027.76</v>
      </c>
      <c r="J1026" s="649">
        <v>2</v>
      </c>
      <c r="K1026" s="649">
        <v>2055.52</v>
      </c>
      <c r="L1026" s="649">
        <v>1</v>
      </c>
      <c r="M1026" s="649">
        <v>1027.76</v>
      </c>
      <c r="N1026" s="649">
        <v>4</v>
      </c>
      <c r="O1026" s="649">
        <v>3756.56</v>
      </c>
      <c r="P1026" s="637">
        <v>1.8275472873044289</v>
      </c>
      <c r="Q1026" s="650">
        <v>939.14</v>
      </c>
    </row>
    <row r="1027" spans="1:17" ht="14.4" customHeight="1" x14ac:dyDescent="0.3">
      <c r="A1027" s="631" t="s">
        <v>3208</v>
      </c>
      <c r="B1027" s="632" t="s">
        <v>2531</v>
      </c>
      <c r="C1027" s="632" t="s">
        <v>2501</v>
      </c>
      <c r="D1027" s="632" t="s">
        <v>2779</v>
      </c>
      <c r="E1027" s="632" t="s">
        <v>2778</v>
      </c>
      <c r="F1027" s="649">
        <v>3</v>
      </c>
      <c r="G1027" s="649">
        <v>6425.5499999999993</v>
      </c>
      <c r="H1027" s="649">
        <v>3</v>
      </c>
      <c r="I1027" s="649">
        <v>2141.85</v>
      </c>
      <c r="J1027" s="649">
        <v>1</v>
      </c>
      <c r="K1027" s="649">
        <v>2141.85</v>
      </c>
      <c r="L1027" s="649">
        <v>1</v>
      </c>
      <c r="M1027" s="649">
        <v>2141.85</v>
      </c>
      <c r="N1027" s="649">
        <v>2</v>
      </c>
      <c r="O1027" s="649">
        <v>4062.4</v>
      </c>
      <c r="P1027" s="637">
        <v>1.8966781053761936</v>
      </c>
      <c r="Q1027" s="650">
        <v>2031.2</v>
      </c>
    </row>
    <row r="1028" spans="1:17" ht="14.4" customHeight="1" x14ac:dyDescent="0.3">
      <c r="A1028" s="631" t="s">
        <v>3208</v>
      </c>
      <c r="B1028" s="632" t="s">
        <v>2531</v>
      </c>
      <c r="C1028" s="632" t="s">
        <v>2501</v>
      </c>
      <c r="D1028" s="632" t="s">
        <v>3177</v>
      </c>
      <c r="E1028" s="632" t="s">
        <v>3178</v>
      </c>
      <c r="F1028" s="649"/>
      <c r="G1028" s="649"/>
      <c r="H1028" s="649"/>
      <c r="I1028" s="649"/>
      <c r="J1028" s="649"/>
      <c r="K1028" s="649"/>
      <c r="L1028" s="649"/>
      <c r="M1028" s="649"/>
      <c r="N1028" s="649">
        <v>2</v>
      </c>
      <c r="O1028" s="649">
        <v>31270.74</v>
      </c>
      <c r="P1028" s="637"/>
      <c r="Q1028" s="650">
        <v>15635.37</v>
      </c>
    </row>
    <row r="1029" spans="1:17" ht="14.4" customHeight="1" x14ac:dyDescent="0.3">
      <c r="A1029" s="631" t="s">
        <v>3208</v>
      </c>
      <c r="B1029" s="632" t="s">
        <v>2531</v>
      </c>
      <c r="C1029" s="632" t="s">
        <v>2501</v>
      </c>
      <c r="D1029" s="632" t="s">
        <v>2782</v>
      </c>
      <c r="E1029" s="632" t="s">
        <v>2783</v>
      </c>
      <c r="F1029" s="649"/>
      <c r="G1029" s="649"/>
      <c r="H1029" s="649"/>
      <c r="I1029" s="649"/>
      <c r="J1029" s="649">
        <v>3</v>
      </c>
      <c r="K1029" s="649">
        <v>35316</v>
      </c>
      <c r="L1029" s="649">
        <v>1</v>
      </c>
      <c r="M1029" s="649">
        <v>11772</v>
      </c>
      <c r="N1029" s="649">
        <v>1</v>
      </c>
      <c r="O1029" s="649">
        <v>11000.14</v>
      </c>
      <c r="P1029" s="637">
        <v>0.31147751727262429</v>
      </c>
      <c r="Q1029" s="650">
        <v>11000.14</v>
      </c>
    </row>
    <row r="1030" spans="1:17" ht="14.4" customHeight="1" x14ac:dyDescent="0.3">
      <c r="A1030" s="631" t="s">
        <v>3208</v>
      </c>
      <c r="B1030" s="632" t="s">
        <v>2531</v>
      </c>
      <c r="C1030" s="632" t="s">
        <v>2501</v>
      </c>
      <c r="D1030" s="632" t="s">
        <v>2986</v>
      </c>
      <c r="E1030" s="632" t="s">
        <v>2987</v>
      </c>
      <c r="F1030" s="649">
        <v>1</v>
      </c>
      <c r="G1030" s="649">
        <v>55397.2</v>
      </c>
      <c r="H1030" s="649"/>
      <c r="I1030" s="649">
        <v>55397.2</v>
      </c>
      <c r="J1030" s="649"/>
      <c r="K1030" s="649"/>
      <c r="L1030" s="649"/>
      <c r="M1030" s="649"/>
      <c r="N1030" s="649"/>
      <c r="O1030" s="649"/>
      <c r="P1030" s="637"/>
      <c r="Q1030" s="650"/>
    </row>
    <row r="1031" spans="1:17" ht="14.4" customHeight="1" x14ac:dyDescent="0.3">
      <c r="A1031" s="631" t="s">
        <v>3208</v>
      </c>
      <c r="B1031" s="632" t="s">
        <v>2531</v>
      </c>
      <c r="C1031" s="632" t="s">
        <v>2501</v>
      </c>
      <c r="D1031" s="632" t="s">
        <v>2784</v>
      </c>
      <c r="E1031" s="632" t="s">
        <v>2785</v>
      </c>
      <c r="F1031" s="649">
        <v>1</v>
      </c>
      <c r="G1031" s="649">
        <v>3003.38</v>
      </c>
      <c r="H1031" s="649">
        <v>1</v>
      </c>
      <c r="I1031" s="649">
        <v>3003.38</v>
      </c>
      <c r="J1031" s="649">
        <v>1</v>
      </c>
      <c r="K1031" s="649">
        <v>3003.38</v>
      </c>
      <c r="L1031" s="649">
        <v>1</v>
      </c>
      <c r="M1031" s="649">
        <v>3003.38</v>
      </c>
      <c r="N1031" s="649"/>
      <c r="O1031" s="649"/>
      <c r="P1031" s="637"/>
      <c r="Q1031" s="650"/>
    </row>
    <row r="1032" spans="1:17" ht="14.4" customHeight="1" x14ac:dyDescent="0.3">
      <c r="A1032" s="631" t="s">
        <v>3208</v>
      </c>
      <c r="B1032" s="632" t="s">
        <v>2531</v>
      </c>
      <c r="C1032" s="632" t="s">
        <v>2501</v>
      </c>
      <c r="D1032" s="632" t="s">
        <v>2788</v>
      </c>
      <c r="E1032" s="632" t="s">
        <v>2789</v>
      </c>
      <c r="F1032" s="649">
        <v>2</v>
      </c>
      <c r="G1032" s="649">
        <v>333093.5</v>
      </c>
      <c r="H1032" s="649">
        <v>2</v>
      </c>
      <c r="I1032" s="649">
        <v>166546.75</v>
      </c>
      <c r="J1032" s="649">
        <v>1</v>
      </c>
      <c r="K1032" s="649">
        <v>166546.75</v>
      </c>
      <c r="L1032" s="649">
        <v>1</v>
      </c>
      <c r="M1032" s="649">
        <v>166546.75</v>
      </c>
      <c r="N1032" s="649"/>
      <c r="O1032" s="649"/>
      <c r="P1032" s="637"/>
      <c r="Q1032" s="650"/>
    </row>
    <row r="1033" spans="1:17" ht="14.4" customHeight="1" x14ac:dyDescent="0.3">
      <c r="A1033" s="631" t="s">
        <v>3208</v>
      </c>
      <c r="B1033" s="632" t="s">
        <v>2531</v>
      </c>
      <c r="C1033" s="632" t="s">
        <v>2501</v>
      </c>
      <c r="D1033" s="632" t="s">
        <v>2791</v>
      </c>
      <c r="E1033" s="632" t="s">
        <v>2792</v>
      </c>
      <c r="F1033" s="649">
        <v>5</v>
      </c>
      <c r="G1033" s="649">
        <v>34453.9</v>
      </c>
      <c r="H1033" s="649">
        <v>5</v>
      </c>
      <c r="I1033" s="649">
        <v>6890.7800000000007</v>
      </c>
      <c r="J1033" s="649">
        <v>1</v>
      </c>
      <c r="K1033" s="649">
        <v>6890.78</v>
      </c>
      <c r="L1033" s="649">
        <v>1</v>
      </c>
      <c r="M1033" s="649">
        <v>6890.78</v>
      </c>
      <c r="N1033" s="649"/>
      <c r="O1033" s="649"/>
      <c r="P1033" s="637"/>
      <c r="Q1033" s="650"/>
    </row>
    <row r="1034" spans="1:17" ht="14.4" customHeight="1" x14ac:dyDescent="0.3">
      <c r="A1034" s="631" t="s">
        <v>3208</v>
      </c>
      <c r="B1034" s="632" t="s">
        <v>2531</v>
      </c>
      <c r="C1034" s="632" t="s">
        <v>2501</v>
      </c>
      <c r="D1034" s="632" t="s">
        <v>2793</v>
      </c>
      <c r="E1034" s="632" t="s">
        <v>2794</v>
      </c>
      <c r="F1034" s="649">
        <v>2</v>
      </c>
      <c r="G1034" s="649">
        <v>8275.7800000000007</v>
      </c>
      <c r="H1034" s="649">
        <v>2</v>
      </c>
      <c r="I1034" s="649">
        <v>4137.8900000000003</v>
      </c>
      <c r="J1034" s="649">
        <v>1</v>
      </c>
      <c r="K1034" s="649">
        <v>4137.8900000000003</v>
      </c>
      <c r="L1034" s="649">
        <v>1</v>
      </c>
      <c r="M1034" s="649">
        <v>4137.8900000000003</v>
      </c>
      <c r="N1034" s="649"/>
      <c r="O1034" s="649"/>
      <c r="P1034" s="637"/>
      <c r="Q1034" s="650"/>
    </row>
    <row r="1035" spans="1:17" ht="14.4" customHeight="1" x14ac:dyDescent="0.3">
      <c r="A1035" s="631" t="s">
        <v>3208</v>
      </c>
      <c r="B1035" s="632" t="s">
        <v>2531</v>
      </c>
      <c r="C1035" s="632" t="s">
        <v>2501</v>
      </c>
      <c r="D1035" s="632" t="s">
        <v>3031</v>
      </c>
      <c r="E1035" s="632" t="s">
        <v>3032</v>
      </c>
      <c r="F1035" s="649">
        <v>1</v>
      </c>
      <c r="G1035" s="649">
        <v>1123.73</v>
      </c>
      <c r="H1035" s="649"/>
      <c r="I1035" s="649">
        <v>1123.73</v>
      </c>
      <c r="J1035" s="649"/>
      <c r="K1035" s="649"/>
      <c r="L1035" s="649"/>
      <c r="M1035" s="649"/>
      <c r="N1035" s="649"/>
      <c r="O1035" s="649"/>
      <c r="P1035" s="637"/>
      <c r="Q1035" s="650"/>
    </row>
    <row r="1036" spans="1:17" ht="14.4" customHeight="1" x14ac:dyDescent="0.3">
      <c r="A1036" s="631" t="s">
        <v>3208</v>
      </c>
      <c r="B1036" s="632" t="s">
        <v>2531</v>
      </c>
      <c r="C1036" s="632" t="s">
        <v>2501</v>
      </c>
      <c r="D1036" s="632" t="s">
        <v>2799</v>
      </c>
      <c r="E1036" s="632" t="s">
        <v>2800</v>
      </c>
      <c r="F1036" s="649">
        <v>9</v>
      </c>
      <c r="G1036" s="649">
        <v>9025.2000000000007</v>
      </c>
      <c r="H1036" s="649">
        <v>4.5000000000000009</v>
      </c>
      <c r="I1036" s="649">
        <v>1002.8000000000001</v>
      </c>
      <c r="J1036" s="649">
        <v>2</v>
      </c>
      <c r="K1036" s="649">
        <v>2005.6</v>
      </c>
      <c r="L1036" s="649">
        <v>1</v>
      </c>
      <c r="M1036" s="649">
        <v>1002.8</v>
      </c>
      <c r="N1036" s="649">
        <v>7</v>
      </c>
      <c r="O1036" s="649">
        <v>6554.9</v>
      </c>
      <c r="P1036" s="637">
        <v>3.2682987634623055</v>
      </c>
      <c r="Q1036" s="650">
        <v>936.41428571428571</v>
      </c>
    </row>
    <row r="1037" spans="1:17" ht="14.4" customHeight="1" x14ac:dyDescent="0.3">
      <c r="A1037" s="631" t="s">
        <v>3208</v>
      </c>
      <c r="B1037" s="632" t="s">
        <v>2531</v>
      </c>
      <c r="C1037" s="632" t="s">
        <v>2501</v>
      </c>
      <c r="D1037" s="632" t="s">
        <v>2801</v>
      </c>
      <c r="E1037" s="632" t="s">
        <v>2802</v>
      </c>
      <c r="F1037" s="649">
        <v>1</v>
      </c>
      <c r="G1037" s="649">
        <v>7650</v>
      </c>
      <c r="H1037" s="649"/>
      <c r="I1037" s="649">
        <v>7650</v>
      </c>
      <c r="J1037" s="649"/>
      <c r="K1037" s="649"/>
      <c r="L1037" s="649"/>
      <c r="M1037" s="649"/>
      <c r="N1037" s="649">
        <v>1</v>
      </c>
      <c r="O1037" s="649">
        <v>4946.4799999999996</v>
      </c>
      <c r="P1037" s="637"/>
      <c r="Q1037" s="650">
        <v>4946.4799999999996</v>
      </c>
    </row>
    <row r="1038" spans="1:17" ht="14.4" customHeight="1" x14ac:dyDescent="0.3">
      <c r="A1038" s="631" t="s">
        <v>3208</v>
      </c>
      <c r="B1038" s="632" t="s">
        <v>2531</v>
      </c>
      <c r="C1038" s="632" t="s">
        <v>2501</v>
      </c>
      <c r="D1038" s="632" t="s">
        <v>2805</v>
      </c>
      <c r="E1038" s="632" t="s">
        <v>2806</v>
      </c>
      <c r="F1038" s="649">
        <v>1</v>
      </c>
      <c r="G1038" s="649">
        <v>13284.52</v>
      </c>
      <c r="H1038" s="649"/>
      <c r="I1038" s="649">
        <v>13284.52</v>
      </c>
      <c r="J1038" s="649"/>
      <c r="K1038" s="649"/>
      <c r="L1038" s="649"/>
      <c r="M1038" s="649"/>
      <c r="N1038" s="649">
        <v>1</v>
      </c>
      <c r="O1038" s="649">
        <v>11833.06</v>
      </c>
      <c r="P1038" s="637"/>
      <c r="Q1038" s="650">
        <v>11833.06</v>
      </c>
    </row>
    <row r="1039" spans="1:17" ht="14.4" customHeight="1" x14ac:dyDescent="0.3">
      <c r="A1039" s="631" t="s">
        <v>3208</v>
      </c>
      <c r="B1039" s="632" t="s">
        <v>2531</v>
      </c>
      <c r="C1039" s="632" t="s">
        <v>2501</v>
      </c>
      <c r="D1039" s="632" t="s">
        <v>2807</v>
      </c>
      <c r="E1039" s="632" t="s">
        <v>2808</v>
      </c>
      <c r="F1039" s="649">
        <v>1</v>
      </c>
      <c r="G1039" s="649">
        <v>2170.9699999999998</v>
      </c>
      <c r="H1039" s="649">
        <v>1</v>
      </c>
      <c r="I1039" s="649">
        <v>2170.9699999999998</v>
      </c>
      <c r="J1039" s="649">
        <v>1</v>
      </c>
      <c r="K1039" s="649">
        <v>2170.9699999999998</v>
      </c>
      <c r="L1039" s="649">
        <v>1</v>
      </c>
      <c r="M1039" s="649">
        <v>2170.9699999999998</v>
      </c>
      <c r="N1039" s="649"/>
      <c r="O1039" s="649"/>
      <c r="P1039" s="637"/>
      <c r="Q1039" s="650"/>
    </row>
    <row r="1040" spans="1:17" ht="14.4" customHeight="1" x14ac:dyDescent="0.3">
      <c r="A1040" s="631" t="s">
        <v>3208</v>
      </c>
      <c r="B1040" s="632" t="s">
        <v>2531</v>
      </c>
      <c r="C1040" s="632" t="s">
        <v>2501</v>
      </c>
      <c r="D1040" s="632" t="s">
        <v>3072</v>
      </c>
      <c r="E1040" s="632" t="s">
        <v>3073</v>
      </c>
      <c r="F1040" s="649">
        <v>1</v>
      </c>
      <c r="G1040" s="649">
        <v>10072.94</v>
      </c>
      <c r="H1040" s="649">
        <v>1</v>
      </c>
      <c r="I1040" s="649">
        <v>10072.94</v>
      </c>
      <c r="J1040" s="649">
        <v>1</v>
      </c>
      <c r="K1040" s="649">
        <v>10072.94</v>
      </c>
      <c r="L1040" s="649">
        <v>1</v>
      </c>
      <c r="M1040" s="649">
        <v>10072.94</v>
      </c>
      <c r="N1040" s="649">
        <v>1</v>
      </c>
      <c r="O1040" s="649">
        <v>10072.94</v>
      </c>
      <c r="P1040" s="637">
        <v>1</v>
      </c>
      <c r="Q1040" s="650">
        <v>10072.94</v>
      </c>
    </row>
    <row r="1041" spans="1:17" ht="14.4" customHeight="1" x14ac:dyDescent="0.3">
      <c r="A1041" s="631" t="s">
        <v>3208</v>
      </c>
      <c r="B1041" s="632" t="s">
        <v>2531</v>
      </c>
      <c r="C1041" s="632" t="s">
        <v>2501</v>
      </c>
      <c r="D1041" s="632" t="s">
        <v>2990</v>
      </c>
      <c r="E1041" s="632" t="s">
        <v>2991</v>
      </c>
      <c r="F1041" s="649">
        <v>1</v>
      </c>
      <c r="G1041" s="649">
        <v>2974.36</v>
      </c>
      <c r="H1041" s="649"/>
      <c r="I1041" s="649">
        <v>2974.36</v>
      </c>
      <c r="J1041" s="649"/>
      <c r="K1041" s="649"/>
      <c r="L1041" s="649"/>
      <c r="M1041" s="649"/>
      <c r="N1041" s="649">
        <v>1</v>
      </c>
      <c r="O1041" s="649">
        <v>2974.36</v>
      </c>
      <c r="P1041" s="637"/>
      <c r="Q1041" s="650">
        <v>2974.36</v>
      </c>
    </row>
    <row r="1042" spans="1:17" ht="14.4" customHeight="1" x14ac:dyDescent="0.3">
      <c r="A1042" s="631" t="s">
        <v>3208</v>
      </c>
      <c r="B1042" s="632" t="s">
        <v>2531</v>
      </c>
      <c r="C1042" s="632" t="s">
        <v>2501</v>
      </c>
      <c r="D1042" s="632" t="s">
        <v>3209</v>
      </c>
      <c r="E1042" s="632" t="s">
        <v>2993</v>
      </c>
      <c r="F1042" s="649"/>
      <c r="G1042" s="649"/>
      <c r="H1042" s="649"/>
      <c r="I1042" s="649"/>
      <c r="J1042" s="649">
        <v>2</v>
      </c>
      <c r="K1042" s="649">
        <v>6720</v>
      </c>
      <c r="L1042" s="649">
        <v>1</v>
      </c>
      <c r="M1042" s="649">
        <v>3360</v>
      </c>
      <c r="N1042" s="649"/>
      <c r="O1042" s="649"/>
      <c r="P1042" s="637"/>
      <c r="Q1042" s="650"/>
    </row>
    <row r="1043" spans="1:17" ht="14.4" customHeight="1" x14ac:dyDescent="0.3">
      <c r="A1043" s="631" t="s">
        <v>3208</v>
      </c>
      <c r="B1043" s="632" t="s">
        <v>2531</v>
      </c>
      <c r="C1043" s="632" t="s">
        <v>2501</v>
      </c>
      <c r="D1043" s="632" t="s">
        <v>2992</v>
      </c>
      <c r="E1043" s="632" t="s">
        <v>2993</v>
      </c>
      <c r="F1043" s="649">
        <v>1</v>
      </c>
      <c r="G1043" s="649">
        <v>3360</v>
      </c>
      <c r="H1043" s="649"/>
      <c r="I1043" s="649">
        <v>3360</v>
      </c>
      <c r="J1043" s="649"/>
      <c r="K1043" s="649"/>
      <c r="L1043" s="649"/>
      <c r="M1043" s="649"/>
      <c r="N1043" s="649"/>
      <c r="O1043" s="649"/>
      <c r="P1043" s="637"/>
      <c r="Q1043" s="650"/>
    </row>
    <row r="1044" spans="1:17" ht="14.4" customHeight="1" x14ac:dyDescent="0.3">
      <c r="A1044" s="631" t="s">
        <v>3208</v>
      </c>
      <c r="B1044" s="632" t="s">
        <v>2531</v>
      </c>
      <c r="C1044" s="632" t="s">
        <v>2501</v>
      </c>
      <c r="D1044" s="632" t="s">
        <v>2811</v>
      </c>
      <c r="E1044" s="632" t="s">
        <v>2812</v>
      </c>
      <c r="F1044" s="649">
        <v>5</v>
      </c>
      <c r="G1044" s="649">
        <v>26296.149999999998</v>
      </c>
      <c r="H1044" s="649">
        <v>1</v>
      </c>
      <c r="I1044" s="649">
        <v>5259.23</v>
      </c>
      <c r="J1044" s="649">
        <v>5</v>
      </c>
      <c r="K1044" s="649">
        <v>26296.149999999998</v>
      </c>
      <c r="L1044" s="649">
        <v>1</v>
      </c>
      <c r="M1044" s="649">
        <v>5259.23</v>
      </c>
      <c r="N1044" s="649">
        <v>1</v>
      </c>
      <c r="O1044" s="649">
        <v>3232.66</v>
      </c>
      <c r="P1044" s="637">
        <v>0.12293282476712371</v>
      </c>
      <c r="Q1044" s="650">
        <v>3232.66</v>
      </c>
    </row>
    <row r="1045" spans="1:17" ht="14.4" customHeight="1" x14ac:dyDescent="0.3">
      <c r="A1045" s="631" t="s">
        <v>3208</v>
      </c>
      <c r="B1045" s="632" t="s">
        <v>2531</v>
      </c>
      <c r="C1045" s="632" t="s">
        <v>2501</v>
      </c>
      <c r="D1045" s="632" t="s">
        <v>2813</v>
      </c>
      <c r="E1045" s="632" t="s">
        <v>2814</v>
      </c>
      <c r="F1045" s="649">
        <v>1</v>
      </c>
      <c r="G1045" s="649">
        <v>1497.44</v>
      </c>
      <c r="H1045" s="649">
        <v>1</v>
      </c>
      <c r="I1045" s="649">
        <v>1497.44</v>
      </c>
      <c r="J1045" s="649">
        <v>1</v>
      </c>
      <c r="K1045" s="649">
        <v>1497.44</v>
      </c>
      <c r="L1045" s="649">
        <v>1</v>
      </c>
      <c r="M1045" s="649">
        <v>1497.44</v>
      </c>
      <c r="N1045" s="649"/>
      <c r="O1045" s="649"/>
      <c r="P1045" s="637"/>
      <c r="Q1045" s="650"/>
    </row>
    <row r="1046" spans="1:17" ht="14.4" customHeight="1" x14ac:dyDescent="0.3">
      <c r="A1046" s="631" t="s">
        <v>3208</v>
      </c>
      <c r="B1046" s="632" t="s">
        <v>2531</v>
      </c>
      <c r="C1046" s="632" t="s">
        <v>2501</v>
      </c>
      <c r="D1046" s="632" t="s">
        <v>2815</v>
      </c>
      <c r="E1046" s="632" t="s">
        <v>2816</v>
      </c>
      <c r="F1046" s="649"/>
      <c r="G1046" s="649"/>
      <c r="H1046" s="649"/>
      <c r="I1046" s="649"/>
      <c r="J1046" s="649">
        <v>2</v>
      </c>
      <c r="K1046" s="649">
        <v>1211.3</v>
      </c>
      <c r="L1046" s="649">
        <v>1</v>
      </c>
      <c r="M1046" s="649">
        <v>605.65</v>
      </c>
      <c r="N1046" s="649">
        <v>1</v>
      </c>
      <c r="O1046" s="649">
        <v>550.72</v>
      </c>
      <c r="P1046" s="637">
        <v>0.45465202674812188</v>
      </c>
      <c r="Q1046" s="650">
        <v>550.72</v>
      </c>
    </row>
    <row r="1047" spans="1:17" ht="14.4" customHeight="1" x14ac:dyDescent="0.3">
      <c r="A1047" s="631" t="s">
        <v>3208</v>
      </c>
      <c r="B1047" s="632" t="s">
        <v>2531</v>
      </c>
      <c r="C1047" s="632" t="s">
        <v>2501</v>
      </c>
      <c r="D1047" s="632" t="s">
        <v>2994</v>
      </c>
      <c r="E1047" s="632" t="s">
        <v>2995</v>
      </c>
      <c r="F1047" s="649">
        <v>1</v>
      </c>
      <c r="G1047" s="649">
        <v>17381.990000000002</v>
      </c>
      <c r="H1047" s="649"/>
      <c r="I1047" s="649">
        <v>17381.990000000002</v>
      </c>
      <c r="J1047" s="649"/>
      <c r="K1047" s="649"/>
      <c r="L1047" s="649"/>
      <c r="M1047" s="649"/>
      <c r="N1047" s="649"/>
      <c r="O1047" s="649"/>
      <c r="P1047" s="637"/>
      <c r="Q1047" s="650"/>
    </row>
    <row r="1048" spans="1:17" ht="14.4" customHeight="1" x14ac:dyDescent="0.3">
      <c r="A1048" s="631" t="s">
        <v>3208</v>
      </c>
      <c r="B1048" s="632" t="s">
        <v>2531</v>
      </c>
      <c r="C1048" s="632" t="s">
        <v>2501</v>
      </c>
      <c r="D1048" s="632" t="s">
        <v>2819</v>
      </c>
      <c r="E1048" s="632" t="s">
        <v>2820</v>
      </c>
      <c r="F1048" s="649">
        <v>12</v>
      </c>
      <c r="G1048" s="649">
        <v>9973.92</v>
      </c>
      <c r="H1048" s="649">
        <v>1.7142857142857144</v>
      </c>
      <c r="I1048" s="649">
        <v>831.16</v>
      </c>
      <c r="J1048" s="649">
        <v>7</v>
      </c>
      <c r="K1048" s="649">
        <v>5818.12</v>
      </c>
      <c r="L1048" s="649">
        <v>1</v>
      </c>
      <c r="M1048" s="649">
        <v>831.16</v>
      </c>
      <c r="N1048" s="649">
        <v>2</v>
      </c>
      <c r="O1048" s="649">
        <v>1662.32</v>
      </c>
      <c r="P1048" s="637">
        <v>0.2857142857142857</v>
      </c>
      <c r="Q1048" s="650">
        <v>831.16</v>
      </c>
    </row>
    <row r="1049" spans="1:17" ht="14.4" customHeight="1" x14ac:dyDescent="0.3">
      <c r="A1049" s="631" t="s">
        <v>3208</v>
      </c>
      <c r="B1049" s="632" t="s">
        <v>2531</v>
      </c>
      <c r="C1049" s="632" t="s">
        <v>2501</v>
      </c>
      <c r="D1049" s="632" t="s">
        <v>2821</v>
      </c>
      <c r="E1049" s="632" t="s">
        <v>2820</v>
      </c>
      <c r="F1049" s="649">
        <v>7</v>
      </c>
      <c r="G1049" s="649">
        <v>6216.42</v>
      </c>
      <c r="H1049" s="649"/>
      <c r="I1049" s="649">
        <v>888.06000000000006</v>
      </c>
      <c r="J1049" s="649"/>
      <c r="K1049" s="649"/>
      <c r="L1049" s="649"/>
      <c r="M1049" s="649"/>
      <c r="N1049" s="649"/>
      <c r="O1049" s="649"/>
      <c r="P1049" s="637"/>
      <c r="Q1049" s="650"/>
    </row>
    <row r="1050" spans="1:17" ht="14.4" customHeight="1" x14ac:dyDescent="0.3">
      <c r="A1050" s="631" t="s">
        <v>3208</v>
      </c>
      <c r="B1050" s="632" t="s">
        <v>2531</v>
      </c>
      <c r="C1050" s="632" t="s">
        <v>2501</v>
      </c>
      <c r="D1050" s="632" t="s">
        <v>2824</v>
      </c>
      <c r="E1050" s="632" t="s">
        <v>2825</v>
      </c>
      <c r="F1050" s="649">
        <v>1</v>
      </c>
      <c r="G1050" s="649">
        <v>831.16</v>
      </c>
      <c r="H1050" s="649"/>
      <c r="I1050" s="649">
        <v>831.16</v>
      </c>
      <c r="J1050" s="649"/>
      <c r="K1050" s="649"/>
      <c r="L1050" s="649"/>
      <c r="M1050" s="649"/>
      <c r="N1050" s="649"/>
      <c r="O1050" s="649"/>
      <c r="P1050" s="637"/>
      <c r="Q1050" s="650"/>
    </row>
    <row r="1051" spans="1:17" ht="14.4" customHeight="1" x14ac:dyDescent="0.3">
      <c r="A1051" s="631" t="s">
        <v>3208</v>
      </c>
      <c r="B1051" s="632" t="s">
        <v>2531</v>
      </c>
      <c r="C1051" s="632" t="s">
        <v>2501</v>
      </c>
      <c r="D1051" s="632" t="s">
        <v>2998</v>
      </c>
      <c r="E1051" s="632" t="s">
        <v>2999</v>
      </c>
      <c r="F1051" s="649">
        <v>5</v>
      </c>
      <c r="G1051" s="649">
        <v>19494</v>
      </c>
      <c r="H1051" s="649"/>
      <c r="I1051" s="649">
        <v>3898.8</v>
      </c>
      <c r="J1051" s="649"/>
      <c r="K1051" s="649"/>
      <c r="L1051" s="649"/>
      <c r="M1051" s="649"/>
      <c r="N1051" s="649"/>
      <c r="O1051" s="649"/>
      <c r="P1051" s="637"/>
      <c r="Q1051" s="650"/>
    </row>
    <row r="1052" spans="1:17" ht="14.4" customHeight="1" x14ac:dyDescent="0.3">
      <c r="A1052" s="631" t="s">
        <v>3208</v>
      </c>
      <c r="B1052" s="632" t="s">
        <v>2531</v>
      </c>
      <c r="C1052" s="632" t="s">
        <v>2501</v>
      </c>
      <c r="D1052" s="632" t="s">
        <v>3033</v>
      </c>
      <c r="E1052" s="632" t="s">
        <v>3034</v>
      </c>
      <c r="F1052" s="649"/>
      <c r="G1052" s="649"/>
      <c r="H1052" s="649"/>
      <c r="I1052" s="649"/>
      <c r="J1052" s="649"/>
      <c r="K1052" s="649"/>
      <c r="L1052" s="649"/>
      <c r="M1052" s="649"/>
      <c r="N1052" s="649">
        <v>4</v>
      </c>
      <c r="O1052" s="649">
        <v>80995.679999999993</v>
      </c>
      <c r="P1052" s="637"/>
      <c r="Q1052" s="650">
        <v>20248.919999999998</v>
      </c>
    </row>
    <row r="1053" spans="1:17" ht="14.4" customHeight="1" x14ac:dyDescent="0.3">
      <c r="A1053" s="631" t="s">
        <v>3208</v>
      </c>
      <c r="B1053" s="632" t="s">
        <v>2531</v>
      </c>
      <c r="C1053" s="632" t="s">
        <v>2501</v>
      </c>
      <c r="D1053" s="632" t="s">
        <v>2828</v>
      </c>
      <c r="E1053" s="632" t="s">
        <v>2829</v>
      </c>
      <c r="F1053" s="649">
        <v>5</v>
      </c>
      <c r="G1053" s="649">
        <v>6560.7000000000007</v>
      </c>
      <c r="H1053" s="649">
        <v>2.5</v>
      </c>
      <c r="I1053" s="649">
        <v>1312.14</v>
      </c>
      <c r="J1053" s="649">
        <v>2</v>
      </c>
      <c r="K1053" s="649">
        <v>2624.28</v>
      </c>
      <c r="L1053" s="649">
        <v>1</v>
      </c>
      <c r="M1053" s="649">
        <v>1312.14</v>
      </c>
      <c r="N1053" s="649">
        <v>3</v>
      </c>
      <c r="O1053" s="649">
        <v>3936.42</v>
      </c>
      <c r="P1053" s="637">
        <v>1.5</v>
      </c>
      <c r="Q1053" s="650">
        <v>1312.14</v>
      </c>
    </row>
    <row r="1054" spans="1:17" ht="14.4" customHeight="1" x14ac:dyDescent="0.3">
      <c r="A1054" s="631" t="s">
        <v>3208</v>
      </c>
      <c r="B1054" s="632" t="s">
        <v>2531</v>
      </c>
      <c r="C1054" s="632" t="s">
        <v>2501</v>
      </c>
      <c r="D1054" s="632" t="s">
        <v>2830</v>
      </c>
      <c r="E1054" s="632" t="s">
        <v>2831</v>
      </c>
      <c r="F1054" s="649">
        <v>13</v>
      </c>
      <c r="G1054" s="649">
        <v>47379.54</v>
      </c>
      <c r="H1054" s="649"/>
      <c r="I1054" s="649">
        <v>3644.58</v>
      </c>
      <c r="J1054" s="649"/>
      <c r="K1054" s="649"/>
      <c r="L1054" s="649"/>
      <c r="M1054" s="649"/>
      <c r="N1054" s="649"/>
      <c r="O1054" s="649"/>
      <c r="P1054" s="637"/>
      <c r="Q1054" s="650"/>
    </row>
    <row r="1055" spans="1:17" ht="14.4" customHeight="1" x14ac:dyDescent="0.3">
      <c r="A1055" s="631" t="s">
        <v>3208</v>
      </c>
      <c r="B1055" s="632" t="s">
        <v>2531</v>
      </c>
      <c r="C1055" s="632" t="s">
        <v>2501</v>
      </c>
      <c r="D1055" s="632" t="s">
        <v>2832</v>
      </c>
      <c r="E1055" s="632" t="s">
        <v>2833</v>
      </c>
      <c r="F1055" s="649">
        <v>6</v>
      </c>
      <c r="G1055" s="649">
        <v>6877.98</v>
      </c>
      <c r="H1055" s="649">
        <v>6</v>
      </c>
      <c r="I1055" s="649">
        <v>1146.33</v>
      </c>
      <c r="J1055" s="649">
        <v>1</v>
      </c>
      <c r="K1055" s="649">
        <v>1146.33</v>
      </c>
      <c r="L1055" s="649">
        <v>1</v>
      </c>
      <c r="M1055" s="649">
        <v>1146.33</v>
      </c>
      <c r="N1055" s="649">
        <v>2</v>
      </c>
      <c r="O1055" s="649">
        <v>2172.34</v>
      </c>
      <c r="P1055" s="637">
        <v>1.8950389503895042</v>
      </c>
      <c r="Q1055" s="650">
        <v>1086.17</v>
      </c>
    </row>
    <row r="1056" spans="1:17" ht="14.4" customHeight="1" x14ac:dyDescent="0.3">
      <c r="A1056" s="631" t="s">
        <v>3208</v>
      </c>
      <c r="B1056" s="632" t="s">
        <v>2531</v>
      </c>
      <c r="C1056" s="632" t="s">
        <v>2501</v>
      </c>
      <c r="D1056" s="632" t="s">
        <v>3179</v>
      </c>
      <c r="E1056" s="632" t="s">
        <v>3180</v>
      </c>
      <c r="F1056" s="649"/>
      <c r="G1056" s="649"/>
      <c r="H1056" s="649"/>
      <c r="I1056" s="649"/>
      <c r="J1056" s="649"/>
      <c r="K1056" s="649"/>
      <c r="L1056" s="649"/>
      <c r="M1056" s="649"/>
      <c r="N1056" s="649">
        <v>2</v>
      </c>
      <c r="O1056" s="649">
        <v>45158.720000000001</v>
      </c>
      <c r="P1056" s="637"/>
      <c r="Q1056" s="650">
        <v>22579.360000000001</v>
      </c>
    </row>
    <row r="1057" spans="1:17" ht="14.4" customHeight="1" x14ac:dyDescent="0.3">
      <c r="A1057" s="631" t="s">
        <v>3208</v>
      </c>
      <c r="B1057" s="632" t="s">
        <v>2531</v>
      </c>
      <c r="C1057" s="632" t="s">
        <v>2501</v>
      </c>
      <c r="D1057" s="632" t="s">
        <v>3000</v>
      </c>
      <c r="E1057" s="632" t="s">
        <v>3001</v>
      </c>
      <c r="F1057" s="649">
        <v>1</v>
      </c>
      <c r="G1057" s="649">
        <v>80000</v>
      </c>
      <c r="H1057" s="649"/>
      <c r="I1057" s="649">
        <v>80000</v>
      </c>
      <c r="J1057" s="649"/>
      <c r="K1057" s="649"/>
      <c r="L1057" s="649"/>
      <c r="M1057" s="649"/>
      <c r="N1057" s="649"/>
      <c r="O1057" s="649"/>
      <c r="P1057" s="637"/>
      <c r="Q1057" s="650"/>
    </row>
    <row r="1058" spans="1:17" ht="14.4" customHeight="1" x14ac:dyDescent="0.3">
      <c r="A1058" s="631" t="s">
        <v>3208</v>
      </c>
      <c r="B1058" s="632" t="s">
        <v>2531</v>
      </c>
      <c r="C1058" s="632" t="s">
        <v>2501</v>
      </c>
      <c r="D1058" s="632" t="s">
        <v>2834</v>
      </c>
      <c r="E1058" s="632" t="s">
        <v>2835</v>
      </c>
      <c r="F1058" s="649">
        <v>5</v>
      </c>
      <c r="G1058" s="649">
        <v>1795.5</v>
      </c>
      <c r="H1058" s="649">
        <v>2.5</v>
      </c>
      <c r="I1058" s="649">
        <v>359.1</v>
      </c>
      <c r="J1058" s="649">
        <v>2</v>
      </c>
      <c r="K1058" s="649">
        <v>718.2</v>
      </c>
      <c r="L1058" s="649">
        <v>1</v>
      </c>
      <c r="M1058" s="649">
        <v>359.1</v>
      </c>
      <c r="N1058" s="649">
        <v>1</v>
      </c>
      <c r="O1058" s="649">
        <v>359.1</v>
      </c>
      <c r="P1058" s="637">
        <v>0.5</v>
      </c>
      <c r="Q1058" s="650">
        <v>359.1</v>
      </c>
    </row>
    <row r="1059" spans="1:17" ht="14.4" customHeight="1" x14ac:dyDescent="0.3">
      <c r="A1059" s="631" t="s">
        <v>3208</v>
      </c>
      <c r="B1059" s="632" t="s">
        <v>2531</v>
      </c>
      <c r="C1059" s="632" t="s">
        <v>2501</v>
      </c>
      <c r="D1059" s="632" t="s">
        <v>2967</v>
      </c>
      <c r="E1059" s="632" t="s">
        <v>2968</v>
      </c>
      <c r="F1059" s="649"/>
      <c r="G1059" s="649"/>
      <c r="H1059" s="649"/>
      <c r="I1059" s="649"/>
      <c r="J1059" s="649"/>
      <c r="K1059" s="649"/>
      <c r="L1059" s="649"/>
      <c r="M1059" s="649"/>
      <c r="N1059" s="649">
        <v>1</v>
      </c>
      <c r="O1059" s="649">
        <v>12294.26</v>
      </c>
      <c r="P1059" s="637"/>
      <c r="Q1059" s="650">
        <v>12294.26</v>
      </c>
    </row>
    <row r="1060" spans="1:17" ht="14.4" customHeight="1" x14ac:dyDescent="0.3">
      <c r="A1060" s="631" t="s">
        <v>3208</v>
      </c>
      <c r="B1060" s="632" t="s">
        <v>2531</v>
      </c>
      <c r="C1060" s="632" t="s">
        <v>2501</v>
      </c>
      <c r="D1060" s="632" t="s">
        <v>2836</v>
      </c>
      <c r="E1060" s="632" t="s">
        <v>2837</v>
      </c>
      <c r="F1060" s="649">
        <v>4</v>
      </c>
      <c r="G1060" s="649">
        <v>67326.759999999995</v>
      </c>
      <c r="H1060" s="649">
        <v>2</v>
      </c>
      <c r="I1060" s="649">
        <v>16831.689999999999</v>
      </c>
      <c r="J1060" s="649">
        <v>2</v>
      </c>
      <c r="K1060" s="649">
        <v>33663.379999999997</v>
      </c>
      <c r="L1060" s="649">
        <v>1</v>
      </c>
      <c r="M1060" s="649">
        <v>16831.689999999999</v>
      </c>
      <c r="N1060" s="649"/>
      <c r="O1060" s="649"/>
      <c r="P1060" s="637"/>
      <c r="Q1060" s="650"/>
    </row>
    <row r="1061" spans="1:17" ht="14.4" customHeight="1" x14ac:dyDescent="0.3">
      <c r="A1061" s="631" t="s">
        <v>3208</v>
      </c>
      <c r="B1061" s="632" t="s">
        <v>2531</v>
      </c>
      <c r="C1061" s="632" t="s">
        <v>2501</v>
      </c>
      <c r="D1061" s="632" t="s">
        <v>2838</v>
      </c>
      <c r="E1061" s="632" t="s">
        <v>2839</v>
      </c>
      <c r="F1061" s="649">
        <v>1</v>
      </c>
      <c r="G1061" s="649">
        <v>10645.01</v>
      </c>
      <c r="H1061" s="649">
        <v>1</v>
      </c>
      <c r="I1061" s="649">
        <v>10645.01</v>
      </c>
      <c r="J1061" s="649">
        <v>1</v>
      </c>
      <c r="K1061" s="649">
        <v>10645.01</v>
      </c>
      <c r="L1061" s="649">
        <v>1</v>
      </c>
      <c r="M1061" s="649">
        <v>10645.01</v>
      </c>
      <c r="N1061" s="649"/>
      <c r="O1061" s="649"/>
      <c r="P1061" s="637"/>
      <c r="Q1061" s="650"/>
    </row>
    <row r="1062" spans="1:17" ht="14.4" customHeight="1" x14ac:dyDescent="0.3">
      <c r="A1062" s="631" t="s">
        <v>3208</v>
      </c>
      <c r="B1062" s="632" t="s">
        <v>2531</v>
      </c>
      <c r="C1062" s="632" t="s">
        <v>2501</v>
      </c>
      <c r="D1062" s="632" t="s">
        <v>2840</v>
      </c>
      <c r="E1062" s="632" t="s">
        <v>2841</v>
      </c>
      <c r="F1062" s="649">
        <v>1</v>
      </c>
      <c r="G1062" s="649">
        <v>5200.68</v>
      </c>
      <c r="H1062" s="649"/>
      <c r="I1062" s="649">
        <v>5200.68</v>
      </c>
      <c r="J1062" s="649"/>
      <c r="K1062" s="649"/>
      <c r="L1062" s="649"/>
      <c r="M1062" s="649"/>
      <c r="N1062" s="649"/>
      <c r="O1062" s="649"/>
      <c r="P1062" s="637"/>
      <c r="Q1062" s="650"/>
    </row>
    <row r="1063" spans="1:17" ht="14.4" customHeight="1" x14ac:dyDescent="0.3">
      <c r="A1063" s="631" t="s">
        <v>3208</v>
      </c>
      <c r="B1063" s="632" t="s">
        <v>2531</v>
      </c>
      <c r="C1063" s="632" t="s">
        <v>2501</v>
      </c>
      <c r="D1063" s="632" t="s">
        <v>2842</v>
      </c>
      <c r="E1063" s="632" t="s">
        <v>2843</v>
      </c>
      <c r="F1063" s="649">
        <v>10</v>
      </c>
      <c r="G1063" s="649">
        <v>65871.3</v>
      </c>
      <c r="H1063" s="649">
        <v>2</v>
      </c>
      <c r="I1063" s="649">
        <v>6587.13</v>
      </c>
      <c r="J1063" s="649">
        <v>5</v>
      </c>
      <c r="K1063" s="649">
        <v>32935.65</v>
      </c>
      <c r="L1063" s="649">
        <v>1</v>
      </c>
      <c r="M1063" s="649">
        <v>6587.13</v>
      </c>
      <c r="N1063" s="649">
        <v>3</v>
      </c>
      <c r="O1063" s="649">
        <v>15697.460000000001</v>
      </c>
      <c r="P1063" s="637">
        <v>0.47660999555193234</v>
      </c>
      <c r="Q1063" s="650">
        <v>5232.4866666666667</v>
      </c>
    </row>
    <row r="1064" spans="1:17" ht="14.4" customHeight="1" x14ac:dyDescent="0.3">
      <c r="A1064" s="631" t="s">
        <v>3208</v>
      </c>
      <c r="B1064" s="632" t="s">
        <v>2531</v>
      </c>
      <c r="C1064" s="632" t="s">
        <v>2501</v>
      </c>
      <c r="D1064" s="632" t="s">
        <v>2567</v>
      </c>
      <c r="E1064" s="632" t="s">
        <v>2568</v>
      </c>
      <c r="F1064" s="649">
        <v>4</v>
      </c>
      <c r="G1064" s="649">
        <v>7366.48</v>
      </c>
      <c r="H1064" s="649">
        <v>4</v>
      </c>
      <c r="I1064" s="649">
        <v>1841.62</v>
      </c>
      <c r="J1064" s="649">
        <v>1</v>
      </c>
      <c r="K1064" s="649">
        <v>1841.62</v>
      </c>
      <c r="L1064" s="649">
        <v>1</v>
      </c>
      <c r="M1064" s="649">
        <v>1841.62</v>
      </c>
      <c r="N1064" s="649">
        <v>2</v>
      </c>
      <c r="O1064" s="649">
        <v>3452.8</v>
      </c>
      <c r="P1064" s="637">
        <v>1.874871037456153</v>
      </c>
      <c r="Q1064" s="650">
        <v>1726.4</v>
      </c>
    </row>
    <row r="1065" spans="1:17" ht="14.4" customHeight="1" x14ac:dyDescent="0.3">
      <c r="A1065" s="631" t="s">
        <v>3208</v>
      </c>
      <c r="B1065" s="632" t="s">
        <v>2531</v>
      </c>
      <c r="C1065" s="632" t="s">
        <v>2501</v>
      </c>
      <c r="D1065" s="632" t="s">
        <v>2844</v>
      </c>
      <c r="E1065" s="632" t="s">
        <v>2845</v>
      </c>
      <c r="F1065" s="649"/>
      <c r="G1065" s="649"/>
      <c r="H1065" s="649"/>
      <c r="I1065" s="649"/>
      <c r="J1065" s="649">
        <v>2</v>
      </c>
      <c r="K1065" s="649">
        <v>161872.79999999999</v>
      </c>
      <c r="L1065" s="649">
        <v>1</v>
      </c>
      <c r="M1065" s="649">
        <v>80936.399999999994</v>
      </c>
      <c r="N1065" s="649"/>
      <c r="O1065" s="649"/>
      <c r="P1065" s="637"/>
      <c r="Q1065" s="650"/>
    </row>
    <row r="1066" spans="1:17" ht="14.4" customHeight="1" x14ac:dyDescent="0.3">
      <c r="A1066" s="631" t="s">
        <v>3208</v>
      </c>
      <c r="B1066" s="632" t="s">
        <v>2531</v>
      </c>
      <c r="C1066" s="632" t="s">
        <v>2501</v>
      </c>
      <c r="D1066" s="632" t="s">
        <v>3043</v>
      </c>
      <c r="E1066" s="632" t="s">
        <v>3044</v>
      </c>
      <c r="F1066" s="649">
        <v>1</v>
      </c>
      <c r="G1066" s="649">
        <v>27813</v>
      </c>
      <c r="H1066" s="649"/>
      <c r="I1066" s="649">
        <v>27813</v>
      </c>
      <c r="J1066" s="649"/>
      <c r="K1066" s="649"/>
      <c r="L1066" s="649"/>
      <c r="M1066" s="649"/>
      <c r="N1066" s="649"/>
      <c r="O1066" s="649"/>
      <c r="P1066" s="637"/>
      <c r="Q1066" s="650"/>
    </row>
    <row r="1067" spans="1:17" ht="14.4" customHeight="1" x14ac:dyDescent="0.3">
      <c r="A1067" s="631" t="s">
        <v>3208</v>
      </c>
      <c r="B1067" s="632" t="s">
        <v>2531</v>
      </c>
      <c r="C1067" s="632" t="s">
        <v>2501</v>
      </c>
      <c r="D1067" s="632" t="s">
        <v>3092</v>
      </c>
      <c r="E1067" s="632" t="s">
        <v>3093</v>
      </c>
      <c r="F1067" s="649"/>
      <c r="G1067" s="649"/>
      <c r="H1067" s="649"/>
      <c r="I1067" s="649"/>
      <c r="J1067" s="649"/>
      <c r="K1067" s="649"/>
      <c r="L1067" s="649"/>
      <c r="M1067" s="649"/>
      <c r="N1067" s="649">
        <v>5</v>
      </c>
      <c r="O1067" s="649">
        <v>316246.75</v>
      </c>
      <c r="P1067" s="637"/>
      <c r="Q1067" s="650">
        <v>63249.35</v>
      </c>
    </row>
    <row r="1068" spans="1:17" ht="14.4" customHeight="1" x14ac:dyDescent="0.3">
      <c r="A1068" s="631" t="s">
        <v>3208</v>
      </c>
      <c r="B1068" s="632" t="s">
        <v>2531</v>
      </c>
      <c r="C1068" s="632" t="s">
        <v>2501</v>
      </c>
      <c r="D1068" s="632" t="s">
        <v>3185</v>
      </c>
      <c r="E1068" s="632" t="s">
        <v>3186</v>
      </c>
      <c r="F1068" s="649"/>
      <c r="G1068" s="649"/>
      <c r="H1068" s="649"/>
      <c r="I1068" s="649"/>
      <c r="J1068" s="649">
        <v>1</v>
      </c>
      <c r="K1068" s="649">
        <v>13065.54</v>
      </c>
      <c r="L1068" s="649">
        <v>1</v>
      </c>
      <c r="M1068" s="649">
        <v>13065.54</v>
      </c>
      <c r="N1068" s="649"/>
      <c r="O1068" s="649"/>
      <c r="P1068" s="637"/>
      <c r="Q1068" s="650"/>
    </row>
    <row r="1069" spans="1:17" ht="14.4" customHeight="1" x14ac:dyDescent="0.3">
      <c r="A1069" s="631" t="s">
        <v>3208</v>
      </c>
      <c r="B1069" s="632" t="s">
        <v>2531</v>
      </c>
      <c r="C1069" s="632" t="s">
        <v>2501</v>
      </c>
      <c r="D1069" s="632" t="s">
        <v>2852</v>
      </c>
      <c r="E1069" s="632" t="s">
        <v>2853</v>
      </c>
      <c r="F1069" s="649">
        <v>1</v>
      </c>
      <c r="G1069" s="649">
        <v>4360</v>
      </c>
      <c r="H1069" s="649">
        <v>1</v>
      </c>
      <c r="I1069" s="649">
        <v>4360</v>
      </c>
      <c r="J1069" s="649">
        <v>1</v>
      </c>
      <c r="K1069" s="649">
        <v>4360</v>
      </c>
      <c r="L1069" s="649">
        <v>1</v>
      </c>
      <c r="M1069" s="649">
        <v>4360</v>
      </c>
      <c r="N1069" s="649">
        <v>2</v>
      </c>
      <c r="O1069" s="649">
        <v>7980.78</v>
      </c>
      <c r="P1069" s="637">
        <v>1.8304541284403668</v>
      </c>
      <c r="Q1069" s="650">
        <v>3990.39</v>
      </c>
    </row>
    <row r="1070" spans="1:17" ht="14.4" customHeight="1" x14ac:dyDescent="0.3">
      <c r="A1070" s="631" t="s">
        <v>3208</v>
      </c>
      <c r="B1070" s="632" t="s">
        <v>2531</v>
      </c>
      <c r="C1070" s="632" t="s">
        <v>2501</v>
      </c>
      <c r="D1070" s="632" t="s">
        <v>2569</v>
      </c>
      <c r="E1070" s="632" t="s">
        <v>2570</v>
      </c>
      <c r="F1070" s="649">
        <v>2</v>
      </c>
      <c r="G1070" s="649">
        <v>53000.42</v>
      </c>
      <c r="H1070" s="649"/>
      <c r="I1070" s="649">
        <v>26500.21</v>
      </c>
      <c r="J1070" s="649"/>
      <c r="K1070" s="649"/>
      <c r="L1070" s="649"/>
      <c r="M1070" s="649"/>
      <c r="N1070" s="649">
        <v>1</v>
      </c>
      <c r="O1070" s="649">
        <v>12581</v>
      </c>
      <c r="P1070" s="637"/>
      <c r="Q1070" s="650">
        <v>12581</v>
      </c>
    </row>
    <row r="1071" spans="1:17" ht="14.4" customHeight="1" x14ac:dyDescent="0.3">
      <c r="A1071" s="631" t="s">
        <v>3208</v>
      </c>
      <c r="B1071" s="632" t="s">
        <v>2531</v>
      </c>
      <c r="C1071" s="632" t="s">
        <v>2501</v>
      </c>
      <c r="D1071" s="632" t="s">
        <v>2856</v>
      </c>
      <c r="E1071" s="632" t="s">
        <v>2857</v>
      </c>
      <c r="F1071" s="649">
        <v>3</v>
      </c>
      <c r="G1071" s="649">
        <v>1142.58</v>
      </c>
      <c r="H1071" s="649">
        <v>1.4999999999999998</v>
      </c>
      <c r="I1071" s="649">
        <v>380.85999999999996</v>
      </c>
      <c r="J1071" s="649">
        <v>2</v>
      </c>
      <c r="K1071" s="649">
        <v>761.72</v>
      </c>
      <c r="L1071" s="649">
        <v>1</v>
      </c>
      <c r="M1071" s="649">
        <v>380.86</v>
      </c>
      <c r="N1071" s="649">
        <v>1</v>
      </c>
      <c r="O1071" s="649">
        <v>380.86</v>
      </c>
      <c r="P1071" s="637">
        <v>0.5</v>
      </c>
      <c r="Q1071" s="650">
        <v>380.86</v>
      </c>
    </row>
    <row r="1072" spans="1:17" ht="14.4" customHeight="1" x14ac:dyDescent="0.3">
      <c r="A1072" s="631" t="s">
        <v>3208</v>
      </c>
      <c r="B1072" s="632" t="s">
        <v>2531</v>
      </c>
      <c r="C1072" s="632" t="s">
        <v>2501</v>
      </c>
      <c r="D1072" s="632" t="s">
        <v>3110</v>
      </c>
      <c r="E1072" s="632" t="s">
        <v>3111</v>
      </c>
      <c r="F1072" s="649"/>
      <c r="G1072" s="649"/>
      <c r="H1072" s="649"/>
      <c r="I1072" s="649"/>
      <c r="J1072" s="649"/>
      <c r="K1072" s="649"/>
      <c r="L1072" s="649"/>
      <c r="M1072" s="649"/>
      <c r="N1072" s="649">
        <v>1</v>
      </c>
      <c r="O1072" s="649">
        <v>97117.5</v>
      </c>
      <c r="P1072" s="637"/>
      <c r="Q1072" s="650">
        <v>97117.5</v>
      </c>
    </row>
    <row r="1073" spans="1:17" ht="14.4" customHeight="1" x14ac:dyDescent="0.3">
      <c r="A1073" s="631" t="s">
        <v>3208</v>
      </c>
      <c r="B1073" s="632" t="s">
        <v>2531</v>
      </c>
      <c r="C1073" s="632" t="s">
        <v>2501</v>
      </c>
      <c r="D1073" s="632" t="s">
        <v>3189</v>
      </c>
      <c r="E1073" s="632" t="s">
        <v>3190</v>
      </c>
      <c r="F1073" s="649"/>
      <c r="G1073" s="649"/>
      <c r="H1073" s="649"/>
      <c r="I1073" s="649"/>
      <c r="J1073" s="649">
        <v>1</v>
      </c>
      <c r="K1073" s="649">
        <v>21368</v>
      </c>
      <c r="L1073" s="649">
        <v>1</v>
      </c>
      <c r="M1073" s="649">
        <v>21368</v>
      </c>
      <c r="N1073" s="649"/>
      <c r="O1073" s="649"/>
      <c r="P1073" s="637"/>
      <c r="Q1073" s="650"/>
    </row>
    <row r="1074" spans="1:17" ht="14.4" customHeight="1" x14ac:dyDescent="0.3">
      <c r="A1074" s="631" t="s">
        <v>3208</v>
      </c>
      <c r="B1074" s="632" t="s">
        <v>2531</v>
      </c>
      <c r="C1074" s="632" t="s">
        <v>2501</v>
      </c>
      <c r="D1074" s="632" t="s">
        <v>2864</v>
      </c>
      <c r="E1074" s="632" t="s">
        <v>2865</v>
      </c>
      <c r="F1074" s="649"/>
      <c r="G1074" s="649"/>
      <c r="H1074" s="649"/>
      <c r="I1074" s="649"/>
      <c r="J1074" s="649">
        <v>2</v>
      </c>
      <c r="K1074" s="649">
        <v>22031</v>
      </c>
      <c r="L1074" s="649">
        <v>1</v>
      </c>
      <c r="M1074" s="649">
        <v>11015.5</v>
      </c>
      <c r="N1074" s="649"/>
      <c r="O1074" s="649"/>
      <c r="P1074" s="637"/>
      <c r="Q1074" s="650"/>
    </row>
    <row r="1075" spans="1:17" ht="14.4" customHeight="1" x14ac:dyDescent="0.3">
      <c r="A1075" s="631" t="s">
        <v>3208</v>
      </c>
      <c r="B1075" s="632" t="s">
        <v>2531</v>
      </c>
      <c r="C1075" s="632" t="s">
        <v>2501</v>
      </c>
      <c r="D1075" s="632" t="s">
        <v>2872</v>
      </c>
      <c r="E1075" s="632" t="s">
        <v>2873</v>
      </c>
      <c r="F1075" s="649"/>
      <c r="G1075" s="649"/>
      <c r="H1075" s="649"/>
      <c r="I1075" s="649"/>
      <c r="J1075" s="649"/>
      <c r="K1075" s="649"/>
      <c r="L1075" s="649"/>
      <c r="M1075" s="649"/>
      <c r="N1075" s="649">
        <v>1</v>
      </c>
      <c r="O1075" s="649">
        <v>510.57</v>
      </c>
      <c r="P1075" s="637"/>
      <c r="Q1075" s="650">
        <v>510.57</v>
      </c>
    </row>
    <row r="1076" spans="1:17" ht="14.4" customHeight="1" x14ac:dyDescent="0.3">
      <c r="A1076" s="631" t="s">
        <v>3208</v>
      </c>
      <c r="B1076" s="632" t="s">
        <v>2531</v>
      </c>
      <c r="C1076" s="632" t="s">
        <v>2501</v>
      </c>
      <c r="D1076" s="632" t="s">
        <v>2877</v>
      </c>
      <c r="E1076" s="632" t="s">
        <v>2878</v>
      </c>
      <c r="F1076" s="649">
        <v>1</v>
      </c>
      <c r="G1076" s="649">
        <v>18900</v>
      </c>
      <c r="H1076" s="649"/>
      <c r="I1076" s="649">
        <v>18900</v>
      </c>
      <c r="J1076" s="649"/>
      <c r="K1076" s="649"/>
      <c r="L1076" s="649"/>
      <c r="M1076" s="649"/>
      <c r="N1076" s="649"/>
      <c r="O1076" s="649"/>
      <c r="P1076" s="637"/>
      <c r="Q1076" s="650"/>
    </row>
    <row r="1077" spans="1:17" ht="14.4" customHeight="1" x14ac:dyDescent="0.3">
      <c r="A1077" s="631" t="s">
        <v>3208</v>
      </c>
      <c r="B1077" s="632" t="s">
        <v>2531</v>
      </c>
      <c r="C1077" s="632" t="s">
        <v>2501</v>
      </c>
      <c r="D1077" s="632" t="s">
        <v>2881</v>
      </c>
      <c r="E1077" s="632" t="s">
        <v>2776</v>
      </c>
      <c r="F1077" s="649"/>
      <c r="G1077" s="649"/>
      <c r="H1077" s="649"/>
      <c r="I1077" s="649"/>
      <c r="J1077" s="649">
        <v>1</v>
      </c>
      <c r="K1077" s="649">
        <v>1932.09</v>
      </c>
      <c r="L1077" s="649">
        <v>1</v>
      </c>
      <c r="M1077" s="649">
        <v>1932.09</v>
      </c>
      <c r="N1077" s="649"/>
      <c r="O1077" s="649"/>
      <c r="P1077" s="637"/>
      <c r="Q1077" s="650"/>
    </row>
    <row r="1078" spans="1:17" ht="14.4" customHeight="1" x14ac:dyDescent="0.3">
      <c r="A1078" s="631" t="s">
        <v>3208</v>
      </c>
      <c r="B1078" s="632" t="s">
        <v>2531</v>
      </c>
      <c r="C1078" s="632" t="s">
        <v>2501</v>
      </c>
      <c r="D1078" s="632" t="s">
        <v>2882</v>
      </c>
      <c r="E1078" s="632" t="s">
        <v>2883</v>
      </c>
      <c r="F1078" s="649"/>
      <c r="G1078" s="649"/>
      <c r="H1078" s="649"/>
      <c r="I1078" s="649"/>
      <c r="J1078" s="649"/>
      <c r="K1078" s="649"/>
      <c r="L1078" s="649"/>
      <c r="M1078" s="649"/>
      <c r="N1078" s="649">
        <v>2</v>
      </c>
      <c r="O1078" s="649">
        <v>17720.78</v>
      </c>
      <c r="P1078" s="637"/>
      <c r="Q1078" s="650">
        <v>8860.39</v>
      </c>
    </row>
    <row r="1079" spans="1:17" ht="14.4" customHeight="1" x14ac:dyDescent="0.3">
      <c r="A1079" s="631" t="s">
        <v>3208</v>
      </c>
      <c r="B1079" s="632" t="s">
        <v>2531</v>
      </c>
      <c r="C1079" s="632" t="s">
        <v>2501</v>
      </c>
      <c r="D1079" s="632" t="s">
        <v>3210</v>
      </c>
      <c r="E1079" s="632" t="s">
        <v>3211</v>
      </c>
      <c r="F1079" s="649">
        <v>1</v>
      </c>
      <c r="G1079" s="649">
        <v>5424</v>
      </c>
      <c r="H1079" s="649"/>
      <c r="I1079" s="649">
        <v>5424</v>
      </c>
      <c r="J1079" s="649"/>
      <c r="K1079" s="649"/>
      <c r="L1079" s="649"/>
      <c r="M1079" s="649"/>
      <c r="N1079" s="649"/>
      <c r="O1079" s="649"/>
      <c r="P1079" s="637"/>
      <c r="Q1079" s="650"/>
    </row>
    <row r="1080" spans="1:17" ht="14.4" customHeight="1" x14ac:dyDescent="0.3">
      <c r="A1080" s="631" t="s">
        <v>3208</v>
      </c>
      <c r="B1080" s="632" t="s">
        <v>2531</v>
      </c>
      <c r="C1080" s="632" t="s">
        <v>2501</v>
      </c>
      <c r="D1080" s="632" t="s">
        <v>3162</v>
      </c>
      <c r="E1080" s="632" t="s">
        <v>3163</v>
      </c>
      <c r="F1080" s="649">
        <v>1</v>
      </c>
      <c r="G1080" s="649">
        <v>3535.24</v>
      </c>
      <c r="H1080" s="649"/>
      <c r="I1080" s="649">
        <v>3535.24</v>
      </c>
      <c r="J1080" s="649"/>
      <c r="K1080" s="649"/>
      <c r="L1080" s="649"/>
      <c r="M1080" s="649"/>
      <c r="N1080" s="649"/>
      <c r="O1080" s="649"/>
      <c r="P1080" s="637"/>
      <c r="Q1080" s="650"/>
    </row>
    <row r="1081" spans="1:17" ht="14.4" customHeight="1" x14ac:dyDescent="0.3">
      <c r="A1081" s="631" t="s">
        <v>3208</v>
      </c>
      <c r="B1081" s="632" t="s">
        <v>2531</v>
      </c>
      <c r="C1081" s="632" t="s">
        <v>2501</v>
      </c>
      <c r="D1081" s="632" t="s">
        <v>3212</v>
      </c>
      <c r="E1081" s="632" t="s">
        <v>3213</v>
      </c>
      <c r="F1081" s="649">
        <v>1</v>
      </c>
      <c r="G1081" s="649">
        <v>175961.5</v>
      </c>
      <c r="H1081" s="649"/>
      <c r="I1081" s="649">
        <v>175961.5</v>
      </c>
      <c r="J1081" s="649"/>
      <c r="K1081" s="649"/>
      <c r="L1081" s="649"/>
      <c r="M1081" s="649"/>
      <c r="N1081" s="649"/>
      <c r="O1081" s="649"/>
      <c r="P1081" s="637"/>
      <c r="Q1081" s="650"/>
    </row>
    <row r="1082" spans="1:17" ht="14.4" customHeight="1" x14ac:dyDescent="0.3">
      <c r="A1082" s="631" t="s">
        <v>3208</v>
      </c>
      <c r="B1082" s="632" t="s">
        <v>2531</v>
      </c>
      <c r="C1082" s="632" t="s">
        <v>634</v>
      </c>
      <c r="D1082" s="632" t="s">
        <v>2510</v>
      </c>
      <c r="E1082" s="632" t="s">
        <v>2511</v>
      </c>
      <c r="F1082" s="649"/>
      <c r="G1082" s="649"/>
      <c r="H1082" s="649"/>
      <c r="I1082" s="649"/>
      <c r="J1082" s="649"/>
      <c r="K1082" s="649"/>
      <c r="L1082" s="649"/>
      <c r="M1082" s="649"/>
      <c r="N1082" s="649">
        <v>1</v>
      </c>
      <c r="O1082" s="649">
        <v>37</v>
      </c>
      <c r="P1082" s="637"/>
      <c r="Q1082" s="650">
        <v>37</v>
      </c>
    </row>
    <row r="1083" spans="1:17" ht="14.4" customHeight="1" x14ac:dyDescent="0.3">
      <c r="A1083" s="631" t="s">
        <v>3208</v>
      </c>
      <c r="B1083" s="632" t="s">
        <v>2531</v>
      </c>
      <c r="C1083" s="632" t="s">
        <v>634</v>
      </c>
      <c r="D1083" s="632" t="s">
        <v>2590</v>
      </c>
      <c r="E1083" s="632" t="s">
        <v>2591</v>
      </c>
      <c r="F1083" s="649"/>
      <c r="G1083" s="649"/>
      <c r="H1083" s="649"/>
      <c r="I1083" s="649"/>
      <c r="J1083" s="649"/>
      <c r="K1083" s="649"/>
      <c r="L1083" s="649"/>
      <c r="M1083" s="649"/>
      <c r="N1083" s="649">
        <v>2</v>
      </c>
      <c r="O1083" s="649">
        <v>310</v>
      </c>
      <c r="P1083" s="637"/>
      <c r="Q1083" s="650">
        <v>155</v>
      </c>
    </row>
    <row r="1084" spans="1:17" ht="14.4" customHeight="1" x14ac:dyDescent="0.3">
      <c r="A1084" s="631" t="s">
        <v>3208</v>
      </c>
      <c r="B1084" s="632" t="s">
        <v>2531</v>
      </c>
      <c r="C1084" s="632" t="s">
        <v>634</v>
      </c>
      <c r="D1084" s="632" t="s">
        <v>2590</v>
      </c>
      <c r="E1084" s="632" t="s">
        <v>2592</v>
      </c>
      <c r="F1084" s="649">
        <v>4</v>
      </c>
      <c r="G1084" s="649">
        <v>620</v>
      </c>
      <c r="H1084" s="649">
        <v>1.3333333333333333</v>
      </c>
      <c r="I1084" s="649">
        <v>155</v>
      </c>
      <c r="J1084" s="649">
        <v>3</v>
      </c>
      <c r="K1084" s="649">
        <v>465</v>
      </c>
      <c r="L1084" s="649">
        <v>1</v>
      </c>
      <c r="M1084" s="649">
        <v>155</v>
      </c>
      <c r="N1084" s="649"/>
      <c r="O1084" s="649"/>
      <c r="P1084" s="637"/>
      <c r="Q1084" s="650"/>
    </row>
    <row r="1085" spans="1:17" ht="14.4" customHeight="1" x14ac:dyDescent="0.3">
      <c r="A1085" s="631" t="s">
        <v>3208</v>
      </c>
      <c r="B1085" s="632" t="s">
        <v>2531</v>
      </c>
      <c r="C1085" s="632" t="s">
        <v>634</v>
      </c>
      <c r="D1085" s="632" t="s">
        <v>2593</v>
      </c>
      <c r="E1085" s="632" t="s">
        <v>2594</v>
      </c>
      <c r="F1085" s="649">
        <v>2</v>
      </c>
      <c r="G1085" s="649">
        <v>374</v>
      </c>
      <c r="H1085" s="649">
        <v>0.66666666666666663</v>
      </c>
      <c r="I1085" s="649">
        <v>187</v>
      </c>
      <c r="J1085" s="649">
        <v>3</v>
      </c>
      <c r="K1085" s="649">
        <v>561</v>
      </c>
      <c r="L1085" s="649">
        <v>1</v>
      </c>
      <c r="M1085" s="649">
        <v>187</v>
      </c>
      <c r="N1085" s="649"/>
      <c r="O1085" s="649"/>
      <c r="P1085" s="637"/>
      <c r="Q1085" s="650"/>
    </row>
    <row r="1086" spans="1:17" ht="14.4" customHeight="1" x14ac:dyDescent="0.3">
      <c r="A1086" s="631" t="s">
        <v>3208</v>
      </c>
      <c r="B1086" s="632" t="s">
        <v>2531</v>
      </c>
      <c r="C1086" s="632" t="s">
        <v>634</v>
      </c>
      <c r="D1086" s="632" t="s">
        <v>2593</v>
      </c>
      <c r="E1086" s="632" t="s">
        <v>2595</v>
      </c>
      <c r="F1086" s="649">
        <v>1</v>
      </c>
      <c r="G1086" s="649">
        <v>187</v>
      </c>
      <c r="H1086" s="649"/>
      <c r="I1086" s="649">
        <v>187</v>
      </c>
      <c r="J1086" s="649"/>
      <c r="K1086" s="649"/>
      <c r="L1086" s="649"/>
      <c r="M1086" s="649"/>
      <c r="N1086" s="649">
        <v>4</v>
      </c>
      <c r="O1086" s="649">
        <v>748</v>
      </c>
      <c r="P1086" s="637"/>
      <c r="Q1086" s="650">
        <v>187</v>
      </c>
    </row>
    <row r="1087" spans="1:17" ht="14.4" customHeight="1" x14ac:dyDescent="0.3">
      <c r="A1087" s="631" t="s">
        <v>3208</v>
      </c>
      <c r="B1087" s="632" t="s">
        <v>2531</v>
      </c>
      <c r="C1087" s="632" t="s">
        <v>634</v>
      </c>
      <c r="D1087" s="632" t="s">
        <v>2596</v>
      </c>
      <c r="E1087" s="632" t="s">
        <v>2597</v>
      </c>
      <c r="F1087" s="649">
        <v>12</v>
      </c>
      <c r="G1087" s="649">
        <v>1536</v>
      </c>
      <c r="H1087" s="649">
        <v>2.4</v>
      </c>
      <c r="I1087" s="649">
        <v>128</v>
      </c>
      <c r="J1087" s="649">
        <v>5</v>
      </c>
      <c r="K1087" s="649">
        <v>640</v>
      </c>
      <c r="L1087" s="649">
        <v>1</v>
      </c>
      <c r="M1087" s="649">
        <v>128</v>
      </c>
      <c r="N1087" s="649">
        <v>18</v>
      </c>
      <c r="O1087" s="649">
        <v>2304</v>
      </c>
      <c r="P1087" s="637">
        <v>3.6</v>
      </c>
      <c r="Q1087" s="650">
        <v>128</v>
      </c>
    </row>
    <row r="1088" spans="1:17" ht="14.4" customHeight="1" x14ac:dyDescent="0.3">
      <c r="A1088" s="631" t="s">
        <v>3208</v>
      </c>
      <c r="B1088" s="632" t="s">
        <v>2531</v>
      </c>
      <c r="C1088" s="632" t="s">
        <v>634</v>
      </c>
      <c r="D1088" s="632" t="s">
        <v>2596</v>
      </c>
      <c r="E1088" s="632" t="s">
        <v>2598</v>
      </c>
      <c r="F1088" s="649">
        <v>7</v>
      </c>
      <c r="G1088" s="649">
        <v>896</v>
      </c>
      <c r="H1088" s="649">
        <v>0.53846153846153844</v>
      </c>
      <c r="I1088" s="649">
        <v>128</v>
      </c>
      <c r="J1088" s="649">
        <v>13</v>
      </c>
      <c r="K1088" s="649">
        <v>1664</v>
      </c>
      <c r="L1088" s="649">
        <v>1</v>
      </c>
      <c r="M1088" s="649">
        <v>128</v>
      </c>
      <c r="N1088" s="649">
        <v>6</v>
      </c>
      <c r="O1088" s="649">
        <v>768</v>
      </c>
      <c r="P1088" s="637">
        <v>0.46153846153846156</v>
      </c>
      <c r="Q1088" s="650">
        <v>128</v>
      </c>
    </row>
    <row r="1089" spans="1:17" ht="14.4" customHeight="1" x14ac:dyDescent="0.3">
      <c r="A1089" s="631" t="s">
        <v>3208</v>
      </c>
      <c r="B1089" s="632" t="s">
        <v>2531</v>
      </c>
      <c r="C1089" s="632" t="s">
        <v>634</v>
      </c>
      <c r="D1089" s="632" t="s">
        <v>2599</v>
      </c>
      <c r="E1089" s="632" t="s">
        <v>2600</v>
      </c>
      <c r="F1089" s="649">
        <v>60</v>
      </c>
      <c r="G1089" s="649">
        <v>13380</v>
      </c>
      <c r="H1089" s="649">
        <v>2.3076923076923075</v>
      </c>
      <c r="I1089" s="649">
        <v>223</v>
      </c>
      <c r="J1089" s="649">
        <v>26</v>
      </c>
      <c r="K1089" s="649">
        <v>5798</v>
      </c>
      <c r="L1089" s="649">
        <v>1</v>
      </c>
      <c r="M1089" s="649">
        <v>223</v>
      </c>
      <c r="N1089" s="649">
        <v>74</v>
      </c>
      <c r="O1089" s="649">
        <v>16576</v>
      </c>
      <c r="P1089" s="637">
        <v>2.8589168678854779</v>
      </c>
      <c r="Q1089" s="650">
        <v>224</v>
      </c>
    </row>
    <row r="1090" spans="1:17" ht="14.4" customHeight="1" x14ac:dyDescent="0.3">
      <c r="A1090" s="631" t="s">
        <v>3208</v>
      </c>
      <c r="B1090" s="632" t="s">
        <v>2531</v>
      </c>
      <c r="C1090" s="632" t="s">
        <v>634</v>
      </c>
      <c r="D1090" s="632" t="s">
        <v>2599</v>
      </c>
      <c r="E1090" s="632" t="s">
        <v>2601</v>
      </c>
      <c r="F1090" s="649">
        <v>34</v>
      </c>
      <c r="G1090" s="649">
        <v>7582</v>
      </c>
      <c r="H1090" s="649">
        <v>2.4285714285714284</v>
      </c>
      <c r="I1090" s="649">
        <v>223</v>
      </c>
      <c r="J1090" s="649">
        <v>14</v>
      </c>
      <c r="K1090" s="649">
        <v>3122</v>
      </c>
      <c r="L1090" s="649">
        <v>1</v>
      </c>
      <c r="M1090" s="649">
        <v>223</v>
      </c>
      <c r="N1090" s="649">
        <v>11</v>
      </c>
      <c r="O1090" s="649">
        <v>2464</v>
      </c>
      <c r="P1090" s="637">
        <v>0.78923766816143492</v>
      </c>
      <c r="Q1090" s="650">
        <v>224</v>
      </c>
    </row>
    <row r="1091" spans="1:17" ht="14.4" customHeight="1" x14ac:dyDescent="0.3">
      <c r="A1091" s="631" t="s">
        <v>3208</v>
      </c>
      <c r="B1091" s="632" t="s">
        <v>2531</v>
      </c>
      <c r="C1091" s="632" t="s">
        <v>634</v>
      </c>
      <c r="D1091" s="632" t="s">
        <v>2608</v>
      </c>
      <c r="E1091" s="632" t="s">
        <v>2609</v>
      </c>
      <c r="F1091" s="649">
        <v>4</v>
      </c>
      <c r="G1091" s="649">
        <v>900</v>
      </c>
      <c r="H1091" s="649">
        <v>1.3333333333333333</v>
      </c>
      <c r="I1091" s="649">
        <v>225</v>
      </c>
      <c r="J1091" s="649">
        <v>3</v>
      </c>
      <c r="K1091" s="649">
        <v>675</v>
      </c>
      <c r="L1091" s="649">
        <v>1</v>
      </c>
      <c r="M1091" s="649">
        <v>225</v>
      </c>
      <c r="N1091" s="649">
        <v>13</v>
      </c>
      <c r="O1091" s="649">
        <v>2938</v>
      </c>
      <c r="P1091" s="637">
        <v>4.3525925925925923</v>
      </c>
      <c r="Q1091" s="650">
        <v>226</v>
      </c>
    </row>
    <row r="1092" spans="1:17" ht="14.4" customHeight="1" x14ac:dyDescent="0.3">
      <c r="A1092" s="631" t="s">
        <v>3208</v>
      </c>
      <c r="B1092" s="632" t="s">
        <v>2531</v>
      </c>
      <c r="C1092" s="632" t="s">
        <v>634</v>
      </c>
      <c r="D1092" s="632" t="s">
        <v>2608</v>
      </c>
      <c r="E1092" s="632" t="s">
        <v>2610</v>
      </c>
      <c r="F1092" s="649">
        <v>3</v>
      </c>
      <c r="G1092" s="649">
        <v>675</v>
      </c>
      <c r="H1092" s="649">
        <v>3</v>
      </c>
      <c r="I1092" s="649">
        <v>225</v>
      </c>
      <c r="J1092" s="649">
        <v>1</v>
      </c>
      <c r="K1092" s="649">
        <v>225</v>
      </c>
      <c r="L1092" s="649">
        <v>1</v>
      </c>
      <c r="M1092" s="649">
        <v>225</v>
      </c>
      <c r="N1092" s="649">
        <v>8</v>
      </c>
      <c r="O1092" s="649">
        <v>1808</v>
      </c>
      <c r="P1092" s="637">
        <v>8.0355555555555558</v>
      </c>
      <c r="Q1092" s="650">
        <v>226</v>
      </c>
    </row>
    <row r="1093" spans="1:17" ht="14.4" customHeight="1" x14ac:dyDescent="0.3">
      <c r="A1093" s="631" t="s">
        <v>3208</v>
      </c>
      <c r="B1093" s="632" t="s">
        <v>2531</v>
      </c>
      <c r="C1093" s="632" t="s">
        <v>634</v>
      </c>
      <c r="D1093" s="632" t="s">
        <v>2611</v>
      </c>
      <c r="E1093" s="632" t="s">
        <v>2612</v>
      </c>
      <c r="F1093" s="649"/>
      <c r="G1093" s="649"/>
      <c r="H1093" s="649"/>
      <c r="I1093" s="649"/>
      <c r="J1093" s="649"/>
      <c r="K1093" s="649"/>
      <c r="L1093" s="649"/>
      <c r="M1093" s="649"/>
      <c r="N1093" s="649">
        <v>1</v>
      </c>
      <c r="O1093" s="649">
        <v>626</v>
      </c>
      <c r="P1093" s="637"/>
      <c r="Q1093" s="650">
        <v>626</v>
      </c>
    </row>
    <row r="1094" spans="1:17" ht="14.4" customHeight="1" x14ac:dyDescent="0.3">
      <c r="A1094" s="631" t="s">
        <v>3208</v>
      </c>
      <c r="B1094" s="632" t="s">
        <v>2531</v>
      </c>
      <c r="C1094" s="632" t="s">
        <v>634</v>
      </c>
      <c r="D1094" s="632" t="s">
        <v>2611</v>
      </c>
      <c r="E1094" s="632" t="s">
        <v>2613</v>
      </c>
      <c r="F1094" s="649">
        <v>1</v>
      </c>
      <c r="G1094" s="649">
        <v>625</v>
      </c>
      <c r="H1094" s="649"/>
      <c r="I1094" s="649">
        <v>625</v>
      </c>
      <c r="J1094" s="649"/>
      <c r="K1094" s="649"/>
      <c r="L1094" s="649"/>
      <c r="M1094" s="649"/>
      <c r="N1094" s="649"/>
      <c r="O1094" s="649"/>
      <c r="P1094" s="637"/>
      <c r="Q1094" s="650"/>
    </row>
    <row r="1095" spans="1:17" ht="14.4" customHeight="1" x14ac:dyDescent="0.3">
      <c r="A1095" s="631" t="s">
        <v>3208</v>
      </c>
      <c r="B1095" s="632" t="s">
        <v>2531</v>
      </c>
      <c r="C1095" s="632" t="s">
        <v>634</v>
      </c>
      <c r="D1095" s="632" t="s">
        <v>2619</v>
      </c>
      <c r="E1095" s="632" t="s">
        <v>2620</v>
      </c>
      <c r="F1095" s="649"/>
      <c r="G1095" s="649"/>
      <c r="H1095" s="649"/>
      <c r="I1095" s="649"/>
      <c r="J1095" s="649">
        <v>1</v>
      </c>
      <c r="K1095" s="649">
        <v>460</v>
      </c>
      <c r="L1095" s="649">
        <v>1</v>
      </c>
      <c r="M1095" s="649">
        <v>460</v>
      </c>
      <c r="N1095" s="649"/>
      <c r="O1095" s="649"/>
      <c r="P1095" s="637"/>
      <c r="Q1095" s="650"/>
    </row>
    <row r="1096" spans="1:17" ht="14.4" customHeight="1" x14ac:dyDescent="0.3">
      <c r="A1096" s="631" t="s">
        <v>3208</v>
      </c>
      <c r="B1096" s="632" t="s">
        <v>2531</v>
      </c>
      <c r="C1096" s="632" t="s">
        <v>634</v>
      </c>
      <c r="D1096" s="632" t="s">
        <v>2627</v>
      </c>
      <c r="E1096" s="632" t="s">
        <v>2628</v>
      </c>
      <c r="F1096" s="649"/>
      <c r="G1096" s="649"/>
      <c r="H1096" s="649"/>
      <c r="I1096" s="649"/>
      <c r="J1096" s="649">
        <v>1</v>
      </c>
      <c r="K1096" s="649">
        <v>265</v>
      </c>
      <c r="L1096" s="649">
        <v>1</v>
      </c>
      <c r="M1096" s="649">
        <v>265</v>
      </c>
      <c r="N1096" s="649">
        <v>6</v>
      </c>
      <c r="O1096" s="649">
        <v>1596</v>
      </c>
      <c r="P1096" s="637">
        <v>6.0226415094339627</v>
      </c>
      <c r="Q1096" s="650">
        <v>266</v>
      </c>
    </row>
    <row r="1097" spans="1:17" ht="14.4" customHeight="1" x14ac:dyDescent="0.3">
      <c r="A1097" s="631" t="s">
        <v>3208</v>
      </c>
      <c r="B1097" s="632" t="s">
        <v>2531</v>
      </c>
      <c r="C1097" s="632" t="s">
        <v>634</v>
      </c>
      <c r="D1097" s="632" t="s">
        <v>3170</v>
      </c>
      <c r="E1097" s="632" t="s">
        <v>3171</v>
      </c>
      <c r="F1097" s="649">
        <v>1</v>
      </c>
      <c r="G1097" s="649">
        <v>13844</v>
      </c>
      <c r="H1097" s="649"/>
      <c r="I1097" s="649">
        <v>13844</v>
      </c>
      <c r="J1097" s="649"/>
      <c r="K1097" s="649"/>
      <c r="L1097" s="649"/>
      <c r="M1097" s="649"/>
      <c r="N1097" s="649"/>
      <c r="O1097" s="649"/>
      <c r="P1097" s="637"/>
      <c r="Q1097" s="650"/>
    </row>
    <row r="1098" spans="1:17" ht="14.4" customHeight="1" x14ac:dyDescent="0.3">
      <c r="A1098" s="631" t="s">
        <v>3208</v>
      </c>
      <c r="B1098" s="632" t="s">
        <v>2531</v>
      </c>
      <c r="C1098" s="632" t="s">
        <v>634</v>
      </c>
      <c r="D1098" s="632" t="s">
        <v>2890</v>
      </c>
      <c r="E1098" s="632" t="s">
        <v>2891</v>
      </c>
      <c r="F1098" s="649"/>
      <c r="G1098" s="649"/>
      <c r="H1098" s="649"/>
      <c r="I1098" s="649"/>
      <c r="J1098" s="649">
        <v>2</v>
      </c>
      <c r="K1098" s="649">
        <v>8328</v>
      </c>
      <c r="L1098" s="649">
        <v>1</v>
      </c>
      <c r="M1098" s="649">
        <v>4164</v>
      </c>
      <c r="N1098" s="649">
        <v>3</v>
      </c>
      <c r="O1098" s="649">
        <v>12498</v>
      </c>
      <c r="P1098" s="637">
        <v>1.5007204610951008</v>
      </c>
      <c r="Q1098" s="650">
        <v>4166</v>
      </c>
    </row>
    <row r="1099" spans="1:17" ht="14.4" customHeight="1" x14ac:dyDescent="0.3">
      <c r="A1099" s="631" t="s">
        <v>3208</v>
      </c>
      <c r="B1099" s="632" t="s">
        <v>2531</v>
      </c>
      <c r="C1099" s="632" t="s">
        <v>634</v>
      </c>
      <c r="D1099" s="632" t="s">
        <v>2890</v>
      </c>
      <c r="E1099" s="632" t="s">
        <v>2892</v>
      </c>
      <c r="F1099" s="649">
        <v>8</v>
      </c>
      <c r="G1099" s="649">
        <v>33312</v>
      </c>
      <c r="H1099" s="649">
        <v>2.6666666666666665</v>
      </c>
      <c r="I1099" s="649">
        <v>4164</v>
      </c>
      <c r="J1099" s="649">
        <v>3</v>
      </c>
      <c r="K1099" s="649">
        <v>12492</v>
      </c>
      <c r="L1099" s="649">
        <v>1</v>
      </c>
      <c r="M1099" s="649">
        <v>4164</v>
      </c>
      <c r="N1099" s="649">
        <v>1</v>
      </c>
      <c r="O1099" s="649">
        <v>4166</v>
      </c>
      <c r="P1099" s="637">
        <v>0.33349343579891133</v>
      </c>
      <c r="Q1099" s="650">
        <v>4166</v>
      </c>
    </row>
    <row r="1100" spans="1:17" ht="14.4" customHeight="1" x14ac:dyDescent="0.3">
      <c r="A1100" s="631" t="s">
        <v>3208</v>
      </c>
      <c r="B1100" s="632" t="s">
        <v>2531</v>
      </c>
      <c r="C1100" s="632" t="s">
        <v>634</v>
      </c>
      <c r="D1100" s="632" t="s">
        <v>2893</v>
      </c>
      <c r="E1100" s="632" t="s">
        <v>2894</v>
      </c>
      <c r="F1100" s="649">
        <v>2</v>
      </c>
      <c r="G1100" s="649">
        <v>566</v>
      </c>
      <c r="H1100" s="649">
        <v>2</v>
      </c>
      <c r="I1100" s="649">
        <v>283</v>
      </c>
      <c r="J1100" s="649">
        <v>1</v>
      </c>
      <c r="K1100" s="649">
        <v>283</v>
      </c>
      <c r="L1100" s="649">
        <v>1</v>
      </c>
      <c r="M1100" s="649">
        <v>283</v>
      </c>
      <c r="N1100" s="649">
        <v>3</v>
      </c>
      <c r="O1100" s="649">
        <v>849</v>
      </c>
      <c r="P1100" s="637">
        <v>3</v>
      </c>
      <c r="Q1100" s="650">
        <v>283</v>
      </c>
    </row>
    <row r="1101" spans="1:17" ht="14.4" customHeight="1" x14ac:dyDescent="0.3">
      <c r="A1101" s="631" t="s">
        <v>3208</v>
      </c>
      <c r="B1101" s="632" t="s">
        <v>2531</v>
      </c>
      <c r="C1101" s="632" t="s">
        <v>634</v>
      </c>
      <c r="D1101" s="632" t="s">
        <v>2893</v>
      </c>
      <c r="E1101" s="632" t="s">
        <v>2895</v>
      </c>
      <c r="F1101" s="649">
        <v>3</v>
      </c>
      <c r="G1101" s="649">
        <v>849</v>
      </c>
      <c r="H1101" s="649">
        <v>0.5</v>
      </c>
      <c r="I1101" s="649">
        <v>283</v>
      </c>
      <c r="J1101" s="649">
        <v>6</v>
      </c>
      <c r="K1101" s="649">
        <v>1698</v>
      </c>
      <c r="L1101" s="649">
        <v>1</v>
      </c>
      <c r="M1101" s="649">
        <v>283</v>
      </c>
      <c r="N1101" s="649"/>
      <c r="O1101" s="649"/>
      <c r="P1101" s="637"/>
      <c r="Q1101" s="650"/>
    </row>
    <row r="1102" spans="1:17" ht="14.4" customHeight="1" x14ac:dyDescent="0.3">
      <c r="A1102" s="631" t="s">
        <v>3208</v>
      </c>
      <c r="B1102" s="632" t="s">
        <v>2531</v>
      </c>
      <c r="C1102" s="632" t="s">
        <v>634</v>
      </c>
      <c r="D1102" s="632" t="s">
        <v>2896</v>
      </c>
      <c r="E1102" s="632" t="s">
        <v>2897</v>
      </c>
      <c r="F1102" s="649">
        <v>2</v>
      </c>
      <c r="G1102" s="649">
        <v>12638</v>
      </c>
      <c r="H1102" s="649">
        <v>0.99984177215189873</v>
      </c>
      <c r="I1102" s="649">
        <v>6319</v>
      </c>
      <c r="J1102" s="649">
        <v>2</v>
      </c>
      <c r="K1102" s="649">
        <v>12640</v>
      </c>
      <c r="L1102" s="649">
        <v>1</v>
      </c>
      <c r="M1102" s="649">
        <v>6320</v>
      </c>
      <c r="N1102" s="649"/>
      <c r="O1102" s="649"/>
      <c r="P1102" s="637"/>
      <c r="Q1102" s="650"/>
    </row>
    <row r="1103" spans="1:17" ht="14.4" customHeight="1" x14ac:dyDescent="0.3">
      <c r="A1103" s="631" t="s">
        <v>3208</v>
      </c>
      <c r="B1103" s="632" t="s">
        <v>2531</v>
      </c>
      <c r="C1103" s="632" t="s">
        <v>634</v>
      </c>
      <c r="D1103" s="632" t="s">
        <v>2898</v>
      </c>
      <c r="E1103" s="632" t="s">
        <v>2899</v>
      </c>
      <c r="F1103" s="649">
        <v>1</v>
      </c>
      <c r="G1103" s="649">
        <v>1575</v>
      </c>
      <c r="H1103" s="649"/>
      <c r="I1103" s="649">
        <v>1575</v>
      </c>
      <c r="J1103" s="649"/>
      <c r="K1103" s="649"/>
      <c r="L1103" s="649"/>
      <c r="M1103" s="649"/>
      <c r="N1103" s="649">
        <v>1</v>
      </c>
      <c r="O1103" s="649">
        <v>1577</v>
      </c>
      <c r="P1103" s="637"/>
      <c r="Q1103" s="650">
        <v>1577</v>
      </c>
    </row>
    <row r="1104" spans="1:17" ht="14.4" customHeight="1" x14ac:dyDescent="0.3">
      <c r="A1104" s="631" t="s">
        <v>3208</v>
      </c>
      <c r="B1104" s="632" t="s">
        <v>2531</v>
      </c>
      <c r="C1104" s="632" t="s">
        <v>634</v>
      </c>
      <c r="D1104" s="632" t="s">
        <v>2757</v>
      </c>
      <c r="E1104" s="632" t="s">
        <v>2758</v>
      </c>
      <c r="F1104" s="649"/>
      <c r="G1104" s="649"/>
      <c r="H1104" s="649"/>
      <c r="I1104" s="649"/>
      <c r="J1104" s="649"/>
      <c r="K1104" s="649"/>
      <c r="L1104" s="649"/>
      <c r="M1104" s="649"/>
      <c r="N1104" s="649">
        <v>1</v>
      </c>
      <c r="O1104" s="649">
        <v>1145</v>
      </c>
      <c r="P1104" s="637"/>
      <c r="Q1104" s="650">
        <v>1145</v>
      </c>
    </row>
    <row r="1105" spans="1:17" ht="14.4" customHeight="1" x14ac:dyDescent="0.3">
      <c r="A1105" s="631" t="s">
        <v>3208</v>
      </c>
      <c r="B1105" s="632" t="s">
        <v>2531</v>
      </c>
      <c r="C1105" s="632" t="s">
        <v>634</v>
      </c>
      <c r="D1105" s="632" t="s">
        <v>2900</v>
      </c>
      <c r="E1105" s="632" t="s">
        <v>2901</v>
      </c>
      <c r="F1105" s="649">
        <v>5</v>
      </c>
      <c r="G1105" s="649">
        <v>76300</v>
      </c>
      <c r="H1105" s="649">
        <v>4.9993447778797009</v>
      </c>
      <c r="I1105" s="649">
        <v>15260</v>
      </c>
      <c r="J1105" s="649">
        <v>1</v>
      </c>
      <c r="K1105" s="649">
        <v>15262</v>
      </c>
      <c r="L1105" s="649">
        <v>1</v>
      </c>
      <c r="M1105" s="649">
        <v>15262</v>
      </c>
      <c r="N1105" s="649">
        <v>1</v>
      </c>
      <c r="O1105" s="649">
        <v>15265</v>
      </c>
      <c r="P1105" s="637">
        <v>1.0001965666360897</v>
      </c>
      <c r="Q1105" s="650">
        <v>15265</v>
      </c>
    </row>
    <row r="1106" spans="1:17" ht="14.4" customHeight="1" x14ac:dyDescent="0.3">
      <c r="A1106" s="631" t="s">
        <v>3208</v>
      </c>
      <c r="B1106" s="632" t="s">
        <v>2531</v>
      </c>
      <c r="C1106" s="632" t="s">
        <v>634</v>
      </c>
      <c r="D1106" s="632" t="s">
        <v>2902</v>
      </c>
      <c r="E1106" s="632" t="s">
        <v>2903</v>
      </c>
      <c r="F1106" s="649">
        <v>29</v>
      </c>
      <c r="G1106" s="649">
        <v>111940</v>
      </c>
      <c r="H1106" s="649">
        <v>3.2222222222222223</v>
      </c>
      <c r="I1106" s="649">
        <v>3860</v>
      </c>
      <c r="J1106" s="649">
        <v>9</v>
      </c>
      <c r="K1106" s="649">
        <v>34740</v>
      </c>
      <c r="L1106" s="649">
        <v>1</v>
      </c>
      <c r="M1106" s="649">
        <v>3860</v>
      </c>
      <c r="N1106" s="649">
        <v>10</v>
      </c>
      <c r="O1106" s="649">
        <v>38620</v>
      </c>
      <c r="P1106" s="637">
        <v>1.1116868163500289</v>
      </c>
      <c r="Q1106" s="650">
        <v>3862</v>
      </c>
    </row>
    <row r="1107" spans="1:17" ht="14.4" customHeight="1" x14ac:dyDescent="0.3">
      <c r="A1107" s="631" t="s">
        <v>3208</v>
      </c>
      <c r="B1107" s="632" t="s">
        <v>2531</v>
      </c>
      <c r="C1107" s="632" t="s">
        <v>634</v>
      </c>
      <c r="D1107" s="632" t="s">
        <v>2904</v>
      </c>
      <c r="E1107" s="632" t="s">
        <v>2905</v>
      </c>
      <c r="F1107" s="649">
        <v>1</v>
      </c>
      <c r="G1107" s="649">
        <v>5210</v>
      </c>
      <c r="H1107" s="649">
        <v>0.33333333333333331</v>
      </c>
      <c r="I1107" s="649">
        <v>5210</v>
      </c>
      <c r="J1107" s="649">
        <v>3</v>
      </c>
      <c r="K1107" s="649">
        <v>15630</v>
      </c>
      <c r="L1107" s="649">
        <v>1</v>
      </c>
      <c r="M1107" s="649">
        <v>5210</v>
      </c>
      <c r="N1107" s="649">
        <v>4</v>
      </c>
      <c r="O1107" s="649">
        <v>20848</v>
      </c>
      <c r="P1107" s="637">
        <v>1.3338451695457454</v>
      </c>
      <c r="Q1107" s="650">
        <v>5212</v>
      </c>
    </row>
    <row r="1108" spans="1:17" ht="14.4" customHeight="1" x14ac:dyDescent="0.3">
      <c r="A1108" s="631" t="s">
        <v>3208</v>
      </c>
      <c r="B1108" s="632" t="s">
        <v>2531</v>
      </c>
      <c r="C1108" s="632" t="s">
        <v>634</v>
      </c>
      <c r="D1108" s="632" t="s">
        <v>2904</v>
      </c>
      <c r="E1108" s="632" t="s">
        <v>2906</v>
      </c>
      <c r="F1108" s="649">
        <v>3</v>
      </c>
      <c r="G1108" s="649">
        <v>15630</v>
      </c>
      <c r="H1108" s="649"/>
      <c r="I1108" s="649">
        <v>5210</v>
      </c>
      <c r="J1108" s="649"/>
      <c r="K1108" s="649"/>
      <c r="L1108" s="649"/>
      <c r="M1108" s="649"/>
      <c r="N1108" s="649"/>
      <c r="O1108" s="649"/>
      <c r="P1108" s="637"/>
      <c r="Q1108" s="650"/>
    </row>
    <row r="1109" spans="1:17" ht="14.4" customHeight="1" x14ac:dyDescent="0.3">
      <c r="A1109" s="631" t="s">
        <v>3208</v>
      </c>
      <c r="B1109" s="632" t="s">
        <v>2531</v>
      </c>
      <c r="C1109" s="632" t="s">
        <v>634</v>
      </c>
      <c r="D1109" s="632" t="s">
        <v>2907</v>
      </c>
      <c r="E1109" s="632" t="s">
        <v>2908</v>
      </c>
      <c r="F1109" s="649">
        <v>2</v>
      </c>
      <c r="G1109" s="649">
        <v>15850</v>
      </c>
      <c r="H1109" s="649"/>
      <c r="I1109" s="649">
        <v>7925</v>
      </c>
      <c r="J1109" s="649"/>
      <c r="K1109" s="649"/>
      <c r="L1109" s="649"/>
      <c r="M1109" s="649"/>
      <c r="N1109" s="649"/>
      <c r="O1109" s="649"/>
      <c r="P1109" s="637"/>
      <c r="Q1109" s="650"/>
    </row>
    <row r="1110" spans="1:17" ht="14.4" customHeight="1" x14ac:dyDescent="0.3">
      <c r="A1110" s="631" t="s">
        <v>3208</v>
      </c>
      <c r="B1110" s="632" t="s">
        <v>2531</v>
      </c>
      <c r="C1110" s="632" t="s">
        <v>634</v>
      </c>
      <c r="D1110" s="632" t="s">
        <v>2907</v>
      </c>
      <c r="E1110" s="632" t="s">
        <v>2909</v>
      </c>
      <c r="F1110" s="649">
        <v>7</v>
      </c>
      <c r="G1110" s="649">
        <v>55475</v>
      </c>
      <c r="H1110" s="649">
        <v>6.9991168306838256</v>
      </c>
      <c r="I1110" s="649">
        <v>7925</v>
      </c>
      <c r="J1110" s="649">
        <v>1</v>
      </c>
      <c r="K1110" s="649">
        <v>7926</v>
      </c>
      <c r="L1110" s="649">
        <v>1</v>
      </c>
      <c r="M1110" s="649">
        <v>7926</v>
      </c>
      <c r="N1110" s="649">
        <v>2</v>
      </c>
      <c r="O1110" s="649">
        <v>15856</v>
      </c>
      <c r="P1110" s="637">
        <v>2.0005046681806711</v>
      </c>
      <c r="Q1110" s="650">
        <v>7928</v>
      </c>
    </row>
    <row r="1111" spans="1:17" ht="14.4" customHeight="1" x14ac:dyDescent="0.3">
      <c r="A1111" s="631" t="s">
        <v>3208</v>
      </c>
      <c r="B1111" s="632" t="s">
        <v>2531</v>
      </c>
      <c r="C1111" s="632" t="s">
        <v>634</v>
      </c>
      <c r="D1111" s="632" t="s">
        <v>2910</v>
      </c>
      <c r="E1111" s="632" t="s">
        <v>2911</v>
      </c>
      <c r="F1111" s="649"/>
      <c r="G1111" s="649"/>
      <c r="H1111" s="649"/>
      <c r="I1111" s="649"/>
      <c r="J1111" s="649">
        <v>1</v>
      </c>
      <c r="K1111" s="649">
        <v>1702</v>
      </c>
      <c r="L1111" s="649">
        <v>1</v>
      </c>
      <c r="M1111" s="649">
        <v>1702</v>
      </c>
      <c r="N1111" s="649"/>
      <c r="O1111" s="649"/>
      <c r="P1111" s="637"/>
      <c r="Q1111" s="650"/>
    </row>
    <row r="1112" spans="1:17" ht="14.4" customHeight="1" x14ac:dyDescent="0.3">
      <c r="A1112" s="631" t="s">
        <v>3208</v>
      </c>
      <c r="B1112" s="632" t="s">
        <v>2531</v>
      </c>
      <c r="C1112" s="632" t="s">
        <v>634</v>
      </c>
      <c r="D1112" s="632" t="s">
        <v>2910</v>
      </c>
      <c r="E1112" s="632" t="s">
        <v>2912</v>
      </c>
      <c r="F1112" s="649">
        <v>1</v>
      </c>
      <c r="G1112" s="649">
        <v>1702</v>
      </c>
      <c r="H1112" s="649"/>
      <c r="I1112" s="649">
        <v>1702</v>
      </c>
      <c r="J1112" s="649"/>
      <c r="K1112" s="649"/>
      <c r="L1112" s="649"/>
      <c r="M1112" s="649"/>
      <c r="N1112" s="649"/>
      <c r="O1112" s="649"/>
      <c r="P1112" s="637"/>
      <c r="Q1112" s="650"/>
    </row>
    <row r="1113" spans="1:17" ht="14.4" customHeight="1" x14ac:dyDescent="0.3">
      <c r="A1113" s="631" t="s">
        <v>3208</v>
      </c>
      <c r="B1113" s="632" t="s">
        <v>2531</v>
      </c>
      <c r="C1113" s="632" t="s">
        <v>634</v>
      </c>
      <c r="D1113" s="632" t="s">
        <v>2640</v>
      </c>
      <c r="E1113" s="632" t="s">
        <v>2641</v>
      </c>
      <c r="F1113" s="649"/>
      <c r="G1113" s="649"/>
      <c r="H1113" s="649"/>
      <c r="I1113" s="649"/>
      <c r="J1113" s="649">
        <v>0</v>
      </c>
      <c r="K1113" s="649">
        <v>0</v>
      </c>
      <c r="L1113" s="649"/>
      <c r="M1113" s="649"/>
      <c r="N1113" s="649"/>
      <c r="O1113" s="649"/>
      <c r="P1113" s="637"/>
      <c r="Q1113" s="650"/>
    </row>
    <row r="1114" spans="1:17" ht="14.4" customHeight="1" x14ac:dyDescent="0.3">
      <c r="A1114" s="631" t="s">
        <v>3208</v>
      </c>
      <c r="B1114" s="632" t="s">
        <v>2531</v>
      </c>
      <c r="C1114" s="632" t="s">
        <v>634</v>
      </c>
      <c r="D1114" s="632" t="s">
        <v>2642</v>
      </c>
      <c r="E1114" s="632" t="s">
        <v>2643</v>
      </c>
      <c r="F1114" s="649">
        <v>24</v>
      </c>
      <c r="G1114" s="649">
        <v>31032</v>
      </c>
      <c r="H1114" s="649">
        <v>0.88820195775373523</v>
      </c>
      <c r="I1114" s="649">
        <v>1293</v>
      </c>
      <c r="J1114" s="649">
        <v>27</v>
      </c>
      <c r="K1114" s="649">
        <v>34938</v>
      </c>
      <c r="L1114" s="649">
        <v>1</v>
      </c>
      <c r="M1114" s="649">
        <v>1294</v>
      </c>
      <c r="N1114" s="649">
        <v>31</v>
      </c>
      <c r="O1114" s="649">
        <v>40114</v>
      </c>
      <c r="P1114" s="637">
        <v>1.1481481481481481</v>
      </c>
      <c r="Q1114" s="650">
        <v>1294</v>
      </c>
    </row>
    <row r="1115" spans="1:17" ht="14.4" customHeight="1" x14ac:dyDescent="0.3">
      <c r="A1115" s="631" t="s">
        <v>3208</v>
      </c>
      <c r="B1115" s="632" t="s">
        <v>2531</v>
      </c>
      <c r="C1115" s="632" t="s">
        <v>634</v>
      </c>
      <c r="D1115" s="632" t="s">
        <v>2644</v>
      </c>
      <c r="E1115" s="632" t="s">
        <v>2645</v>
      </c>
      <c r="F1115" s="649">
        <v>15</v>
      </c>
      <c r="G1115" s="649">
        <v>17655</v>
      </c>
      <c r="H1115" s="649">
        <v>0.88160391491061618</v>
      </c>
      <c r="I1115" s="649">
        <v>1177</v>
      </c>
      <c r="J1115" s="649">
        <v>17</v>
      </c>
      <c r="K1115" s="649">
        <v>20026</v>
      </c>
      <c r="L1115" s="649">
        <v>1</v>
      </c>
      <c r="M1115" s="649">
        <v>1178</v>
      </c>
      <c r="N1115" s="649">
        <v>24</v>
      </c>
      <c r="O1115" s="649">
        <v>28272</v>
      </c>
      <c r="P1115" s="637">
        <v>1.411764705882353</v>
      </c>
      <c r="Q1115" s="650">
        <v>1178</v>
      </c>
    </row>
    <row r="1116" spans="1:17" ht="14.4" customHeight="1" x14ac:dyDescent="0.3">
      <c r="A1116" s="631" t="s">
        <v>3208</v>
      </c>
      <c r="B1116" s="632" t="s">
        <v>2531</v>
      </c>
      <c r="C1116" s="632" t="s">
        <v>634</v>
      </c>
      <c r="D1116" s="632" t="s">
        <v>2646</v>
      </c>
      <c r="E1116" s="632" t="s">
        <v>2647</v>
      </c>
      <c r="F1116" s="649">
        <v>31</v>
      </c>
      <c r="G1116" s="649">
        <v>159867</v>
      </c>
      <c r="H1116" s="649">
        <v>1.8235294117647058</v>
      </c>
      <c r="I1116" s="649">
        <v>5157</v>
      </c>
      <c r="J1116" s="649">
        <v>17</v>
      </c>
      <c r="K1116" s="649">
        <v>87669</v>
      </c>
      <c r="L1116" s="649">
        <v>1</v>
      </c>
      <c r="M1116" s="649">
        <v>5157</v>
      </c>
      <c r="N1116" s="649">
        <v>10</v>
      </c>
      <c r="O1116" s="649">
        <v>51579</v>
      </c>
      <c r="P1116" s="637">
        <v>0.58833795298224001</v>
      </c>
      <c r="Q1116" s="650">
        <v>5157.8999999999996</v>
      </c>
    </row>
    <row r="1117" spans="1:17" ht="14.4" customHeight="1" x14ac:dyDescent="0.3">
      <c r="A1117" s="631" t="s">
        <v>3208</v>
      </c>
      <c r="B1117" s="632" t="s">
        <v>2531</v>
      </c>
      <c r="C1117" s="632" t="s">
        <v>634</v>
      </c>
      <c r="D1117" s="632" t="s">
        <v>2651</v>
      </c>
      <c r="E1117" s="632" t="s">
        <v>2652</v>
      </c>
      <c r="F1117" s="649">
        <v>1</v>
      </c>
      <c r="G1117" s="649">
        <v>5620</v>
      </c>
      <c r="H1117" s="649"/>
      <c r="I1117" s="649">
        <v>5620</v>
      </c>
      <c r="J1117" s="649"/>
      <c r="K1117" s="649"/>
      <c r="L1117" s="649"/>
      <c r="M1117" s="649"/>
      <c r="N1117" s="649"/>
      <c r="O1117" s="649"/>
      <c r="P1117" s="637"/>
      <c r="Q1117" s="650"/>
    </row>
    <row r="1118" spans="1:17" ht="14.4" customHeight="1" x14ac:dyDescent="0.3">
      <c r="A1118" s="631" t="s">
        <v>3208</v>
      </c>
      <c r="B1118" s="632" t="s">
        <v>2531</v>
      </c>
      <c r="C1118" s="632" t="s">
        <v>634</v>
      </c>
      <c r="D1118" s="632" t="s">
        <v>2651</v>
      </c>
      <c r="E1118" s="632" t="s">
        <v>2653</v>
      </c>
      <c r="F1118" s="649">
        <v>1</v>
      </c>
      <c r="G1118" s="649">
        <v>5620</v>
      </c>
      <c r="H1118" s="649"/>
      <c r="I1118" s="649">
        <v>5620</v>
      </c>
      <c r="J1118" s="649"/>
      <c r="K1118" s="649"/>
      <c r="L1118" s="649"/>
      <c r="M1118" s="649"/>
      <c r="N1118" s="649"/>
      <c r="O1118" s="649"/>
      <c r="P1118" s="637"/>
      <c r="Q1118" s="650"/>
    </row>
    <row r="1119" spans="1:17" ht="14.4" customHeight="1" x14ac:dyDescent="0.3">
      <c r="A1119" s="631" t="s">
        <v>3208</v>
      </c>
      <c r="B1119" s="632" t="s">
        <v>2531</v>
      </c>
      <c r="C1119" s="632" t="s">
        <v>634</v>
      </c>
      <c r="D1119" s="632" t="s">
        <v>2913</v>
      </c>
      <c r="E1119" s="632" t="s">
        <v>2914</v>
      </c>
      <c r="F1119" s="649">
        <v>5</v>
      </c>
      <c r="G1119" s="649">
        <v>0</v>
      </c>
      <c r="H1119" s="649"/>
      <c r="I1119" s="649">
        <v>0</v>
      </c>
      <c r="J1119" s="649">
        <v>1</v>
      </c>
      <c r="K1119" s="649">
        <v>0</v>
      </c>
      <c r="L1119" s="649"/>
      <c r="M1119" s="649">
        <v>0</v>
      </c>
      <c r="N1119" s="649">
        <v>1</v>
      </c>
      <c r="O1119" s="649">
        <v>0</v>
      </c>
      <c r="P1119" s="637"/>
      <c r="Q1119" s="650">
        <v>0</v>
      </c>
    </row>
    <row r="1120" spans="1:17" ht="14.4" customHeight="1" x14ac:dyDescent="0.3">
      <c r="A1120" s="631" t="s">
        <v>3208</v>
      </c>
      <c r="B1120" s="632" t="s">
        <v>2531</v>
      </c>
      <c r="C1120" s="632" t="s">
        <v>634</v>
      </c>
      <c r="D1120" s="632" t="s">
        <v>2657</v>
      </c>
      <c r="E1120" s="632" t="s">
        <v>2658</v>
      </c>
      <c r="F1120" s="649">
        <v>1</v>
      </c>
      <c r="G1120" s="649">
        <v>800</v>
      </c>
      <c r="H1120" s="649">
        <v>0.24968789013732834</v>
      </c>
      <c r="I1120" s="649">
        <v>800</v>
      </c>
      <c r="J1120" s="649">
        <v>4</v>
      </c>
      <c r="K1120" s="649">
        <v>3204</v>
      </c>
      <c r="L1120" s="649">
        <v>1</v>
      </c>
      <c r="M1120" s="649">
        <v>801</v>
      </c>
      <c r="N1120" s="649">
        <v>7</v>
      </c>
      <c r="O1120" s="649">
        <v>5614</v>
      </c>
      <c r="P1120" s="637">
        <v>1.7521847690387016</v>
      </c>
      <c r="Q1120" s="650">
        <v>802</v>
      </c>
    </row>
    <row r="1121" spans="1:17" ht="14.4" customHeight="1" x14ac:dyDescent="0.3">
      <c r="A1121" s="631" t="s">
        <v>3208</v>
      </c>
      <c r="B1121" s="632" t="s">
        <v>2531</v>
      </c>
      <c r="C1121" s="632" t="s">
        <v>634</v>
      </c>
      <c r="D1121" s="632" t="s">
        <v>2659</v>
      </c>
      <c r="E1121" s="632" t="s">
        <v>2660</v>
      </c>
      <c r="F1121" s="649">
        <v>730</v>
      </c>
      <c r="G1121" s="649">
        <v>129210</v>
      </c>
      <c r="H1121" s="649">
        <v>1.1442006269592477</v>
      </c>
      <c r="I1121" s="649">
        <v>177</v>
      </c>
      <c r="J1121" s="649">
        <v>638</v>
      </c>
      <c r="K1121" s="649">
        <v>112926</v>
      </c>
      <c r="L1121" s="649">
        <v>1</v>
      </c>
      <c r="M1121" s="649">
        <v>177</v>
      </c>
      <c r="N1121" s="649">
        <v>641</v>
      </c>
      <c r="O1121" s="649">
        <v>114098</v>
      </c>
      <c r="P1121" s="637">
        <v>1.0103784779413068</v>
      </c>
      <c r="Q1121" s="650">
        <v>178</v>
      </c>
    </row>
    <row r="1122" spans="1:17" ht="14.4" customHeight="1" x14ac:dyDescent="0.3">
      <c r="A1122" s="631" t="s">
        <v>3208</v>
      </c>
      <c r="B1122" s="632" t="s">
        <v>2531</v>
      </c>
      <c r="C1122" s="632" t="s">
        <v>634</v>
      </c>
      <c r="D1122" s="632" t="s">
        <v>2659</v>
      </c>
      <c r="E1122" s="632" t="s">
        <v>2661</v>
      </c>
      <c r="F1122" s="649">
        <v>50</v>
      </c>
      <c r="G1122" s="649">
        <v>8850</v>
      </c>
      <c r="H1122" s="649">
        <v>0.79365079365079361</v>
      </c>
      <c r="I1122" s="649">
        <v>177</v>
      </c>
      <c r="J1122" s="649">
        <v>63</v>
      </c>
      <c r="K1122" s="649">
        <v>11151</v>
      </c>
      <c r="L1122" s="649">
        <v>1</v>
      </c>
      <c r="M1122" s="649">
        <v>177</v>
      </c>
      <c r="N1122" s="649">
        <v>30</v>
      </c>
      <c r="O1122" s="649">
        <v>5340</v>
      </c>
      <c r="P1122" s="637">
        <v>0.47888081786386871</v>
      </c>
      <c r="Q1122" s="650">
        <v>178</v>
      </c>
    </row>
    <row r="1123" spans="1:17" ht="14.4" customHeight="1" x14ac:dyDescent="0.3">
      <c r="A1123" s="631" t="s">
        <v>3208</v>
      </c>
      <c r="B1123" s="632" t="s">
        <v>2531</v>
      </c>
      <c r="C1123" s="632" t="s">
        <v>634</v>
      </c>
      <c r="D1123" s="632" t="s">
        <v>2662</v>
      </c>
      <c r="E1123" s="632" t="s">
        <v>2663</v>
      </c>
      <c r="F1123" s="649">
        <v>143</v>
      </c>
      <c r="G1123" s="649">
        <v>292864</v>
      </c>
      <c r="H1123" s="649">
        <v>0.82143798769234222</v>
      </c>
      <c r="I1123" s="649">
        <v>2048</v>
      </c>
      <c r="J1123" s="649">
        <v>174</v>
      </c>
      <c r="K1123" s="649">
        <v>356526</v>
      </c>
      <c r="L1123" s="649">
        <v>1</v>
      </c>
      <c r="M1123" s="649">
        <v>2049</v>
      </c>
      <c r="N1123" s="649">
        <v>150</v>
      </c>
      <c r="O1123" s="649">
        <v>307500</v>
      </c>
      <c r="P1123" s="637">
        <v>0.86248969219636151</v>
      </c>
      <c r="Q1123" s="650">
        <v>2050</v>
      </c>
    </row>
    <row r="1124" spans="1:17" ht="14.4" customHeight="1" x14ac:dyDescent="0.3">
      <c r="A1124" s="631" t="s">
        <v>3208</v>
      </c>
      <c r="B1124" s="632" t="s">
        <v>2531</v>
      </c>
      <c r="C1124" s="632" t="s">
        <v>634</v>
      </c>
      <c r="D1124" s="632" t="s">
        <v>2669</v>
      </c>
      <c r="E1124" s="632" t="s">
        <v>2670</v>
      </c>
      <c r="F1124" s="649">
        <v>4</v>
      </c>
      <c r="G1124" s="649">
        <v>10944</v>
      </c>
      <c r="H1124" s="649"/>
      <c r="I1124" s="649">
        <v>2736</v>
      </c>
      <c r="J1124" s="649"/>
      <c r="K1124" s="649"/>
      <c r="L1124" s="649"/>
      <c r="M1124" s="649"/>
      <c r="N1124" s="649">
        <v>2</v>
      </c>
      <c r="O1124" s="649">
        <v>5474</v>
      </c>
      <c r="P1124" s="637"/>
      <c r="Q1124" s="650">
        <v>2737</v>
      </c>
    </row>
    <row r="1125" spans="1:17" ht="14.4" customHeight="1" x14ac:dyDescent="0.3">
      <c r="A1125" s="631" t="s">
        <v>3208</v>
      </c>
      <c r="B1125" s="632" t="s">
        <v>2531</v>
      </c>
      <c r="C1125" s="632" t="s">
        <v>634</v>
      </c>
      <c r="D1125" s="632" t="s">
        <v>2669</v>
      </c>
      <c r="E1125" s="632" t="s">
        <v>2671</v>
      </c>
      <c r="F1125" s="649">
        <v>3</v>
      </c>
      <c r="G1125" s="649">
        <v>8208</v>
      </c>
      <c r="H1125" s="649">
        <v>1.4994519546949214</v>
      </c>
      <c r="I1125" s="649">
        <v>2736</v>
      </c>
      <c r="J1125" s="649">
        <v>2</v>
      </c>
      <c r="K1125" s="649">
        <v>5474</v>
      </c>
      <c r="L1125" s="649">
        <v>1</v>
      </c>
      <c r="M1125" s="649">
        <v>2737</v>
      </c>
      <c r="N1125" s="649">
        <v>3</v>
      </c>
      <c r="O1125" s="649">
        <v>8211</v>
      </c>
      <c r="P1125" s="637">
        <v>1.5</v>
      </c>
      <c r="Q1125" s="650">
        <v>2737</v>
      </c>
    </row>
    <row r="1126" spans="1:17" ht="14.4" customHeight="1" x14ac:dyDescent="0.3">
      <c r="A1126" s="631" t="s">
        <v>3208</v>
      </c>
      <c r="B1126" s="632" t="s">
        <v>2531</v>
      </c>
      <c r="C1126" s="632" t="s">
        <v>634</v>
      </c>
      <c r="D1126" s="632" t="s">
        <v>2672</v>
      </c>
      <c r="E1126" s="632" t="s">
        <v>2673</v>
      </c>
      <c r="F1126" s="649">
        <v>2</v>
      </c>
      <c r="G1126" s="649">
        <v>10538</v>
      </c>
      <c r="H1126" s="649"/>
      <c r="I1126" s="649">
        <v>5269</v>
      </c>
      <c r="J1126" s="649"/>
      <c r="K1126" s="649"/>
      <c r="L1126" s="649"/>
      <c r="M1126" s="649"/>
      <c r="N1126" s="649">
        <v>1</v>
      </c>
      <c r="O1126" s="649">
        <v>5270</v>
      </c>
      <c r="P1126" s="637"/>
      <c r="Q1126" s="650">
        <v>5270</v>
      </c>
    </row>
    <row r="1127" spans="1:17" ht="14.4" customHeight="1" x14ac:dyDescent="0.3">
      <c r="A1127" s="631" t="s">
        <v>3208</v>
      </c>
      <c r="B1127" s="632" t="s">
        <v>2531</v>
      </c>
      <c r="C1127" s="632" t="s">
        <v>634</v>
      </c>
      <c r="D1127" s="632" t="s">
        <v>2915</v>
      </c>
      <c r="E1127" s="632" t="s">
        <v>2916</v>
      </c>
      <c r="F1127" s="649">
        <v>2</v>
      </c>
      <c r="G1127" s="649">
        <v>4226</v>
      </c>
      <c r="H1127" s="649"/>
      <c r="I1127" s="649">
        <v>2113</v>
      </c>
      <c r="J1127" s="649"/>
      <c r="K1127" s="649"/>
      <c r="L1127" s="649"/>
      <c r="M1127" s="649"/>
      <c r="N1127" s="649"/>
      <c r="O1127" s="649"/>
      <c r="P1127" s="637"/>
      <c r="Q1127" s="650"/>
    </row>
    <row r="1128" spans="1:17" ht="14.4" customHeight="1" x14ac:dyDescent="0.3">
      <c r="A1128" s="631" t="s">
        <v>3208</v>
      </c>
      <c r="B1128" s="632" t="s">
        <v>2531</v>
      </c>
      <c r="C1128" s="632" t="s">
        <v>634</v>
      </c>
      <c r="D1128" s="632" t="s">
        <v>2915</v>
      </c>
      <c r="E1128" s="632" t="s">
        <v>2917</v>
      </c>
      <c r="F1128" s="649"/>
      <c r="G1128" s="649"/>
      <c r="H1128" s="649"/>
      <c r="I1128" s="649"/>
      <c r="J1128" s="649">
        <v>1</v>
      </c>
      <c r="K1128" s="649">
        <v>2113</v>
      </c>
      <c r="L1128" s="649">
        <v>1</v>
      </c>
      <c r="M1128" s="649">
        <v>2113</v>
      </c>
      <c r="N1128" s="649">
        <v>1</v>
      </c>
      <c r="O1128" s="649">
        <v>2114</v>
      </c>
      <c r="P1128" s="637">
        <v>1.0004732607666824</v>
      </c>
      <c r="Q1128" s="650">
        <v>2114</v>
      </c>
    </row>
    <row r="1129" spans="1:17" ht="14.4" customHeight="1" x14ac:dyDescent="0.3">
      <c r="A1129" s="631" t="s">
        <v>3208</v>
      </c>
      <c r="B1129" s="632" t="s">
        <v>2531</v>
      </c>
      <c r="C1129" s="632" t="s">
        <v>634</v>
      </c>
      <c r="D1129" s="632" t="s">
        <v>2685</v>
      </c>
      <c r="E1129" s="632" t="s">
        <v>2686</v>
      </c>
      <c r="F1129" s="649">
        <v>5</v>
      </c>
      <c r="G1129" s="649">
        <v>775</v>
      </c>
      <c r="H1129" s="649">
        <v>5</v>
      </c>
      <c r="I1129" s="649">
        <v>155</v>
      </c>
      <c r="J1129" s="649">
        <v>1</v>
      </c>
      <c r="K1129" s="649">
        <v>155</v>
      </c>
      <c r="L1129" s="649">
        <v>1</v>
      </c>
      <c r="M1129" s="649">
        <v>155</v>
      </c>
      <c r="N1129" s="649">
        <v>2</v>
      </c>
      <c r="O1129" s="649">
        <v>310</v>
      </c>
      <c r="P1129" s="637">
        <v>2</v>
      </c>
      <c r="Q1129" s="650">
        <v>155</v>
      </c>
    </row>
    <row r="1130" spans="1:17" ht="14.4" customHeight="1" x14ac:dyDescent="0.3">
      <c r="A1130" s="631" t="s">
        <v>3208</v>
      </c>
      <c r="B1130" s="632" t="s">
        <v>2531</v>
      </c>
      <c r="C1130" s="632" t="s">
        <v>634</v>
      </c>
      <c r="D1130" s="632" t="s">
        <v>2685</v>
      </c>
      <c r="E1130" s="632" t="s">
        <v>2687</v>
      </c>
      <c r="F1130" s="649">
        <v>7</v>
      </c>
      <c r="G1130" s="649">
        <v>1085</v>
      </c>
      <c r="H1130" s="649"/>
      <c r="I1130" s="649">
        <v>155</v>
      </c>
      <c r="J1130" s="649"/>
      <c r="K1130" s="649"/>
      <c r="L1130" s="649"/>
      <c r="M1130" s="649"/>
      <c r="N1130" s="649">
        <v>5</v>
      </c>
      <c r="O1130" s="649">
        <v>775</v>
      </c>
      <c r="P1130" s="637"/>
      <c r="Q1130" s="650">
        <v>155</v>
      </c>
    </row>
    <row r="1131" spans="1:17" ht="14.4" customHeight="1" x14ac:dyDescent="0.3">
      <c r="A1131" s="631" t="s">
        <v>3208</v>
      </c>
      <c r="B1131" s="632" t="s">
        <v>2531</v>
      </c>
      <c r="C1131" s="632" t="s">
        <v>634</v>
      </c>
      <c r="D1131" s="632" t="s">
        <v>2688</v>
      </c>
      <c r="E1131" s="632" t="s">
        <v>2689</v>
      </c>
      <c r="F1131" s="649">
        <v>2</v>
      </c>
      <c r="G1131" s="649">
        <v>398</v>
      </c>
      <c r="H1131" s="649">
        <v>2</v>
      </c>
      <c r="I1131" s="649">
        <v>199</v>
      </c>
      <c r="J1131" s="649">
        <v>1</v>
      </c>
      <c r="K1131" s="649">
        <v>199</v>
      </c>
      <c r="L1131" s="649">
        <v>1</v>
      </c>
      <c r="M1131" s="649">
        <v>199</v>
      </c>
      <c r="N1131" s="649"/>
      <c r="O1131" s="649"/>
      <c r="P1131" s="637"/>
      <c r="Q1131" s="650"/>
    </row>
    <row r="1132" spans="1:17" ht="14.4" customHeight="1" x14ac:dyDescent="0.3">
      <c r="A1132" s="631" t="s">
        <v>3208</v>
      </c>
      <c r="B1132" s="632" t="s">
        <v>2531</v>
      </c>
      <c r="C1132" s="632" t="s">
        <v>634</v>
      </c>
      <c r="D1132" s="632" t="s">
        <v>2688</v>
      </c>
      <c r="E1132" s="632" t="s">
        <v>2690</v>
      </c>
      <c r="F1132" s="649">
        <v>1</v>
      </c>
      <c r="G1132" s="649">
        <v>199</v>
      </c>
      <c r="H1132" s="649">
        <v>1</v>
      </c>
      <c r="I1132" s="649">
        <v>199</v>
      </c>
      <c r="J1132" s="649">
        <v>1</v>
      </c>
      <c r="K1132" s="649">
        <v>199</v>
      </c>
      <c r="L1132" s="649">
        <v>1</v>
      </c>
      <c r="M1132" s="649">
        <v>199</v>
      </c>
      <c r="N1132" s="649">
        <v>2</v>
      </c>
      <c r="O1132" s="649">
        <v>400</v>
      </c>
      <c r="P1132" s="637">
        <v>2.0100502512562812</v>
      </c>
      <c r="Q1132" s="650">
        <v>200</v>
      </c>
    </row>
    <row r="1133" spans="1:17" ht="14.4" customHeight="1" x14ac:dyDescent="0.3">
      <c r="A1133" s="631" t="s">
        <v>3208</v>
      </c>
      <c r="B1133" s="632" t="s">
        <v>2531</v>
      </c>
      <c r="C1133" s="632" t="s">
        <v>634</v>
      </c>
      <c r="D1133" s="632" t="s">
        <v>2691</v>
      </c>
      <c r="E1133" s="632" t="s">
        <v>2692</v>
      </c>
      <c r="F1133" s="649">
        <v>311</v>
      </c>
      <c r="G1133" s="649">
        <v>63444</v>
      </c>
      <c r="H1133" s="649">
        <v>1.5549999999999999</v>
      </c>
      <c r="I1133" s="649">
        <v>204</v>
      </c>
      <c r="J1133" s="649">
        <v>200</v>
      </c>
      <c r="K1133" s="649">
        <v>40800</v>
      </c>
      <c r="L1133" s="649">
        <v>1</v>
      </c>
      <c r="M1133" s="649">
        <v>204</v>
      </c>
      <c r="N1133" s="649">
        <v>258</v>
      </c>
      <c r="O1133" s="649">
        <v>52930</v>
      </c>
      <c r="P1133" s="637">
        <v>1.2973039215686275</v>
      </c>
      <c r="Q1133" s="650">
        <v>205.15503875968992</v>
      </c>
    </row>
    <row r="1134" spans="1:17" ht="14.4" customHeight="1" x14ac:dyDescent="0.3">
      <c r="A1134" s="631" t="s">
        <v>3208</v>
      </c>
      <c r="B1134" s="632" t="s">
        <v>2531</v>
      </c>
      <c r="C1134" s="632" t="s">
        <v>634</v>
      </c>
      <c r="D1134" s="632" t="s">
        <v>2693</v>
      </c>
      <c r="E1134" s="632" t="s">
        <v>2694</v>
      </c>
      <c r="F1134" s="649">
        <v>2</v>
      </c>
      <c r="G1134" s="649">
        <v>852</v>
      </c>
      <c r="H1134" s="649"/>
      <c r="I1134" s="649">
        <v>426</v>
      </c>
      <c r="J1134" s="649"/>
      <c r="K1134" s="649"/>
      <c r="L1134" s="649"/>
      <c r="M1134" s="649"/>
      <c r="N1134" s="649">
        <v>3</v>
      </c>
      <c r="O1134" s="649">
        <v>1281</v>
      </c>
      <c r="P1134" s="637"/>
      <c r="Q1134" s="650">
        <v>427</v>
      </c>
    </row>
    <row r="1135" spans="1:17" ht="14.4" customHeight="1" x14ac:dyDescent="0.3">
      <c r="A1135" s="631" t="s">
        <v>3208</v>
      </c>
      <c r="B1135" s="632" t="s">
        <v>2531</v>
      </c>
      <c r="C1135" s="632" t="s">
        <v>634</v>
      </c>
      <c r="D1135" s="632" t="s">
        <v>2693</v>
      </c>
      <c r="E1135" s="632" t="s">
        <v>2695</v>
      </c>
      <c r="F1135" s="649">
        <v>2</v>
      </c>
      <c r="G1135" s="649">
        <v>852</v>
      </c>
      <c r="H1135" s="649"/>
      <c r="I1135" s="649">
        <v>426</v>
      </c>
      <c r="J1135" s="649"/>
      <c r="K1135" s="649"/>
      <c r="L1135" s="649"/>
      <c r="M1135" s="649"/>
      <c r="N1135" s="649"/>
      <c r="O1135" s="649"/>
      <c r="P1135" s="637"/>
      <c r="Q1135" s="650"/>
    </row>
    <row r="1136" spans="1:17" ht="14.4" customHeight="1" x14ac:dyDescent="0.3">
      <c r="A1136" s="631" t="s">
        <v>3208</v>
      </c>
      <c r="B1136" s="632" t="s">
        <v>2531</v>
      </c>
      <c r="C1136" s="632" t="s">
        <v>634</v>
      </c>
      <c r="D1136" s="632" t="s">
        <v>2701</v>
      </c>
      <c r="E1136" s="632" t="s">
        <v>2702</v>
      </c>
      <c r="F1136" s="649">
        <v>1</v>
      </c>
      <c r="G1136" s="649">
        <v>436</v>
      </c>
      <c r="H1136" s="649">
        <v>1</v>
      </c>
      <c r="I1136" s="649">
        <v>436</v>
      </c>
      <c r="J1136" s="649">
        <v>1</v>
      </c>
      <c r="K1136" s="649">
        <v>436</v>
      </c>
      <c r="L1136" s="649">
        <v>1</v>
      </c>
      <c r="M1136" s="649">
        <v>436</v>
      </c>
      <c r="N1136" s="649">
        <v>8</v>
      </c>
      <c r="O1136" s="649">
        <v>3496</v>
      </c>
      <c r="P1136" s="637">
        <v>8.0183486238532105</v>
      </c>
      <c r="Q1136" s="650">
        <v>437</v>
      </c>
    </row>
    <row r="1137" spans="1:17" ht="14.4" customHeight="1" x14ac:dyDescent="0.3">
      <c r="A1137" s="631" t="s">
        <v>3208</v>
      </c>
      <c r="B1137" s="632" t="s">
        <v>2531</v>
      </c>
      <c r="C1137" s="632" t="s">
        <v>634</v>
      </c>
      <c r="D1137" s="632" t="s">
        <v>2701</v>
      </c>
      <c r="E1137" s="632" t="s">
        <v>2703</v>
      </c>
      <c r="F1137" s="649">
        <v>3</v>
      </c>
      <c r="G1137" s="649">
        <v>1308</v>
      </c>
      <c r="H1137" s="649">
        <v>1</v>
      </c>
      <c r="I1137" s="649">
        <v>436</v>
      </c>
      <c r="J1137" s="649">
        <v>3</v>
      </c>
      <c r="K1137" s="649">
        <v>1308</v>
      </c>
      <c r="L1137" s="649">
        <v>1</v>
      </c>
      <c r="M1137" s="649">
        <v>436</v>
      </c>
      <c r="N1137" s="649">
        <v>1</v>
      </c>
      <c r="O1137" s="649">
        <v>437</v>
      </c>
      <c r="P1137" s="637">
        <v>0.33409785932721714</v>
      </c>
      <c r="Q1137" s="650">
        <v>437</v>
      </c>
    </row>
    <row r="1138" spans="1:17" ht="14.4" customHeight="1" x14ac:dyDescent="0.3">
      <c r="A1138" s="631" t="s">
        <v>3208</v>
      </c>
      <c r="B1138" s="632" t="s">
        <v>2531</v>
      </c>
      <c r="C1138" s="632" t="s">
        <v>634</v>
      </c>
      <c r="D1138" s="632" t="s">
        <v>2704</v>
      </c>
      <c r="E1138" s="632" t="s">
        <v>2705</v>
      </c>
      <c r="F1138" s="649">
        <v>16</v>
      </c>
      <c r="G1138" s="649">
        <v>34464</v>
      </c>
      <c r="H1138" s="649">
        <v>0.69532936547967317</v>
      </c>
      <c r="I1138" s="649">
        <v>2154</v>
      </c>
      <c r="J1138" s="649">
        <v>23</v>
      </c>
      <c r="K1138" s="649">
        <v>49565</v>
      </c>
      <c r="L1138" s="649">
        <v>1</v>
      </c>
      <c r="M1138" s="649">
        <v>2155</v>
      </c>
      <c r="N1138" s="649">
        <v>26</v>
      </c>
      <c r="O1138" s="649">
        <v>56056</v>
      </c>
      <c r="P1138" s="637">
        <v>1.1309593463129224</v>
      </c>
      <c r="Q1138" s="650">
        <v>2156</v>
      </c>
    </row>
    <row r="1139" spans="1:17" ht="14.4" customHeight="1" x14ac:dyDescent="0.3">
      <c r="A1139" s="631" t="s">
        <v>3208</v>
      </c>
      <c r="B1139" s="632" t="s">
        <v>2531</v>
      </c>
      <c r="C1139" s="632" t="s">
        <v>634</v>
      </c>
      <c r="D1139" s="632" t="s">
        <v>2704</v>
      </c>
      <c r="E1139" s="632" t="s">
        <v>2706</v>
      </c>
      <c r="F1139" s="649">
        <v>138</v>
      </c>
      <c r="G1139" s="649">
        <v>297252</v>
      </c>
      <c r="H1139" s="649">
        <v>1.130622646533034</v>
      </c>
      <c r="I1139" s="649">
        <v>2154</v>
      </c>
      <c r="J1139" s="649">
        <v>122</v>
      </c>
      <c r="K1139" s="649">
        <v>262910</v>
      </c>
      <c r="L1139" s="649">
        <v>1</v>
      </c>
      <c r="M1139" s="649">
        <v>2155</v>
      </c>
      <c r="N1139" s="649">
        <v>116</v>
      </c>
      <c r="O1139" s="649">
        <v>250096</v>
      </c>
      <c r="P1139" s="637">
        <v>0.95126088775626638</v>
      </c>
      <c r="Q1139" s="650">
        <v>2156</v>
      </c>
    </row>
    <row r="1140" spans="1:17" ht="14.4" customHeight="1" x14ac:dyDescent="0.3">
      <c r="A1140" s="631" t="s">
        <v>3208</v>
      </c>
      <c r="B1140" s="632" t="s">
        <v>2531</v>
      </c>
      <c r="C1140" s="632" t="s">
        <v>634</v>
      </c>
      <c r="D1140" s="632" t="s">
        <v>2918</v>
      </c>
      <c r="E1140" s="632" t="s">
        <v>2903</v>
      </c>
      <c r="F1140" s="649">
        <v>34</v>
      </c>
      <c r="G1140" s="649">
        <v>64192</v>
      </c>
      <c r="H1140" s="649">
        <v>3.3982001058761249</v>
      </c>
      <c r="I1140" s="649">
        <v>1888</v>
      </c>
      <c r="J1140" s="649">
        <v>10</v>
      </c>
      <c r="K1140" s="649">
        <v>18890</v>
      </c>
      <c r="L1140" s="649">
        <v>1</v>
      </c>
      <c r="M1140" s="649">
        <v>1889</v>
      </c>
      <c r="N1140" s="649">
        <v>13</v>
      </c>
      <c r="O1140" s="649">
        <v>24557</v>
      </c>
      <c r="P1140" s="637">
        <v>1.3</v>
      </c>
      <c r="Q1140" s="650">
        <v>1889</v>
      </c>
    </row>
    <row r="1141" spans="1:17" ht="14.4" customHeight="1" x14ac:dyDescent="0.3">
      <c r="A1141" s="631" t="s">
        <v>3208</v>
      </c>
      <c r="B1141" s="632" t="s">
        <v>2531</v>
      </c>
      <c r="C1141" s="632" t="s">
        <v>634</v>
      </c>
      <c r="D1141" s="632" t="s">
        <v>2707</v>
      </c>
      <c r="E1141" s="632" t="s">
        <v>2709</v>
      </c>
      <c r="F1141" s="649"/>
      <c r="G1141" s="649"/>
      <c r="H1141" s="649"/>
      <c r="I1141" s="649"/>
      <c r="J1141" s="649">
        <v>1</v>
      </c>
      <c r="K1141" s="649">
        <v>163</v>
      </c>
      <c r="L1141" s="649">
        <v>1</v>
      </c>
      <c r="M1141" s="649">
        <v>163</v>
      </c>
      <c r="N1141" s="649"/>
      <c r="O1141" s="649"/>
      <c r="P1141" s="637"/>
      <c r="Q1141" s="650"/>
    </row>
    <row r="1142" spans="1:17" ht="14.4" customHeight="1" x14ac:dyDescent="0.3">
      <c r="A1142" s="631" t="s">
        <v>3208</v>
      </c>
      <c r="B1142" s="632" t="s">
        <v>2531</v>
      </c>
      <c r="C1142" s="632" t="s">
        <v>634</v>
      </c>
      <c r="D1142" s="632" t="s">
        <v>2919</v>
      </c>
      <c r="E1142" s="632" t="s">
        <v>2921</v>
      </c>
      <c r="F1142" s="649"/>
      <c r="G1142" s="649"/>
      <c r="H1142" s="649"/>
      <c r="I1142" s="649"/>
      <c r="J1142" s="649">
        <v>2</v>
      </c>
      <c r="K1142" s="649">
        <v>19676</v>
      </c>
      <c r="L1142" s="649">
        <v>1</v>
      </c>
      <c r="M1142" s="649">
        <v>9838</v>
      </c>
      <c r="N1142" s="649"/>
      <c r="O1142" s="649"/>
      <c r="P1142" s="637"/>
      <c r="Q1142" s="650"/>
    </row>
    <row r="1143" spans="1:17" ht="14.4" customHeight="1" x14ac:dyDescent="0.3">
      <c r="A1143" s="631" t="s">
        <v>3208</v>
      </c>
      <c r="B1143" s="632" t="s">
        <v>2531</v>
      </c>
      <c r="C1143" s="632" t="s">
        <v>634</v>
      </c>
      <c r="D1143" s="632" t="s">
        <v>2710</v>
      </c>
      <c r="E1143" s="632" t="s">
        <v>2711</v>
      </c>
      <c r="F1143" s="649"/>
      <c r="G1143" s="649"/>
      <c r="H1143" s="649"/>
      <c r="I1143" s="649"/>
      <c r="J1143" s="649"/>
      <c r="K1143" s="649"/>
      <c r="L1143" s="649"/>
      <c r="M1143" s="649"/>
      <c r="N1143" s="649">
        <v>1</v>
      </c>
      <c r="O1143" s="649">
        <v>935</v>
      </c>
      <c r="P1143" s="637"/>
      <c r="Q1143" s="650">
        <v>935</v>
      </c>
    </row>
    <row r="1144" spans="1:17" ht="14.4" customHeight="1" x14ac:dyDescent="0.3">
      <c r="A1144" s="631" t="s">
        <v>3208</v>
      </c>
      <c r="B1144" s="632" t="s">
        <v>2531</v>
      </c>
      <c r="C1144" s="632" t="s">
        <v>634</v>
      </c>
      <c r="D1144" s="632" t="s">
        <v>2715</v>
      </c>
      <c r="E1144" s="632" t="s">
        <v>2716</v>
      </c>
      <c r="F1144" s="649">
        <v>1</v>
      </c>
      <c r="G1144" s="649">
        <v>8459</v>
      </c>
      <c r="H1144" s="649">
        <v>0.49994089834515365</v>
      </c>
      <c r="I1144" s="649">
        <v>8459</v>
      </c>
      <c r="J1144" s="649">
        <v>2</v>
      </c>
      <c r="K1144" s="649">
        <v>16920</v>
      </c>
      <c r="L1144" s="649">
        <v>1</v>
      </c>
      <c r="M1144" s="649">
        <v>8460</v>
      </c>
      <c r="N1144" s="649"/>
      <c r="O1144" s="649"/>
      <c r="P1144" s="637"/>
      <c r="Q1144" s="650"/>
    </row>
    <row r="1145" spans="1:17" ht="14.4" customHeight="1" x14ac:dyDescent="0.3">
      <c r="A1145" s="631" t="s">
        <v>3208</v>
      </c>
      <c r="B1145" s="632" t="s">
        <v>2531</v>
      </c>
      <c r="C1145" s="632" t="s">
        <v>634</v>
      </c>
      <c r="D1145" s="632" t="s">
        <v>2715</v>
      </c>
      <c r="E1145" s="632" t="s">
        <v>2717</v>
      </c>
      <c r="F1145" s="649">
        <v>40</v>
      </c>
      <c r="G1145" s="649">
        <v>338360</v>
      </c>
      <c r="H1145" s="649">
        <v>1.428402566700439</v>
      </c>
      <c r="I1145" s="649">
        <v>8459</v>
      </c>
      <c r="J1145" s="649">
        <v>28</v>
      </c>
      <c r="K1145" s="649">
        <v>236880</v>
      </c>
      <c r="L1145" s="649">
        <v>1</v>
      </c>
      <c r="M1145" s="649">
        <v>8460</v>
      </c>
      <c r="N1145" s="649">
        <v>29</v>
      </c>
      <c r="O1145" s="649">
        <v>245398</v>
      </c>
      <c r="P1145" s="637">
        <v>1.0359591354272206</v>
      </c>
      <c r="Q1145" s="650">
        <v>8462</v>
      </c>
    </row>
    <row r="1146" spans="1:17" ht="14.4" customHeight="1" x14ac:dyDescent="0.3">
      <c r="A1146" s="631" t="s">
        <v>3208</v>
      </c>
      <c r="B1146" s="632" t="s">
        <v>2531</v>
      </c>
      <c r="C1146" s="632" t="s">
        <v>634</v>
      </c>
      <c r="D1146" s="632" t="s">
        <v>2762</v>
      </c>
      <c r="E1146" s="632" t="s">
        <v>2763</v>
      </c>
      <c r="F1146" s="649"/>
      <c r="G1146" s="649"/>
      <c r="H1146" s="649"/>
      <c r="I1146" s="649"/>
      <c r="J1146" s="649"/>
      <c r="K1146" s="649"/>
      <c r="L1146" s="649"/>
      <c r="M1146" s="649"/>
      <c r="N1146" s="649">
        <v>1</v>
      </c>
      <c r="O1146" s="649">
        <v>161</v>
      </c>
      <c r="P1146" s="637"/>
      <c r="Q1146" s="650">
        <v>161</v>
      </c>
    </row>
    <row r="1147" spans="1:17" ht="14.4" customHeight="1" x14ac:dyDescent="0.3">
      <c r="A1147" s="631" t="s">
        <v>3208</v>
      </c>
      <c r="B1147" s="632" t="s">
        <v>2531</v>
      </c>
      <c r="C1147" s="632" t="s">
        <v>634</v>
      </c>
      <c r="D1147" s="632" t="s">
        <v>2981</v>
      </c>
      <c r="E1147" s="632" t="s">
        <v>2982</v>
      </c>
      <c r="F1147" s="649">
        <v>2</v>
      </c>
      <c r="G1147" s="649">
        <v>0</v>
      </c>
      <c r="H1147" s="649"/>
      <c r="I1147" s="649">
        <v>0</v>
      </c>
      <c r="J1147" s="649"/>
      <c r="K1147" s="649"/>
      <c r="L1147" s="649"/>
      <c r="M1147" s="649"/>
      <c r="N1147" s="649">
        <v>1</v>
      </c>
      <c r="O1147" s="649">
        <v>0</v>
      </c>
      <c r="P1147" s="637"/>
      <c r="Q1147" s="650">
        <v>0</v>
      </c>
    </row>
    <row r="1148" spans="1:17" ht="14.4" customHeight="1" x14ac:dyDescent="0.3">
      <c r="A1148" s="631" t="s">
        <v>3208</v>
      </c>
      <c r="B1148" s="632" t="s">
        <v>2531</v>
      </c>
      <c r="C1148" s="632" t="s">
        <v>634</v>
      </c>
      <c r="D1148" s="632" t="s">
        <v>2721</v>
      </c>
      <c r="E1148" s="632" t="s">
        <v>2722</v>
      </c>
      <c r="F1148" s="649">
        <v>4</v>
      </c>
      <c r="G1148" s="649">
        <v>8212</v>
      </c>
      <c r="H1148" s="649">
        <v>4</v>
      </c>
      <c r="I1148" s="649">
        <v>2053</v>
      </c>
      <c r="J1148" s="649">
        <v>1</v>
      </c>
      <c r="K1148" s="649">
        <v>2053</v>
      </c>
      <c r="L1148" s="649">
        <v>1</v>
      </c>
      <c r="M1148" s="649">
        <v>2053</v>
      </c>
      <c r="N1148" s="649">
        <v>2</v>
      </c>
      <c r="O1148" s="649">
        <v>4110</v>
      </c>
      <c r="P1148" s="637">
        <v>2.0019483682415977</v>
      </c>
      <c r="Q1148" s="650">
        <v>2055</v>
      </c>
    </row>
    <row r="1149" spans="1:17" ht="14.4" customHeight="1" x14ac:dyDescent="0.3">
      <c r="A1149" s="631" t="s">
        <v>3208</v>
      </c>
      <c r="B1149" s="632" t="s">
        <v>2531</v>
      </c>
      <c r="C1149" s="632" t="s">
        <v>634</v>
      </c>
      <c r="D1149" s="632" t="s">
        <v>2922</v>
      </c>
      <c r="E1149" s="632" t="s">
        <v>2924</v>
      </c>
      <c r="F1149" s="649">
        <v>1</v>
      </c>
      <c r="G1149" s="649">
        <v>5753</v>
      </c>
      <c r="H1149" s="649"/>
      <c r="I1149" s="649">
        <v>5753</v>
      </c>
      <c r="J1149" s="649"/>
      <c r="K1149" s="649"/>
      <c r="L1149" s="649"/>
      <c r="M1149" s="649"/>
      <c r="N1149" s="649"/>
      <c r="O1149" s="649"/>
      <c r="P1149" s="637"/>
      <c r="Q1149" s="650"/>
    </row>
    <row r="1150" spans="1:17" ht="14.4" customHeight="1" x14ac:dyDescent="0.3">
      <c r="A1150" s="631" t="s">
        <v>3208</v>
      </c>
      <c r="B1150" s="632" t="s">
        <v>2531</v>
      </c>
      <c r="C1150" s="632" t="s">
        <v>634</v>
      </c>
      <c r="D1150" s="632" t="s">
        <v>2925</v>
      </c>
      <c r="E1150" s="632" t="s">
        <v>2926</v>
      </c>
      <c r="F1150" s="649">
        <v>1</v>
      </c>
      <c r="G1150" s="649">
        <v>580</v>
      </c>
      <c r="H1150" s="649"/>
      <c r="I1150" s="649">
        <v>580</v>
      </c>
      <c r="J1150" s="649"/>
      <c r="K1150" s="649"/>
      <c r="L1150" s="649"/>
      <c r="M1150" s="649"/>
      <c r="N1150" s="649"/>
      <c r="O1150" s="649"/>
      <c r="P1150" s="637"/>
      <c r="Q1150" s="650"/>
    </row>
    <row r="1151" spans="1:17" ht="14.4" customHeight="1" x14ac:dyDescent="0.3">
      <c r="A1151" s="631" t="s">
        <v>3208</v>
      </c>
      <c r="B1151" s="632" t="s">
        <v>2531</v>
      </c>
      <c r="C1151" s="632" t="s">
        <v>634</v>
      </c>
      <c r="D1151" s="632" t="s">
        <v>2725</v>
      </c>
      <c r="E1151" s="632" t="s">
        <v>2727</v>
      </c>
      <c r="F1151" s="649">
        <v>1</v>
      </c>
      <c r="G1151" s="649">
        <v>373</v>
      </c>
      <c r="H1151" s="649">
        <v>1</v>
      </c>
      <c r="I1151" s="649">
        <v>373</v>
      </c>
      <c r="J1151" s="649">
        <v>1</v>
      </c>
      <c r="K1151" s="649">
        <v>373</v>
      </c>
      <c r="L1151" s="649">
        <v>1</v>
      </c>
      <c r="M1151" s="649">
        <v>373</v>
      </c>
      <c r="N1151" s="649"/>
      <c r="O1151" s="649"/>
      <c r="P1151" s="637"/>
      <c r="Q1151" s="650"/>
    </row>
    <row r="1152" spans="1:17" ht="14.4" customHeight="1" x14ac:dyDescent="0.3">
      <c r="A1152" s="631" t="s">
        <v>3208</v>
      </c>
      <c r="B1152" s="632" t="s">
        <v>2531</v>
      </c>
      <c r="C1152" s="632" t="s">
        <v>634</v>
      </c>
      <c r="D1152" s="632" t="s">
        <v>2734</v>
      </c>
      <c r="E1152" s="632" t="s">
        <v>2735</v>
      </c>
      <c r="F1152" s="649"/>
      <c r="G1152" s="649"/>
      <c r="H1152" s="649"/>
      <c r="I1152" s="649"/>
      <c r="J1152" s="649"/>
      <c r="K1152" s="649"/>
      <c r="L1152" s="649"/>
      <c r="M1152" s="649"/>
      <c r="N1152" s="649">
        <v>2</v>
      </c>
      <c r="O1152" s="649">
        <v>706</v>
      </c>
      <c r="P1152" s="637"/>
      <c r="Q1152" s="650">
        <v>353</v>
      </c>
    </row>
    <row r="1153" spans="1:17" ht="14.4" customHeight="1" x14ac:dyDescent="0.3">
      <c r="A1153" s="631" t="s">
        <v>3208</v>
      </c>
      <c r="B1153" s="632" t="s">
        <v>2531</v>
      </c>
      <c r="C1153" s="632" t="s">
        <v>634</v>
      </c>
      <c r="D1153" s="632" t="s">
        <v>2928</v>
      </c>
      <c r="E1153" s="632" t="s">
        <v>2929</v>
      </c>
      <c r="F1153" s="649"/>
      <c r="G1153" s="649"/>
      <c r="H1153" s="649"/>
      <c r="I1153" s="649"/>
      <c r="J1153" s="649">
        <v>2</v>
      </c>
      <c r="K1153" s="649">
        <v>0</v>
      </c>
      <c r="L1153" s="649"/>
      <c r="M1153" s="649">
        <v>0</v>
      </c>
      <c r="N1153" s="649">
        <v>1</v>
      </c>
      <c r="O1153" s="649">
        <v>0</v>
      </c>
      <c r="P1153" s="637"/>
      <c r="Q1153" s="650">
        <v>0</v>
      </c>
    </row>
    <row r="1154" spans="1:17" ht="14.4" customHeight="1" x14ac:dyDescent="0.3">
      <c r="A1154" s="631" t="s">
        <v>3214</v>
      </c>
      <c r="B1154" s="632" t="s">
        <v>2498</v>
      </c>
      <c r="C1154" s="632" t="s">
        <v>634</v>
      </c>
      <c r="D1154" s="632" t="s">
        <v>2517</v>
      </c>
      <c r="E1154" s="632" t="s">
        <v>2518</v>
      </c>
      <c r="F1154" s="649">
        <v>5</v>
      </c>
      <c r="G1154" s="649">
        <v>655</v>
      </c>
      <c r="H1154" s="649">
        <v>2.5</v>
      </c>
      <c r="I1154" s="649">
        <v>131</v>
      </c>
      <c r="J1154" s="649">
        <v>2</v>
      </c>
      <c r="K1154" s="649">
        <v>262</v>
      </c>
      <c r="L1154" s="649">
        <v>1</v>
      </c>
      <c r="M1154" s="649">
        <v>131</v>
      </c>
      <c r="N1154" s="649"/>
      <c r="O1154" s="649"/>
      <c r="P1154" s="637"/>
      <c r="Q1154" s="650"/>
    </row>
    <row r="1155" spans="1:17" ht="14.4" customHeight="1" x14ac:dyDescent="0.3">
      <c r="A1155" s="631" t="s">
        <v>3214</v>
      </c>
      <c r="B1155" s="632" t="s">
        <v>2498</v>
      </c>
      <c r="C1155" s="632" t="s">
        <v>634</v>
      </c>
      <c r="D1155" s="632" t="s">
        <v>2517</v>
      </c>
      <c r="E1155" s="632" t="s">
        <v>2519</v>
      </c>
      <c r="F1155" s="649">
        <v>1</v>
      </c>
      <c r="G1155" s="649">
        <v>131</v>
      </c>
      <c r="H1155" s="649">
        <v>0.16666666666666666</v>
      </c>
      <c r="I1155" s="649">
        <v>131</v>
      </c>
      <c r="J1155" s="649">
        <v>6</v>
      </c>
      <c r="K1155" s="649">
        <v>786</v>
      </c>
      <c r="L1155" s="649">
        <v>1</v>
      </c>
      <c r="M1155" s="649">
        <v>131</v>
      </c>
      <c r="N1155" s="649">
        <v>1</v>
      </c>
      <c r="O1155" s="649">
        <v>132</v>
      </c>
      <c r="P1155" s="637">
        <v>0.16793893129770993</v>
      </c>
      <c r="Q1155" s="650">
        <v>132</v>
      </c>
    </row>
    <row r="1156" spans="1:17" ht="14.4" customHeight="1" x14ac:dyDescent="0.3">
      <c r="A1156" s="631" t="s">
        <v>3214</v>
      </c>
      <c r="B1156" s="632" t="s">
        <v>2498</v>
      </c>
      <c r="C1156" s="632" t="s">
        <v>634</v>
      </c>
      <c r="D1156" s="632" t="s">
        <v>2520</v>
      </c>
      <c r="E1156" s="632" t="s">
        <v>2521</v>
      </c>
      <c r="F1156" s="649">
        <v>2</v>
      </c>
      <c r="G1156" s="649">
        <v>562</v>
      </c>
      <c r="H1156" s="649">
        <v>0.4</v>
      </c>
      <c r="I1156" s="649">
        <v>281</v>
      </c>
      <c r="J1156" s="649">
        <v>5</v>
      </c>
      <c r="K1156" s="649">
        <v>1405</v>
      </c>
      <c r="L1156" s="649">
        <v>1</v>
      </c>
      <c r="M1156" s="649">
        <v>281</v>
      </c>
      <c r="N1156" s="649">
        <v>2</v>
      </c>
      <c r="O1156" s="649">
        <v>564</v>
      </c>
      <c r="P1156" s="637">
        <v>0.40142348754448398</v>
      </c>
      <c r="Q1156" s="650">
        <v>282</v>
      </c>
    </row>
    <row r="1157" spans="1:17" ht="14.4" customHeight="1" x14ac:dyDescent="0.3">
      <c r="A1157" s="631" t="s">
        <v>3214</v>
      </c>
      <c r="B1157" s="632" t="s">
        <v>2498</v>
      </c>
      <c r="C1157" s="632" t="s">
        <v>634</v>
      </c>
      <c r="D1157" s="632" t="s">
        <v>2527</v>
      </c>
      <c r="E1157" s="632" t="s">
        <v>2528</v>
      </c>
      <c r="F1157" s="649">
        <v>6</v>
      </c>
      <c r="G1157" s="649">
        <v>4452</v>
      </c>
      <c r="H1157" s="649">
        <v>0.75</v>
      </c>
      <c r="I1157" s="649">
        <v>742</v>
      </c>
      <c r="J1157" s="649">
        <v>8</v>
      </c>
      <c r="K1157" s="649">
        <v>5936</v>
      </c>
      <c r="L1157" s="649">
        <v>1</v>
      </c>
      <c r="M1157" s="649">
        <v>742</v>
      </c>
      <c r="N1157" s="649">
        <v>1</v>
      </c>
      <c r="O1157" s="649">
        <v>743</v>
      </c>
      <c r="P1157" s="637">
        <v>0.12516846361185985</v>
      </c>
      <c r="Q1157" s="650">
        <v>743</v>
      </c>
    </row>
    <row r="1158" spans="1:17" ht="14.4" customHeight="1" x14ac:dyDescent="0.3">
      <c r="A1158" s="631" t="s">
        <v>3214</v>
      </c>
      <c r="B1158" s="632" t="s">
        <v>2498</v>
      </c>
      <c r="C1158" s="632" t="s">
        <v>634</v>
      </c>
      <c r="D1158" s="632" t="s">
        <v>2529</v>
      </c>
      <c r="E1158" s="632" t="s">
        <v>2530</v>
      </c>
      <c r="F1158" s="649"/>
      <c r="G1158" s="649"/>
      <c r="H1158" s="649"/>
      <c r="I1158" s="649"/>
      <c r="J1158" s="649"/>
      <c r="K1158" s="649"/>
      <c r="L1158" s="649"/>
      <c r="M1158" s="649"/>
      <c r="N1158" s="649">
        <v>1</v>
      </c>
      <c r="O1158" s="649">
        <v>372</v>
      </c>
      <c r="P1158" s="637"/>
      <c r="Q1158" s="650">
        <v>372</v>
      </c>
    </row>
    <row r="1159" spans="1:17" ht="14.4" customHeight="1" x14ac:dyDescent="0.3">
      <c r="A1159" s="631" t="s">
        <v>3214</v>
      </c>
      <c r="B1159" s="632" t="s">
        <v>2531</v>
      </c>
      <c r="C1159" s="632" t="s">
        <v>2499</v>
      </c>
      <c r="D1159" s="632" t="s">
        <v>2533</v>
      </c>
      <c r="E1159" s="632" t="s">
        <v>618</v>
      </c>
      <c r="F1159" s="649">
        <v>0.66</v>
      </c>
      <c r="G1159" s="649">
        <v>1787.3</v>
      </c>
      <c r="H1159" s="649"/>
      <c r="I1159" s="649">
        <v>2708.030303030303</v>
      </c>
      <c r="J1159" s="649"/>
      <c r="K1159" s="649"/>
      <c r="L1159" s="649"/>
      <c r="M1159" s="649"/>
      <c r="N1159" s="649">
        <v>0.5</v>
      </c>
      <c r="O1159" s="649">
        <v>1295.26</v>
      </c>
      <c r="P1159" s="637"/>
      <c r="Q1159" s="650">
        <v>2590.52</v>
      </c>
    </row>
    <row r="1160" spans="1:17" ht="14.4" customHeight="1" x14ac:dyDescent="0.3">
      <c r="A1160" s="631" t="s">
        <v>3214</v>
      </c>
      <c r="B1160" s="632" t="s">
        <v>2531</v>
      </c>
      <c r="C1160" s="632" t="s">
        <v>2499</v>
      </c>
      <c r="D1160" s="632" t="s">
        <v>2535</v>
      </c>
      <c r="E1160" s="632" t="s">
        <v>675</v>
      </c>
      <c r="F1160" s="649"/>
      <c r="G1160" s="649"/>
      <c r="H1160" s="649"/>
      <c r="I1160" s="649"/>
      <c r="J1160" s="649"/>
      <c r="K1160" s="649"/>
      <c r="L1160" s="649"/>
      <c r="M1160" s="649"/>
      <c r="N1160" s="649">
        <v>0.26</v>
      </c>
      <c r="O1160" s="649">
        <v>1285.42</v>
      </c>
      <c r="P1160" s="637"/>
      <c r="Q1160" s="650">
        <v>4943.9230769230771</v>
      </c>
    </row>
    <row r="1161" spans="1:17" ht="14.4" customHeight="1" x14ac:dyDescent="0.3">
      <c r="A1161" s="631" t="s">
        <v>3214</v>
      </c>
      <c r="B1161" s="632" t="s">
        <v>2531</v>
      </c>
      <c r="C1161" s="632" t="s">
        <v>2499</v>
      </c>
      <c r="D1161" s="632" t="s">
        <v>2536</v>
      </c>
      <c r="E1161" s="632" t="s">
        <v>2537</v>
      </c>
      <c r="F1161" s="649">
        <v>1.2</v>
      </c>
      <c r="G1161" s="649">
        <v>1205.79</v>
      </c>
      <c r="H1161" s="649">
        <v>0.44444403489825035</v>
      </c>
      <c r="I1161" s="649">
        <v>1004.825</v>
      </c>
      <c r="J1161" s="649">
        <v>2.7</v>
      </c>
      <c r="K1161" s="649">
        <v>2713.0299999999997</v>
      </c>
      <c r="L1161" s="649">
        <v>1</v>
      </c>
      <c r="M1161" s="649">
        <v>1004.8259259259257</v>
      </c>
      <c r="N1161" s="649"/>
      <c r="O1161" s="649"/>
      <c r="P1161" s="637"/>
      <c r="Q1161" s="650"/>
    </row>
    <row r="1162" spans="1:17" ht="14.4" customHeight="1" x14ac:dyDescent="0.3">
      <c r="A1162" s="631" t="s">
        <v>3214</v>
      </c>
      <c r="B1162" s="632" t="s">
        <v>2531</v>
      </c>
      <c r="C1162" s="632" t="s">
        <v>2499</v>
      </c>
      <c r="D1162" s="632" t="s">
        <v>2538</v>
      </c>
      <c r="E1162" s="632" t="s">
        <v>675</v>
      </c>
      <c r="F1162" s="649">
        <v>0.74</v>
      </c>
      <c r="G1162" s="649">
        <v>7267.57</v>
      </c>
      <c r="H1162" s="649">
        <v>1.1666677368710008</v>
      </c>
      <c r="I1162" s="649">
        <v>9821.04054054054</v>
      </c>
      <c r="J1162" s="649">
        <v>0.63000000000000012</v>
      </c>
      <c r="K1162" s="649">
        <v>6229.34</v>
      </c>
      <c r="L1162" s="649">
        <v>1</v>
      </c>
      <c r="M1162" s="649">
        <v>9887.8412698412685</v>
      </c>
      <c r="N1162" s="649">
        <v>0.64</v>
      </c>
      <c r="O1162" s="649">
        <v>6328.22</v>
      </c>
      <c r="P1162" s="637">
        <v>1.0158732706835716</v>
      </c>
      <c r="Q1162" s="650">
        <v>9887.84375</v>
      </c>
    </row>
    <row r="1163" spans="1:17" ht="14.4" customHeight="1" x14ac:dyDescent="0.3">
      <c r="A1163" s="631" t="s">
        <v>3214</v>
      </c>
      <c r="B1163" s="632" t="s">
        <v>2531</v>
      </c>
      <c r="C1163" s="632" t="s">
        <v>2499</v>
      </c>
      <c r="D1163" s="632" t="s">
        <v>2538</v>
      </c>
      <c r="E1163" s="632" t="s">
        <v>754</v>
      </c>
      <c r="F1163" s="649"/>
      <c r="G1163" s="649"/>
      <c r="H1163" s="649"/>
      <c r="I1163" s="649"/>
      <c r="J1163" s="649">
        <v>0.66</v>
      </c>
      <c r="K1163" s="649">
        <v>6525.99</v>
      </c>
      <c r="L1163" s="649">
        <v>1</v>
      </c>
      <c r="M1163" s="649">
        <v>9887.863636363636</v>
      </c>
      <c r="N1163" s="649">
        <v>0.25</v>
      </c>
      <c r="O1163" s="649">
        <v>2187.3000000000002</v>
      </c>
      <c r="P1163" s="637">
        <v>0.33516753779886271</v>
      </c>
      <c r="Q1163" s="650">
        <v>8749.2000000000007</v>
      </c>
    </row>
    <row r="1164" spans="1:17" ht="14.4" customHeight="1" x14ac:dyDescent="0.3">
      <c r="A1164" s="631" t="s">
        <v>3214</v>
      </c>
      <c r="B1164" s="632" t="s">
        <v>2531</v>
      </c>
      <c r="C1164" s="632" t="s">
        <v>2499</v>
      </c>
      <c r="D1164" s="632" t="s">
        <v>2539</v>
      </c>
      <c r="E1164" s="632" t="s">
        <v>675</v>
      </c>
      <c r="F1164" s="649"/>
      <c r="G1164" s="649"/>
      <c r="H1164" s="649"/>
      <c r="I1164" s="649"/>
      <c r="J1164" s="649"/>
      <c r="K1164" s="649"/>
      <c r="L1164" s="649"/>
      <c r="M1164" s="649"/>
      <c r="N1164" s="649">
        <v>0.13</v>
      </c>
      <c r="O1164" s="649">
        <v>2546.46</v>
      </c>
      <c r="P1164" s="637"/>
      <c r="Q1164" s="650">
        <v>19588.153846153848</v>
      </c>
    </row>
    <row r="1165" spans="1:17" ht="14.4" customHeight="1" x14ac:dyDescent="0.3">
      <c r="A1165" s="631" t="s">
        <v>3214</v>
      </c>
      <c r="B1165" s="632" t="s">
        <v>2531</v>
      </c>
      <c r="C1165" s="632" t="s">
        <v>2499</v>
      </c>
      <c r="D1165" s="632" t="s">
        <v>2542</v>
      </c>
      <c r="E1165" s="632" t="s">
        <v>616</v>
      </c>
      <c r="F1165" s="649">
        <v>1</v>
      </c>
      <c r="G1165" s="649">
        <v>932.82</v>
      </c>
      <c r="H1165" s="649">
        <v>1.105944561686387</v>
      </c>
      <c r="I1165" s="649">
        <v>932.82</v>
      </c>
      <c r="J1165" s="649">
        <v>1</v>
      </c>
      <c r="K1165" s="649">
        <v>843.46</v>
      </c>
      <c r="L1165" s="649">
        <v>1</v>
      </c>
      <c r="M1165" s="649">
        <v>843.46</v>
      </c>
      <c r="N1165" s="649"/>
      <c r="O1165" s="649"/>
      <c r="P1165" s="637"/>
      <c r="Q1165" s="650"/>
    </row>
    <row r="1166" spans="1:17" ht="14.4" customHeight="1" x14ac:dyDescent="0.3">
      <c r="A1166" s="631" t="s">
        <v>3214</v>
      </c>
      <c r="B1166" s="632" t="s">
        <v>2531</v>
      </c>
      <c r="C1166" s="632" t="s">
        <v>2499</v>
      </c>
      <c r="D1166" s="632" t="s">
        <v>2544</v>
      </c>
      <c r="E1166" s="632" t="s">
        <v>716</v>
      </c>
      <c r="F1166" s="649">
        <v>0.68</v>
      </c>
      <c r="G1166" s="649">
        <v>3092.37</v>
      </c>
      <c r="H1166" s="649"/>
      <c r="I1166" s="649">
        <v>4547.6029411764703</v>
      </c>
      <c r="J1166" s="649"/>
      <c r="K1166" s="649"/>
      <c r="L1166" s="649"/>
      <c r="M1166" s="649"/>
      <c r="N1166" s="649">
        <v>0.14000000000000001</v>
      </c>
      <c r="O1166" s="649">
        <v>229.52</v>
      </c>
      <c r="P1166" s="637"/>
      <c r="Q1166" s="650">
        <v>1639.4285714285713</v>
      </c>
    </row>
    <row r="1167" spans="1:17" ht="14.4" customHeight="1" x14ac:dyDescent="0.3">
      <c r="A1167" s="631" t="s">
        <v>3214</v>
      </c>
      <c r="B1167" s="632" t="s">
        <v>2531</v>
      </c>
      <c r="C1167" s="632" t="s">
        <v>2499</v>
      </c>
      <c r="D1167" s="632" t="s">
        <v>2545</v>
      </c>
      <c r="E1167" s="632" t="s">
        <v>716</v>
      </c>
      <c r="F1167" s="649">
        <v>0.41000000000000003</v>
      </c>
      <c r="G1167" s="649">
        <v>3695.2599999999998</v>
      </c>
      <c r="H1167" s="649">
        <v>8.1257366523001142</v>
      </c>
      <c r="I1167" s="649">
        <v>9012.8292682926822</v>
      </c>
      <c r="J1167" s="649">
        <v>0.05</v>
      </c>
      <c r="K1167" s="649">
        <v>454.76</v>
      </c>
      <c r="L1167" s="649">
        <v>1</v>
      </c>
      <c r="M1167" s="649">
        <v>9095.1999999999989</v>
      </c>
      <c r="N1167" s="649">
        <v>0.02</v>
      </c>
      <c r="O1167" s="649">
        <v>65.52</v>
      </c>
      <c r="P1167" s="637">
        <v>0.14407599612982672</v>
      </c>
      <c r="Q1167" s="650">
        <v>3275.9999999999995</v>
      </c>
    </row>
    <row r="1168" spans="1:17" ht="14.4" customHeight="1" x14ac:dyDescent="0.3">
      <c r="A1168" s="631" t="s">
        <v>3214</v>
      </c>
      <c r="B1168" s="632" t="s">
        <v>2531</v>
      </c>
      <c r="C1168" s="632" t="s">
        <v>2499</v>
      </c>
      <c r="D1168" s="632" t="s">
        <v>2546</v>
      </c>
      <c r="E1168" s="632" t="s">
        <v>723</v>
      </c>
      <c r="F1168" s="649">
        <v>0.99999999999999989</v>
      </c>
      <c r="G1168" s="649">
        <v>1949.3</v>
      </c>
      <c r="H1168" s="649">
        <v>0.90909090909090906</v>
      </c>
      <c r="I1168" s="649">
        <v>1949.3000000000002</v>
      </c>
      <c r="J1168" s="649">
        <v>1.1000000000000001</v>
      </c>
      <c r="K1168" s="649">
        <v>2144.23</v>
      </c>
      <c r="L1168" s="649">
        <v>1</v>
      </c>
      <c r="M1168" s="649">
        <v>1949.3</v>
      </c>
      <c r="N1168" s="649">
        <v>0.5</v>
      </c>
      <c r="O1168" s="649">
        <v>974.65</v>
      </c>
      <c r="P1168" s="637">
        <v>0.45454545454545453</v>
      </c>
      <c r="Q1168" s="650">
        <v>1949.3</v>
      </c>
    </row>
    <row r="1169" spans="1:17" ht="14.4" customHeight="1" x14ac:dyDescent="0.3">
      <c r="A1169" s="631" t="s">
        <v>3214</v>
      </c>
      <c r="B1169" s="632" t="s">
        <v>2531</v>
      </c>
      <c r="C1169" s="632" t="s">
        <v>2499</v>
      </c>
      <c r="D1169" s="632" t="s">
        <v>2547</v>
      </c>
      <c r="E1169" s="632" t="s">
        <v>716</v>
      </c>
      <c r="F1169" s="649">
        <v>4.1599999999999993</v>
      </c>
      <c r="G1169" s="649">
        <v>7478.49</v>
      </c>
      <c r="H1169" s="649">
        <v>1.284765242488275</v>
      </c>
      <c r="I1169" s="649">
        <v>1797.7139423076926</v>
      </c>
      <c r="J1169" s="649">
        <v>3.2</v>
      </c>
      <c r="K1169" s="649">
        <v>5820.9</v>
      </c>
      <c r="L1169" s="649">
        <v>1</v>
      </c>
      <c r="M1169" s="649">
        <v>1819.0312499999998</v>
      </c>
      <c r="N1169" s="649">
        <v>5.85</v>
      </c>
      <c r="O1169" s="649">
        <v>7848.9100000000008</v>
      </c>
      <c r="P1169" s="637">
        <v>1.3484014499476029</v>
      </c>
      <c r="Q1169" s="650">
        <v>1341.6940170940172</v>
      </c>
    </row>
    <row r="1170" spans="1:17" ht="14.4" customHeight="1" x14ac:dyDescent="0.3">
      <c r="A1170" s="631" t="s">
        <v>3214</v>
      </c>
      <c r="B1170" s="632" t="s">
        <v>2531</v>
      </c>
      <c r="C1170" s="632" t="s">
        <v>2499</v>
      </c>
      <c r="D1170" s="632" t="s">
        <v>2549</v>
      </c>
      <c r="E1170" s="632" t="s">
        <v>627</v>
      </c>
      <c r="F1170" s="649">
        <v>0.25</v>
      </c>
      <c r="G1170" s="649">
        <v>225.95</v>
      </c>
      <c r="H1170" s="649">
        <v>5</v>
      </c>
      <c r="I1170" s="649">
        <v>903.8</v>
      </c>
      <c r="J1170" s="649">
        <v>0.05</v>
      </c>
      <c r="K1170" s="649">
        <v>45.19</v>
      </c>
      <c r="L1170" s="649">
        <v>1</v>
      </c>
      <c r="M1170" s="649">
        <v>903.8</v>
      </c>
      <c r="N1170" s="649">
        <v>0.05</v>
      </c>
      <c r="O1170" s="649">
        <v>35.94</v>
      </c>
      <c r="P1170" s="637">
        <v>0.79530869661429515</v>
      </c>
      <c r="Q1170" s="650">
        <v>718.8</v>
      </c>
    </row>
    <row r="1171" spans="1:17" ht="14.4" customHeight="1" x14ac:dyDescent="0.3">
      <c r="A1171" s="631" t="s">
        <v>3214</v>
      </c>
      <c r="B1171" s="632" t="s">
        <v>2531</v>
      </c>
      <c r="C1171" s="632" t="s">
        <v>2499</v>
      </c>
      <c r="D1171" s="632" t="s">
        <v>2550</v>
      </c>
      <c r="E1171" s="632" t="s">
        <v>716</v>
      </c>
      <c r="F1171" s="649">
        <v>0.2</v>
      </c>
      <c r="G1171" s="649">
        <v>6474.24</v>
      </c>
      <c r="H1171" s="649">
        <v>0.77711147067155117</v>
      </c>
      <c r="I1171" s="649">
        <v>32371.199999999997</v>
      </c>
      <c r="J1171" s="649">
        <v>0.24</v>
      </c>
      <c r="K1171" s="649">
        <v>8331.16</v>
      </c>
      <c r="L1171" s="649">
        <v>1</v>
      </c>
      <c r="M1171" s="649">
        <v>34713.166666666664</v>
      </c>
      <c r="N1171" s="649">
        <v>0.17</v>
      </c>
      <c r="O1171" s="649">
        <v>4874.0700000000006</v>
      </c>
      <c r="P1171" s="637">
        <v>0.5850409786872417</v>
      </c>
      <c r="Q1171" s="650">
        <v>28671</v>
      </c>
    </row>
    <row r="1172" spans="1:17" ht="14.4" customHeight="1" x14ac:dyDescent="0.3">
      <c r="A1172" s="631" t="s">
        <v>3214</v>
      </c>
      <c r="B1172" s="632" t="s">
        <v>2531</v>
      </c>
      <c r="C1172" s="632" t="s">
        <v>2499</v>
      </c>
      <c r="D1172" s="632" t="s">
        <v>2551</v>
      </c>
      <c r="E1172" s="632" t="s">
        <v>716</v>
      </c>
      <c r="F1172" s="649"/>
      <c r="G1172" s="649"/>
      <c r="H1172" s="649"/>
      <c r="I1172" s="649"/>
      <c r="J1172" s="649"/>
      <c r="K1172" s="649"/>
      <c r="L1172" s="649"/>
      <c r="M1172" s="649"/>
      <c r="N1172" s="649">
        <v>1.35</v>
      </c>
      <c r="O1172" s="649">
        <v>884.95</v>
      </c>
      <c r="P1172" s="637"/>
      <c r="Q1172" s="650">
        <v>655.51851851851848</v>
      </c>
    </row>
    <row r="1173" spans="1:17" ht="14.4" customHeight="1" x14ac:dyDescent="0.3">
      <c r="A1173" s="631" t="s">
        <v>3214</v>
      </c>
      <c r="B1173" s="632" t="s">
        <v>2531</v>
      </c>
      <c r="C1173" s="632" t="s">
        <v>2499</v>
      </c>
      <c r="D1173" s="632" t="s">
        <v>2552</v>
      </c>
      <c r="E1173" s="632" t="s">
        <v>716</v>
      </c>
      <c r="F1173" s="649"/>
      <c r="G1173" s="649"/>
      <c r="H1173" s="649"/>
      <c r="I1173" s="649"/>
      <c r="J1173" s="649"/>
      <c r="K1173" s="649"/>
      <c r="L1173" s="649"/>
      <c r="M1173" s="649"/>
      <c r="N1173" s="649">
        <v>0.06</v>
      </c>
      <c r="O1173" s="649">
        <v>708.03</v>
      </c>
      <c r="P1173" s="637"/>
      <c r="Q1173" s="650">
        <v>11800.5</v>
      </c>
    </row>
    <row r="1174" spans="1:17" ht="14.4" customHeight="1" x14ac:dyDescent="0.3">
      <c r="A1174" s="631" t="s">
        <v>3214</v>
      </c>
      <c r="B1174" s="632" t="s">
        <v>2531</v>
      </c>
      <c r="C1174" s="632" t="s">
        <v>2501</v>
      </c>
      <c r="D1174" s="632" t="s">
        <v>2770</v>
      </c>
      <c r="E1174" s="632" t="s">
        <v>2771</v>
      </c>
      <c r="F1174" s="649">
        <v>7</v>
      </c>
      <c r="G1174" s="649">
        <v>6806.24</v>
      </c>
      <c r="H1174" s="649">
        <v>1.7499999999999998</v>
      </c>
      <c r="I1174" s="649">
        <v>972.31999999999994</v>
      </c>
      <c r="J1174" s="649">
        <v>4</v>
      </c>
      <c r="K1174" s="649">
        <v>3889.28</v>
      </c>
      <c r="L1174" s="649">
        <v>1</v>
      </c>
      <c r="M1174" s="649">
        <v>972.32</v>
      </c>
      <c r="N1174" s="649">
        <v>6</v>
      </c>
      <c r="O1174" s="649">
        <v>5833.92</v>
      </c>
      <c r="P1174" s="637">
        <v>1.5</v>
      </c>
      <c r="Q1174" s="650">
        <v>972.32</v>
      </c>
    </row>
    <row r="1175" spans="1:17" ht="14.4" customHeight="1" x14ac:dyDescent="0.3">
      <c r="A1175" s="631" t="s">
        <v>3214</v>
      </c>
      <c r="B1175" s="632" t="s">
        <v>2531</v>
      </c>
      <c r="C1175" s="632" t="s">
        <v>2501</v>
      </c>
      <c r="D1175" s="632" t="s">
        <v>2773</v>
      </c>
      <c r="E1175" s="632" t="s">
        <v>2771</v>
      </c>
      <c r="F1175" s="649">
        <v>1</v>
      </c>
      <c r="G1175" s="649">
        <v>1707.31</v>
      </c>
      <c r="H1175" s="649">
        <v>0.5</v>
      </c>
      <c r="I1175" s="649">
        <v>1707.31</v>
      </c>
      <c r="J1175" s="649">
        <v>2</v>
      </c>
      <c r="K1175" s="649">
        <v>3414.62</v>
      </c>
      <c r="L1175" s="649">
        <v>1</v>
      </c>
      <c r="M1175" s="649">
        <v>1707.31</v>
      </c>
      <c r="N1175" s="649">
        <v>2</v>
      </c>
      <c r="O1175" s="649">
        <v>3203.9</v>
      </c>
      <c r="P1175" s="637">
        <v>0.93828888719681847</v>
      </c>
      <c r="Q1175" s="650">
        <v>1601.95</v>
      </c>
    </row>
    <row r="1176" spans="1:17" ht="14.4" customHeight="1" x14ac:dyDescent="0.3">
      <c r="A1176" s="631" t="s">
        <v>3214</v>
      </c>
      <c r="B1176" s="632" t="s">
        <v>2531</v>
      </c>
      <c r="C1176" s="632" t="s">
        <v>2501</v>
      </c>
      <c r="D1176" s="632" t="s">
        <v>2774</v>
      </c>
      <c r="E1176" s="632" t="s">
        <v>2771</v>
      </c>
      <c r="F1176" s="649"/>
      <c r="G1176" s="649"/>
      <c r="H1176" s="649"/>
      <c r="I1176" s="649"/>
      <c r="J1176" s="649"/>
      <c r="K1176" s="649"/>
      <c r="L1176" s="649"/>
      <c r="M1176" s="649"/>
      <c r="N1176" s="649">
        <v>1</v>
      </c>
      <c r="O1176" s="649">
        <v>1952.7</v>
      </c>
      <c r="P1176" s="637"/>
      <c r="Q1176" s="650">
        <v>1952.7</v>
      </c>
    </row>
    <row r="1177" spans="1:17" ht="14.4" customHeight="1" x14ac:dyDescent="0.3">
      <c r="A1177" s="631" t="s">
        <v>3214</v>
      </c>
      <c r="B1177" s="632" t="s">
        <v>2531</v>
      </c>
      <c r="C1177" s="632" t="s">
        <v>2501</v>
      </c>
      <c r="D1177" s="632" t="s">
        <v>2775</v>
      </c>
      <c r="E1177" s="632" t="s">
        <v>2776</v>
      </c>
      <c r="F1177" s="649">
        <v>2</v>
      </c>
      <c r="G1177" s="649">
        <v>3864.18</v>
      </c>
      <c r="H1177" s="649"/>
      <c r="I1177" s="649">
        <v>1932.09</v>
      </c>
      <c r="J1177" s="649"/>
      <c r="K1177" s="649"/>
      <c r="L1177" s="649"/>
      <c r="M1177" s="649"/>
      <c r="N1177" s="649"/>
      <c r="O1177" s="649"/>
      <c r="P1177" s="637"/>
      <c r="Q1177" s="650"/>
    </row>
    <row r="1178" spans="1:17" ht="14.4" customHeight="1" x14ac:dyDescent="0.3">
      <c r="A1178" s="631" t="s">
        <v>3214</v>
      </c>
      <c r="B1178" s="632" t="s">
        <v>2531</v>
      </c>
      <c r="C1178" s="632" t="s">
        <v>2501</v>
      </c>
      <c r="D1178" s="632" t="s">
        <v>2961</v>
      </c>
      <c r="E1178" s="632" t="s">
        <v>2962</v>
      </c>
      <c r="F1178" s="649"/>
      <c r="G1178" s="649"/>
      <c r="H1178" s="649"/>
      <c r="I1178" s="649"/>
      <c r="J1178" s="649">
        <v>1</v>
      </c>
      <c r="K1178" s="649">
        <v>19196.8</v>
      </c>
      <c r="L1178" s="649">
        <v>1</v>
      </c>
      <c r="M1178" s="649">
        <v>19196.8</v>
      </c>
      <c r="N1178" s="649">
        <v>1</v>
      </c>
      <c r="O1178" s="649">
        <v>19196.8</v>
      </c>
      <c r="P1178" s="637">
        <v>1</v>
      </c>
      <c r="Q1178" s="650">
        <v>19196.8</v>
      </c>
    </row>
    <row r="1179" spans="1:17" ht="14.4" customHeight="1" x14ac:dyDescent="0.3">
      <c r="A1179" s="631" t="s">
        <v>3214</v>
      </c>
      <c r="B1179" s="632" t="s">
        <v>2531</v>
      </c>
      <c r="C1179" s="632" t="s">
        <v>2501</v>
      </c>
      <c r="D1179" s="632" t="s">
        <v>2799</v>
      </c>
      <c r="E1179" s="632" t="s">
        <v>2800</v>
      </c>
      <c r="F1179" s="649">
        <v>7</v>
      </c>
      <c r="G1179" s="649">
        <v>7019.6</v>
      </c>
      <c r="H1179" s="649">
        <v>3.5000000000000004</v>
      </c>
      <c r="I1179" s="649">
        <v>1002.8000000000001</v>
      </c>
      <c r="J1179" s="649">
        <v>2</v>
      </c>
      <c r="K1179" s="649">
        <v>2005.6</v>
      </c>
      <c r="L1179" s="649">
        <v>1</v>
      </c>
      <c r="M1179" s="649">
        <v>1002.8</v>
      </c>
      <c r="N1179" s="649">
        <v>14</v>
      </c>
      <c r="O1179" s="649">
        <v>13061.949999999999</v>
      </c>
      <c r="P1179" s="637">
        <v>6.5127393298763456</v>
      </c>
      <c r="Q1179" s="650">
        <v>932.99642857142851</v>
      </c>
    </row>
    <row r="1180" spans="1:17" ht="14.4" customHeight="1" x14ac:dyDescent="0.3">
      <c r="A1180" s="631" t="s">
        <v>3214</v>
      </c>
      <c r="B1180" s="632" t="s">
        <v>2531</v>
      </c>
      <c r="C1180" s="632" t="s">
        <v>2501</v>
      </c>
      <c r="D1180" s="632" t="s">
        <v>3215</v>
      </c>
      <c r="E1180" s="632" t="s">
        <v>2993</v>
      </c>
      <c r="F1180" s="649"/>
      <c r="G1180" s="649"/>
      <c r="H1180" s="649"/>
      <c r="I1180" s="649"/>
      <c r="J1180" s="649">
        <v>2</v>
      </c>
      <c r="K1180" s="649">
        <v>6720</v>
      </c>
      <c r="L1180" s="649">
        <v>1</v>
      </c>
      <c r="M1180" s="649">
        <v>3360</v>
      </c>
      <c r="N1180" s="649"/>
      <c r="O1180" s="649"/>
      <c r="P1180" s="637"/>
      <c r="Q1180" s="650"/>
    </row>
    <row r="1181" spans="1:17" ht="14.4" customHeight="1" x14ac:dyDescent="0.3">
      <c r="A1181" s="631" t="s">
        <v>3214</v>
      </c>
      <c r="B1181" s="632" t="s">
        <v>2531</v>
      </c>
      <c r="C1181" s="632" t="s">
        <v>2501</v>
      </c>
      <c r="D1181" s="632" t="s">
        <v>3209</v>
      </c>
      <c r="E1181" s="632" t="s">
        <v>2993</v>
      </c>
      <c r="F1181" s="649">
        <v>10</v>
      </c>
      <c r="G1181" s="649">
        <v>33600</v>
      </c>
      <c r="H1181" s="649">
        <v>0.47619047619047616</v>
      </c>
      <c r="I1181" s="649">
        <v>3360</v>
      </c>
      <c r="J1181" s="649">
        <v>21</v>
      </c>
      <c r="K1181" s="649">
        <v>70560</v>
      </c>
      <c r="L1181" s="649">
        <v>1</v>
      </c>
      <c r="M1181" s="649">
        <v>3360</v>
      </c>
      <c r="N1181" s="649">
        <v>6</v>
      </c>
      <c r="O1181" s="649">
        <v>20160</v>
      </c>
      <c r="P1181" s="637">
        <v>0.2857142857142857</v>
      </c>
      <c r="Q1181" s="650">
        <v>3360</v>
      </c>
    </row>
    <row r="1182" spans="1:17" ht="14.4" customHeight="1" x14ac:dyDescent="0.3">
      <c r="A1182" s="631" t="s">
        <v>3214</v>
      </c>
      <c r="B1182" s="632" t="s">
        <v>2531</v>
      </c>
      <c r="C1182" s="632" t="s">
        <v>2501</v>
      </c>
      <c r="D1182" s="632" t="s">
        <v>2811</v>
      </c>
      <c r="E1182" s="632" t="s">
        <v>2812</v>
      </c>
      <c r="F1182" s="649">
        <v>13</v>
      </c>
      <c r="G1182" s="649">
        <v>68369.990000000005</v>
      </c>
      <c r="H1182" s="649">
        <v>0.54166666666666674</v>
      </c>
      <c r="I1182" s="649">
        <v>5259.2300000000005</v>
      </c>
      <c r="J1182" s="649">
        <v>24</v>
      </c>
      <c r="K1182" s="649">
        <v>126221.51999999999</v>
      </c>
      <c r="L1182" s="649">
        <v>1</v>
      </c>
      <c r="M1182" s="649">
        <v>5259.23</v>
      </c>
      <c r="N1182" s="649">
        <v>11</v>
      </c>
      <c r="O1182" s="649">
        <v>50601.39</v>
      </c>
      <c r="P1182" s="637">
        <v>0.40089352433721287</v>
      </c>
      <c r="Q1182" s="650">
        <v>4600.1263636363637</v>
      </c>
    </row>
    <row r="1183" spans="1:17" ht="14.4" customHeight="1" x14ac:dyDescent="0.3">
      <c r="A1183" s="631" t="s">
        <v>3214</v>
      </c>
      <c r="B1183" s="632" t="s">
        <v>2531</v>
      </c>
      <c r="C1183" s="632" t="s">
        <v>2501</v>
      </c>
      <c r="D1183" s="632" t="s">
        <v>2813</v>
      </c>
      <c r="E1183" s="632" t="s">
        <v>2814</v>
      </c>
      <c r="F1183" s="649">
        <v>2</v>
      </c>
      <c r="G1183" s="649">
        <v>2994.88</v>
      </c>
      <c r="H1183" s="649"/>
      <c r="I1183" s="649">
        <v>1497.44</v>
      </c>
      <c r="J1183" s="649"/>
      <c r="K1183" s="649"/>
      <c r="L1183" s="649"/>
      <c r="M1183" s="649"/>
      <c r="N1183" s="649"/>
      <c r="O1183" s="649"/>
      <c r="P1183" s="637"/>
      <c r="Q1183" s="650"/>
    </row>
    <row r="1184" spans="1:17" ht="14.4" customHeight="1" x14ac:dyDescent="0.3">
      <c r="A1184" s="631" t="s">
        <v>3214</v>
      </c>
      <c r="B1184" s="632" t="s">
        <v>2531</v>
      </c>
      <c r="C1184" s="632" t="s">
        <v>2501</v>
      </c>
      <c r="D1184" s="632" t="s">
        <v>2965</v>
      </c>
      <c r="E1184" s="632" t="s">
        <v>2966</v>
      </c>
      <c r="F1184" s="649">
        <v>5</v>
      </c>
      <c r="G1184" s="649">
        <v>101561</v>
      </c>
      <c r="H1184" s="649"/>
      <c r="I1184" s="649">
        <v>20312.2</v>
      </c>
      <c r="J1184" s="649"/>
      <c r="K1184" s="649"/>
      <c r="L1184" s="649"/>
      <c r="M1184" s="649"/>
      <c r="N1184" s="649">
        <v>1</v>
      </c>
      <c r="O1184" s="649">
        <v>20312.2</v>
      </c>
      <c r="P1184" s="637"/>
      <c r="Q1184" s="650">
        <v>20312.2</v>
      </c>
    </row>
    <row r="1185" spans="1:17" ht="14.4" customHeight="1" x14ac:dyDescent="0.3">
      <c r="A1185" s="631" t="s">
        <v>3214</v>
      </c>
      <c r="B1185" s="632" t="s">
        <v>2531</v>
      </c>
      <c r="C1185" s="632" t="s">
        <v>2501</v>
      </c>
      <c r="D1185" s="632" t="s">
        <v>2815</v>
      </c>
      <c r="E1185" s="632" t="s">
        <v>2816</v>
      </c>
      <c r="F1185" s="649"/>
      <c r="G1185" s="649"/>
      <c r="H1185" s="649"/>
      <c r="I1185" s="649"/>
      <c r="J1185" s="649"/>
      <c r="K1185" s="649"/>
      <c r="L1185" s="649"/>
      <c r="M1185" s="649"/>
      <c r="N1185" s="649">
        <v>2</v>
      </c>
      <c r="O1185" s="649">
        <v>1101.44</v>
      </c>
      <c r="P1185" s="637"/>
      <c r="Q1185" s="650">
        <v>550.72</v>
      </c>
    </row>
    <row r="1186" spans="1:17" ht="14.4" customHeight="1" x14ac:dyDescent="0.3">
      <c r="A1186" s="631" t="s">
        <v>3214</v>
      </c>
      <c r="B1186" s="632" t="s">
        <v>2531</v>
      </c>
      <c r="C1186" s="632" t="s">
        <v>2501</v>
      </c>
      <c r="D1186" s="632" t="s">
        <v>2819</v>
      </c>
      <c r="E1186" s="632" t="s">
        <v>2820</v>
      </c>
      <c r="F1186" s="649"/>
      <c r="G1186" s="649"/>
      <c r="H1186" s="649"/>
      <c r="I1186" s="649"/>
      <c r="J1186" s="649">
        <v>2</v>
      </c>
      <c r="K1186" s="649">
        <v>1662.32</v>
      </c>
      <c r="L1186" s="649">
        <v>1</v>
      </c>
      <c r="M1186" s="649">
        <v>831.16</v>
      </c>
      <c r="N1186" s="649">
        <v>3</v>
      </c>
      <c r="O1186" s="649">
        <v>2493.48</v>
      </c>
      <c r="P1186" s="637">
        <v>1.5</v>
      </c>
      <c r="Q1186" s="650">
        <v>831.16</v>
      </c>
    </row>
    <row r="1187" spans="1:17" ht="14.4" customHeight="1" x14ac:dyDescent="0.3">
      <c r="A1187" s="631" t="s">
        <v>3214</v>
      </c>
      <c r="B1187" s="632" t="s">
        <v>2531</v>
      </c>
      <c r="C1187" s="632" t="s">
        <v>2501</v>
      </c>
      <c r="D1187" s="632" t="s">
        <v>2821</v>
      </c>
      <c r="E1187" s="632" t="s">
        <v>2820</v>
      </c>
      <c r="F1187" s="649">
        <v>1</v>
      </c>
      <c r="G1187" s="649">
        <v>888.06</v>
      </c>
      <c r="H1187" s="649">
        <v>0.5</v>
      </c>
      <c r="I1187" s="649">
        <v>888.06</v>
      </c>
      <c r="J1187" s="649">
        <v>2</v>
      </c>
      <c r="K1187" s="649">
        <v>1776.12</v>
      </c>
      <c r="L1187" s="649">
        <v>1</v>
      </c>
      <c r="M1187" s="649">
        <v>888.06</v>
      </c>
      <c r="N1187" s="649"/>
      <c r="O1187" s="649"/>
      <c r="P1187" s="637"/>
      <c r="Q1187" s="650"/>
    </row>
    <row r="1188" spans="1:17" ht="14.4" customHeight="1" x14ac:dyDescent="0.3">
      <c r="A1188" s="631" t="s">
        <v>3214</v>
      </c>
      <c r="B1188" s="632" t="s">
        <v>2531</v>
      </c>
      <c r="C1188" s="632" t="s">
        <v>2501</v>
      </c>
      <c r="D1188" s="632" t="s">
        <v>2822</v>
      </c>
      <c r="E1188" s="632" t="s">
        <v>2823</v>
      </c>
      <c r="F1188" s="649">
        <v>1</v>
      </c>
      <c r="G1188" s="649">
        <v>888.06</v>
      </c>
      <c r="H1188" s="649"/>
      <c r="I1188" s="649">
        <v>888.06</v>
      </c>
      <c r="J1188" s="649"/>
      <c r="K1188" s="649"/>
      <c r="L1188" s="649"/>
      <c r="M1188" s="649"/>
      <c r="N1188" s="649"/>
      <c r="O1188" s="649"/>
      <c r="P1188" s="637"/>
      <c r="Q1188" s="650"/>
    </row>
    <row r="1189" spans="1:17" ht="14.4" customHeight="1" x14ac:dyDescent="0.3">
      <c r="A1189" s="631" t="s">
        <v>3214</v>
      </c>
      <c r="B1189" s="632" t="s">
        <v>2531</v>
      </c>
      <c r="C1189" s="632" t="s">
        <v>2501</v>
      </c>
      <c r="D1189" s="632" t="s">
        <v>3033</v>
      </c>
      <c r="E1189" s="632" t="s">
        <v>3034</v>
      </c>
      <c r="F1189" s="649">
        <v>8</v>
      </c>
      <c r="G1189" s="649">
        <v>176000</v>
      </c>
      <c r="H1189" s="649"/>
      <c r="I1189" s="649">
        <v>22000</v>
      </c>
      <c r="J1189" s="649"/>
      <c r="K1189" s="649"/>
      <c r="L1189" s="649"/>
      <c r="M1189" s="649"/>
      <c r="N1189" s="649"/>
      <c r="O1189" s="649"/>
      <c r="P1189" s="637"/>
      <c r="Q1189" s="650"/>
    </row>
    <row r="1190" spans="1:17" ht="14.4" customHeight="1" x14ac:dyDescent="0.3">
      <c r="A1190" s="631" t="s">
        <v>3214</v>
      </c>
      <c r="B1190" s="632" t="s">
        <v>2531</v>
      </c>
      <c r="C1190" s="632" t="s">
        <v>2501</v>
      </c>
      <c r="D1190" s="632" t="s">
        <v>2830</v>
      </c>
      <c r="E1190" s="632" t="s">
        <v>2831</v>
      </c>
      <c r="F1190" s="649">
        <v>3</v>
      </c>
      <c r="G1190" s="649">
        <v>10933.74</v>
      </c>
      <c r="H1190" s="649"/>
      <c r="I1190" s="649">
        <v>3644.58</v>
      </c>
      <c r="J1190" s="649"/>
      <c r="K1190" s="649"/>
      <c r="L1190" s="649"/>
      <c r="M1190" s="649"/>
      <c r="N1190" s="649">
        <v>3</v>
      </c>
      <c r="O1190" s="649">
        <v>9814.68</v>
      </c>
      <c r="P1190" s="637"/>
      <c r="Q1190" s="650">
        <v>3271.56</v>
      </c>
    </row>
    <row r="1191" spans="1:17" ht="14.4" customHeight="1" x14ac:dyDescent="0.3">
      <c r="A1191" s="631" t="s">
        <v>3214</v>
      </c>
      <c r="B1191" s="632" t="s">
        <v>2531</v>
      </c>
      <c r="C1191" s="632" t="s">
        <v>2501</v>
      </c>
      <c r="D1191" s="632" t="s">
        <v>3179</v>
      </c>
      <c r="E1191" s="632" t="s">
        <v>3180</v>
      </c>
      <c r="F1191" s="649">
        <v>1</v>
      </c>
      <c r="G1191" s="649">
        <v>24750</v>
      </c>
      <c r="H1191" s="649"/>
      <c r="I1191" s="649">
        <v>24750</v>
      </c>
      <c r="J1191" s="649"/>
      <c r="K1191" s="649"/>
      <c r="L1191" s="649"/>
      <c r="M1191" s="649"/>
      <c r="N1191" s="649"/>
      <c r="O1191" s="649"/>
      <c r="P1191" s="637"/>
      <c r="Q1191" s="650"/>
    </row>
    <row r="1192" spans="1:17" ht="14.4" customHeight="1" x14ac:dyDescent="0.3">
      <c r="A1192" s="631" t="s">
        <v>3214</v>
      </c>
      <c r="B1192" s="632" t="s">
        <v>2531</v>
      </c>
      <c r="C1192" s="632" t="s">
        <v>2501</v>
      </c>
      <c r="D1192" s="632" t="s">
        <v>2834</v>
      </c>
      <c r="E1192" s="632" t="s">
        <v>2835</v>
      </c>
      <c r="F1192" s="649">
        <v>12</v>
      </c>
      <c r="G1192" s="649">
        <v>4309.2</v>
      </c>
      <c r="H1192" s="649">
        <v>0.99999999999999978</v>
      </c>
      <c r="I1192" s="649">
        <v>359.09999999999997</v>
      </c>
      <c r="J1192" s="649">
        <v>12</v>
      </c>
      <c r="K1192" s="649">
        <v>4309.2000000000007</v>
      </c>
      <c r="L1192" s="649">
        <v>1</v>
      </c>
      <c r="M1192" s="649">
        <v>359.10000000000008</v>
      </c>
      <c r="N1192" s="649">
        <v>6</v>
      </c>
      <c r="O1192" s="649">
        <v>2154.6</v>
      </c>
      <c r="P1192" s="637">
        <v>0.49999999999999989</v>
      </c>
      <c r="Q1192" s="650">
        <v>359.09999999999997</v>
      </c>
    </row>
    <row r="1193" spans="1:17" ht="14.4" customHeight="1" x14ac:dyDescent="0.3">
      <c r="A1193" s="631" t="s">
        <v>3214</v>
      </c>
      <c r="B1193" s="632" t="s">
        <v>2531</v>
      </c>
      <c r="C1193" s="632" t="s">
        <v>2501</v>
      </c>
      <c r="D1193" s="632" t="s">
        <v>2502</v>
      </c>
      <c r="E1193" s="632" t="s">
        <v>2503</v>
      </c>
      <c r="F1193" s="649"/>
      <c r="G1193" s="649"/>
      <c r="H1193" s="649"/>
      <c r="I1193" s="649"/>
      <c r="J1193" s="649">
        <v>1</v>
      </c>
      <c r="K1193" s="649">
        <v>893.9</v>
      </c>
      <c r="L1193" s="649">
        <v>1</v>
      </c>
      <c r="M1193" s="649">
        <v>893.9</v>
      </c>
      <c r="N1193" s="649">
        <v>2</v>
      </c>
      <c r="O1193" s="649">
        <v>1787.8</v>
      </c>
      <c r="P1193" s="637">
        <v>2</v>
      </c>
      <c r="Q1193" s="650">
        <v>893.9</v>
      </c>
    </row>
    <row r="1194" spans="1:17" ht="14.4" customHeight="1" x14ac:dyDescent="0.3">
      <c r="A1194" s="631" t="s">
        <v>3214</v>
      </c>
      <c r="B1194" s="632" t="s">
        <v>2531</v>
      </c>
      <c r="C1194" s="632" t="s">
        <v>2501</v>
      </c>
      <c r="D1194" s="632" t="s">
        <v>2504</v>
      </c>
      <c r="E1194" s="632" t="s">
        <v>2505</v>
      </c>
      <c r="F1194" s="649"/>
      <c r="G1194" s="649"/>
      <c r="H1194" s="649"/>
      <c r="I1194" s="649"/>
      <c r="J1194" s="649">
        <v>1</v>
      </c>
      <c r="K1194" s="649">
        <v>893.9</v>
      </c>
      <c r="L1194" s="649">
        <v>1</v>
      </c>
      <c r="M1194" s="649">
        <v>893.9</v>
      </c>
      <c r="N1194" s="649"/>
      <c r="O1194" s="649"/>
      <c r="P1194" s="637"/>
      <c r="Q1194" s="650"/>
    </row>
    <row r="1195" spans="1:17" ht="14.4" customHeight="1" x14ac:dyDescent="0.3">
      <c r="A1195" s="631" t="s">
        <v>3214</v>
      </c>
      <c r="B1195" s="632" t="s">
        <v>2531</v>
      </c>
      <c r="C1195" s="632" t="s">
        <v>2501</v>
      </c>
      <c r="D1195" s="632" t="s">
        <v>2836</v>
      </c>
      <c r="E1195" s="632" t="s">
        <v>2837</v>
      </c>
      <c r="F1195" s="649">
        <v>3</v>
      </c>
      <c r="G1195" s="649">
        <v>50495.07</v>
      </c>
      <c r="H1195" s="649"/>
      <c r="I1195" s="649">
        <v>16831.689999999999</v>
      </c>
      <c r="J1195" s="649"/>
      <c r="K1195" s="649"/>
      <c r="L1195" s="649"/>
      <c r="M1195" s="649"/>
      <c r="N1195" s="649">
        <v>1</v>
      </c>
      <c r="O1195" s="649">
        <v>14260.7</v>
      </c>
      <c r="P1195" s="637"/>
      <c r="Q1195" s="650">
        <v>14260.7</v>
      </c>
    </row>
    <row r="1196" spans="1:17" ht="14.4" customHeight="1" x14ac:dyDescent="0.3">
      <c r="A1196" s="631" t="s">
        <v>3214</v>
      </c>
      <c r="B1196" s="632" t="s">
        <v>2531</v>
      </c>
      <c r="C1196" s="632" t="s">
        <v>2501</v>
      </c>
      <c r="D1196" s="632" t="s">
        <v>2842</v>
      </c>
      <c r="E1196" s="632" t="s">
        <v>2843</v>
      </c>
      <c r="F1196" s="649">
        <v>14</v>
      </c>
      <c r="G1196" s="649">
        <v>92219.82</v>
      </c>
      <c r="H1196" s="649">
        <v>0.60869565217391308</v>
      </c>
      <c r="I1196" s="649">
        <v>6587.13</v>
      </c>
      <c r="J1196" s="649">
        <v>23</v>
      </c>
      <c r="K1196" s="649">
        <v>151503.99</v>
      </c>
      <c r="L1196" s="649">
        <v>1</v>
      </c>
      <c r="M1196" s="649">
        <v>6587.1299999999992</v>
      </c>
      <c r="N1196" s="649">
        <v>10</v>
      </c>
      <c r="O1196" s="649">
        <v>58363.27</v>
      </c>
      <c r="P1196" s="637">
        <v>0.38522596005557347</v>
      </c>
      <c r="Q1196" s="650">
        <v>5836.3269999999993</v>
      </c>
    </row>
    <row r="1197" spans="1:17" ht="14.4" customHeight="1" x14ac:dyDescent="0.3">
      <c r="A1197" s="631" t="s">
        <v>3214</v>
      </c>
      <c r="B1197" s="632" t="s">
        <v>2531</v>
      </c>
      <c r="C1197" s="632" t="s">
        <v>2501</v>
      </c>
      <c r="D1197" s="632" t="s">
        <v>2567</v>
      </c>
      <c r="E1197" s="632" t="s">
        <v>2568</v>
      </c>
      <c r="F1197" s="649"/>
      <c r="G1197" s="649"/>
      <c r="H1197" s="649"/>
      <c r="I1197" s="649"/>
      <c r="J1197" s="649"/>
      <c r="K1197" s="649"/>
      <c r="L1197" s="649"/>
      <c r="M1197" s="649"/>
      <c r="N1197" s="649">
        <v>1</v>
      </c>
      <c r="O1197" s="649">
        <v>1726.4</v>
      </c>
      <c r="P1197" s="637"/>
      <c r="Q1197" s="650">
        <v>1726.4</v>
      </c>
    </row>
    <row r="1198" spans="1:17" ht="14.4" customHeight="1" x14ac:dyDescent="0.3">
      <c r="A1198" s="631" t="s">
        <v>3214</v>
      </c>
      <c r="B1198" s="632" t="s">
        <v>2531</v>
      </c>
      <c r="C1198" s="632" t="s">
        <v>2501</v>
      </c>
      <c r="D1198" s="632" t="s">
        <v>2848</v>
      </c>
      <c r="E1198" s="632" t="s">
        <v>2849</v>
      </c>
      <c r="F1198" s="649">
        <v>1</v>
      </c>
      <c r="G1198" s="649">
        <v>26449.24</v>
      </c>
      <c r="H1198" s="649">
        <v>1</v>
      </c>
      <c r="I1198" s="649">
        <v>26449.24</v>
      </c>
      <c r="J1198" s="649">
        <v>1</v>
      </c>
      <c r="K1198" s="649">
        <v>26449.24</v>
      </c>
      <c r="L1198" s="649">
        <v>1</v>
      </c>
      <c r="M1198" s="649">
        <v>26449.24</v>
      </c>
      <c r="N1198" s="649"/>
      <c r="O1198" s="649"/>
      <c r="P1198" s="637"/>
      <c r="Q1198" s="650"/>
    </row>
    <row r="1199" spans="1:17" ht="14.4" customHeight="1" x14ac:dyDescent="0.3">
      <c r="A1199" s="631" t="s">
        <v>3214</v>
      </c>
      <c r="B1199" s="632" t="s">
        <v>2531</v>
      </c>
      <c r="C1199" s="632" t="s">
        <v>2501</v>
      </c>
      <c r="D1199" s="632" t="s">
        <v>2852</v>
      </c>
      <c r="E1199" s="632" t="s">
        <v>2853</v>
      </c>
      <c r="F1199" s="649"/>
      <c r="G1199" s="649"/>
      <c r="H1199" s="649"/>
      <c r="I1199" s="649"/>
      <c r="J1199" s="649"/>
      <c r="K1199" s="649"/>
      <c r="L1199" s="649"/>
      <c r="M1199" s="649"/>
      <c r="N1199" s="649">
        <v>1</v>
      </c>
      <c r="O1199" s="649">
        <v>3990.39</v>
      </c>
      <c r="P1199" s="637"/>
      <c r="Q1199" s="650">
        <v>3990.39</v>
      </c>
    </row>
    <row r="1200" spans="1:17" ht="14.4" customHeight="1" x14ac:dyDescent="0.3">
      <c r="A1200" s="631" t="s">
        <v>3214</v>
      </c>
      <c r="B1200" s="632" t="s">
        <v>2531</v>
      </c>
      <c r="C1200" s="632" t="s">
        <v>2501</v>
      </c>
      <c r="D1200" s="632" t="s">
        <v>3100</v>
      </c>
      <c r="E1200" s="632" t="s">
        <v>3101</v>
      </c>
      <c r="F1200" s="649"/>
      <c r="G1200" s="649"/>
      <c r="H1200" s="649"/>
      <c r="I1200" s="649"/>
      <c r="J1200" s="649">
        <v>1</v>
      </c>
      <c r="K1200" s="649">
        <v>11608.31</v>
      </c>
      <c r="L1200" s="649">
        <v>1</v>
      </c>
      <c r="M1200" s="649">
        <v>11608.31</v>
      </c>
      <c r="N1200" s="649">
        <v>1</v>
      </c>
      <c r="O1200" s="649">
        <v>11608.31</v>
      </c>
      <c r="P1200" s="637">
        <v>1</v>
      </c>
      <c r="Q1200" s="650">
        <v>11608.31</v>
      </c>
    </row>
    <row r="1201" spans="1:17" ht="14.4" customHeight="1" x14ac:dyDescent="0.3">
      <c r="A1201" s="631" t="s">
        <v>3214</v>
      </c>
      <c r="B1201" s="632" t="s">
        <v>2531</v>
      </c>
      <c r="C1201" s="632" t="s">
        <v>2501</v>
      </c>
      <c r="D1201" s="632" t="s">
        <v>2856</v>
      </c>
      <c r="E1201" s="632" t="s">
        <v>2857</v>
      </c>
      <c r="F1201" s="649"/>
      <c r="G1201" s="649"/>
      <c r="H1201" s="649"/>
      <c r="I1201" s="649"/>
      <c r="J1201" s="649">
        <v>1</v>
      </c>
      <c r="K1201" s="649">
        <v>380.86</v>
      </c>
      <c r="L1201" s="649">
        <v>1</v>
      </c>
      <c r="M1201" s="649">
        <v>380.86</v>
      </c>
      <c r="N1201" s="649">
        <v>2</v>
      </c>
      <c r="O1201" s="649">
        <v>761.72</v>
      </c>
      <c r="P1201" s="637">
        <v>2</v>
      </c>
      <c r="Q1201" s="650">
        <v>380.86</v>
      </c>
    </row>
    <row r="1202" spans="1:17" ht="14.4" customHeight="1" x14ac:dyDescent="0.3">
      <c r="A1202" s="631" t="s">
        <v>3214</v>
      </c>
      <c r="B1202" s="632" t="s">
        <v>2531</v>
      </c>
      <c r="C1202" s="632" t="s">
        <v>2501</v>
      </c>
      <c r="D1202" s="632" t="s">
        <v>3147</v>
      </c>
      <c r="E1202" s="632" t="s">
        <v>3148</v>
      </c>
      <c r="F1202" s="649"/>
      <c r="G1202" s="649"/>
      <c r="H1202" s="649"/>
      <c r="I1202" s="649"/>
      <c r="J1202" s="649"/>
      <c r="K1202" s="649"/>
      <c r="L1202" s="649"/>
      <c r="M1202" s="649"/>
      <c r="N1202" s="649">
        <v>1</v>
      </c>
      <c r="O1202" s="649">
        <v>24919.48</v>
      </c>
      <c r="P1202" s="637"/>
      <c r="Q1202" s="650">
        <v>24919.48</v>
      </c>
    </row>
    <row r="1203" spans="1:17" ht="14.4" customHeight="1" x14ac:dyDescent="0.3">
      <c r="A1203" s="631" t="s">
        <v>3214</v>
      </c>
      <c r="B1203" s="632" t="s">
        <v>2531</v>
      </c>
      <c r="C1203" s="632" t="s">
        <v>2501</v>
      </c>
      <c r="D1203" s="632" t="s">
        <v>3216</v>
      </c>
      <c r="E1203" s="632" t="s">
        <v>3217</v>
      </c>
      <c r="F1203" s="649">
        <v>2</v>
      </c>
      <c r="G1203" s="649">
        <v>3094.78</v>
      </c>
      <c r="H1203" s="649"/>
      <c r="I1203" s="649">
        <v>1547.39</v>
      </c>
      <c r="J1203" s="649"/>
      <c r="K1203" s="649"/>
      <c r="L1203" s="649"/>
      <c r="M1203" s="649"/>
      <c r="N1203" s="649"/>
      <c r="O1203" s="649"/>
      <c r="P1203" s="637"/>
      <c r="Q1203" s="650"/>
    </row>
    <row r="1204" spans="1:17" ht="14.4" customHeight="1" x14ac:dyDescent="0.3">
      <c r="A1204" s="631" t="s">
        <v>3214</v>
      </c>
      <c r="B1204" s="632" t="s">
        <v>2531</v>
      </c>
      <c r="C1204" s="632" t="s">
        <v>634</v>
      </c>
      <c r="D1204" s="632" t="s">
        <v>2587</v>
      </c>
      <c r="E1204" s="632" t="s">
        <v>2589</v>
      </c>
      <c r="F1204" s="649">
        <v>2</v>
      </c>
      <c r="G1204" s="649">
        <v>426</v>
      </c>
      <c r="H1204" s="649">
        <v>1</v>
      </c>
      <c r="I1204" s="649">
        <v>213</v>
      </c>
      <c r="J1204" s="649">
        <v>2</v>
      </c>
      <c r="K1204" s="649">
        <v>426</v>
      </c>
      <c r="L1204" s="649">
        <v>1</v>
      </c>
      <c r="M1204" s="649">
        <v>213</v>
      </c>
      <c r="N1204" s="649"/>
      <c r="O1204" s="649"/>
      <c r="P1204" s="637"/>
      <c r="Q1204" s="650"/>
    </row>
    <row r="1205" spans="1:17" ht="14.4" customHeight="1" x14ac:dyDescent="0.3">
      <c r="A1205" s="631" t="s">
        <v>3214</v>
      </c>
      <c r="B1205" s="632" t="s">
        <v>2531</v>
      </c>
      <c r="C1205" s="632" t="s">
        <v>634</v>
      </c>
      <c r="D1205" s="632" t="s">
        <v>2590</v>
      </c>
      <c r="E1205" s="632" t="s">
        <v>2591</v>
      </c>
      <c r="F1205" s="649">
        <v>1</v>
      </c>
      <c r="G1205" s="649">
        <v>155</v>
      </c>
      <c r="H1205" s="649">
        <v>0.5</v>
      </c>
      <c r="I1205" s="649">
        <v>155</v>
      </c>
      <c r="J1205" s="649">
        <v>2</v>
      </c>
      <c r="K1205" s="649">
        <v>310</v>
      </c>
      <c r="L1205" s="649">
        <v>1</v>
      </c>
      <c r="M1205" s="649">
        <v>155</v>
      </c>
      <c r="N1205" s="649"/>
      <c r="O1205" s="649"/>
      <c r="P1205" s="637"/>
      <c r="Q1205" s="650"/>
    </row>
    <row r="1206" spans="1:17" ht="14.4" customHeight="1" x14ac:dyDescent="0.3">
      <c r="A1206" s="631" t="s">
        <v>3214</v>
      </c>
      <c r="B1206" s="632" t="s">
        <v>2531</v>
      </c>
      <c r="C1206" s="632" t="s">
        <v>634</v>
      </c>
      <c r="D1206" s="632" t="s">
        <v>2590</v>
      </c>
      <c r="E1206" s="632" t="s">
        <v>2592</v>
      </c>
      <c r="F1206" s="649">
        <v>2</v>
      </c>
      <c r="G1206" s="649">
        <v>310</v>
      </c>
      <c r="H1206" s="649">
        <v>2</v>
      </c>
      <c r="I1206" s="649">
        <v>155</v>
      </c>
      <c r="J1206" s="649">
        <v>1</v>
      </c>
      <c r="K1206" s="649">
        <v>155</v>
      </c>
      <c r="L1206" s="649">
        <v>1</v>
      </c>
      <c r="M1206" s="649">
        <v>155</v>
      </c>
      <c r="N1206" s="649">
        <v>1</v>
      </c>
      <c r="O1206" s="649">
        <v>155</v>
      </c>
      <c r="P1206" s="637">
        <v>1</v>
      </c>
      <c r="Q1206" s="650">
        <v>155</v>
      </c>
    </row>
    <row r="1207" spans="1:17" ht="14.4" customHeight="1" x14ac:dyDescent="0.3">
      <c r="A1207" s="631" t="s">
        <v>3214</v>
      </c>
      <c r="B1207" s="632" t="s">
        <v>2531</v>
      </c>
      <c r="C1207" s="632" t="s">
        <v>634</v>
      </c>
      <c r="D1207" s="632" t="s">
        <v>2593</v>
      </c>
      <c r="E1207" s="632" t="s">
        <v>2594</v>
      </c>
      <c r="F1207" s="649">
        <v>2</v>
      </c>
      <c r="G1207" s="649">
        <v>374</v>
      </c>
      <c r="H1207" s="649">
        <v>1</v>
      </c>
      <c r="I1207" s="649">
        <v>187</v>
      </c>
      <c r="J1207" s="649">
        <v>2</v>
      </c>
      <c r="K1207" s="649">
        <v>374</v>
      </c>
      <c r="L1207" s="649">
        <v>1</v>
      </c>
      <c r="M1207" s="649">
        <v>187</v>
      </c>
      <c r="N1207" s="649"/>
      <c r="O1207" s="649"/>
      <c r="P1207" s="637"/>
      <c r="Q1207" s="650"/>
    </row>
    <row r="1208" spans="1:17" ht="14.4" customHeight="1" x14ac:dyDescent="0.3">
      <c r="A1208" s="631" t="s">
        <v>3214</v>
      </c>
      <c r="B1208" s="632" t="s">
        <v>2531</v>
      </c>
      <c r="C1208" s="632" t="s">
        <v>634</v>
      </c>
      <c r="D1208" s="632" t="s">
        <v>2593</v>
      </c>
      <c r="E1208" s="632" t="s">
        <v>2595</v>
      </c>
      <c r="F1208" s="649">
        <v>2</v>
      </c>
      <c r="G1208" s="649">
        <v>374</v>
      </c>
      <c r="H1208" s="649"/>
      <c r="I1208" s="649">
        <v>187</v>
      </c>
      <c r="J1208" s="649"/>
      <c r="K1208" s="649"/>
      <c r="L1208" s="649"/>
      <c r="M1208" s="649"/>
      <c r="N1208" s="649"/>
      <c r="O1208" s="649"/>
      <c r="P1208" s="637"/>
      <c r="Q1208" s="650"/>
    </row>
    <row r="1209" spans="1:17" ht="14.4" customHeight="1" x14ac:dyDescent="0.3">
      <c r="A1209" s="631" t="s">
        <v>3214</v>
      </c>
      <c r="B1209" s="632" t="s">
        <v>2531</v>
      </c>
      <c r="C1209" s="632" t="s">
        <v>634</v>
      </c>
      <c r="D1209" s="632" t="s">
        <v>2596</v>
      </c>
      <c r="E1209" s="632" t="s">
        <v>2597</v>
      </c>
      <c r="F1209" s="649">
        <v>2</v>
      </c>
      <c r="G1209" s="649">
        <v>256</v>
      </c>
      <c r="H1209" s="649"/>
      <c r="I1209" s="649">
        <v>128</v>
      </c>
      <c r="J1209" s="649"/>
      <c r="K1209" s="649"/>
      <c r="L1209" s="649"/>
      <c r="M1209" s="649"/>
      <c r="N1209" s="649"/>
      <c r="O1209" s="649"/>
      <c r="P1209" s="637"/>
      <c r="Q1209" s="650"/>
    </row>
    <row r="1210" spans="1:17" ht="14.4" customHeight="1" x14ac:dyDescent="0.3">
      <c r="A1210" s="631" t="s">
        <v>3214</v>
      </c>
      <c r="B1210" s="632" t="s">
        <v>2531</v>
      </c>
      <c r="C1210" s="632" t="s">
        <v>634</v>
      </c>
      <c r="D1210" s="632" t="s">
        <v>2596</v>
      </c>
      <c r="E1210" s="632" t="s">
        <v>2598</v>
      </c>
      <c r="F1210" s="649"/>
      <c r="G1210" s="649"/>
      <c r="H1210" s="649"/>
      <c r="I1210" s="649"/>
      <c r="J1210" s="649">
        <v>3</v>
      </c>
      <c r="K1210" s="649">
        <v>384</v>
      </c>
      <c r="L1210" s="649">
        <v>1</v>
      </c>
      <c r="M1210" s="649">
        <v>128</v>
      </c>
      <c r="N1210" s="649">
        <v>2</v>
      </c>
      <c r="O1210" s="649">
        <v>256</v>
      </c>
      <c r="P1210" s="637">
        <v>0.66666666666666663</v>
      </c>
      <c r="Q1210" s="650">
        <v>128</v>
      </c>
    </row>
    <row r="1211" spans="1:17" ht="14.4" customHeight="1" x14ac:dyDescent="0.3">
      <c r="A1211" s="631" t="s">
        <v>3214</v>
      </c>
      <c r="B1211" s="632" t="s">
        <v>2531</v>
      </c>
      <c r="C1211" s="632" t="s">
        <v>634</v>
      </c>
      <c r="D1211" s="632" t="s">
        <v>2599</v>
      </c>
      <c r="E1211" s="632" t="s">
        <v>2600</v>
      </c>
      <c r="F1211" s="649">
        <v>5</v>
      </c>
      <c r="G1211" s="649">
        <v>1115</v>
      </c>
      <c r="H1211" s="649"/>
      <c r="I1211" s="649">
        <v>223</v>
      </c>
      <c r="J1211" s="649"/>
      <c r="K1211" s="649"/>
      <c r="L1211" s="649"/>
      <c r="M1211" s="649"/>
      <c r="N1211" s="649"/>
      <c r="O1211" s="649"/>
      <c r="P1211" s="637"/>
      <c r="Q1211" s="650"/>
    </row>
    <row r="1212" spans="1:17" ht="14.4" customHeight="1" x14ac:dyDescent="0.3">
      <c r="A1212" s="631" t="s">
        <v>3214</v>
      </c>
      <c r="B1212" s="632" t="s">
        <v>2531</v>
      </c>
      <c r="C1212" s="632" t="s">
        <v>634</v>
      </c>
      <c r="D1212" s="632" t="s">
        <v>2599</v>
      </c>
      <c r="E1212" s="632" t="s">
        <v>2601</v>
      </c>
      <c r="F1212" s="649"/>
      <c r="G1212" s="649"/>
      <c r="H1212" s="649"/>
      <c r="I1212" s="649"/>
      <c r="J1212" s="649">
        <v>2</v>
      </c>
      <c r="K1212" s="649">
        <v>446</v>
      </c>
      <c r="L1212" s="649">
        <v>1</v>
      </c>
      <c r="M1212" s="649">
        <v>223</v>
      </c>
      <c r="N1212" s="649"/>
      <c r="O1212" s="649"/>
      <c r="P1212" s="637"/>
      <c r="Q1212" s="650"/>
    </row>
    <row r="1213" spans="1:17" ht="14.4" customHeight="1" x14ac:dyDescent="0.3">
      <c r="A1213" s="631" t="s">
        <v>3214</v>
      </c>
      <c r="B1213" s="632" t="s">
        <v>2531</v>
      </c>
      <c r="C1213" s="632" t="s">
        <v>634</v>
      </c>
      <c r="D1213" s="632" t="s">
        <v>2608</v>
      </c>
      <c r="E1213" s="632" t="s">
        <v>2609</v>
      </c>
      <c r="F1213" s="649">
        <v>3</v>
      </c>
      <c r="G1213" s="649">
        <v>675</v>
      </c>
      <c r="H1213" s="649">
        <v>0.17647058823529413</v>
      </c>
      <c r="I1213" s="649">
        <v>225</v>
      </c>
      <c r="J1213" s="649">
        <v>17</v>
      </c>
      <c r="K1213" s="649">
        <v>3825</v>
      </c>
      <c r="L1213" s="649">
        <v>1</v>
      </c>
      <c r="M1213" s="649">
        <v>225</v>
      </c>
      <c r="N1213" s="649">
        <v>9</v>
      </c>
      <c r="O1213" s="649">
        <v>2034</v>
      </c>
      <c r="P1213" s="637">
        <v>0.53176470588235292</v>
      </c>
      <c r="Q1213" s="650">
        <v>226</v>
      </c>
    </row>
    <row r="1214" spans="1:17" ht="14.4" customHeight="1" x14ac:dyDescent="0.3">
      <c r="A1214" s="631" t="s">
        <v>3214</v>
      </c>
      <c r="B1214" s="632" t="s">
        <v>2531</v>
      </c>
      <c r="C1214" s="632" t="s">
        <v>634</v>
      </c>
      <c r="D1214" s="632" t="s">
        <v>2608</v>
      </c>
      <c r="E1214" s="632" t="s">
        <v>2610</v>
      </c>
      <c r="F1214" s="649">
        <v>14</v>
      </c>
      <c r="G1214" s="649">
        <v>3150</v>
      </c>
      <c r="H1214" s="649">
        <v>0.82352941176470584</v>
      </c>
      <c r="I1214" s="649">
        <v>225</v>
      </c>
      <c r="J1214" s="649">
        <v>17</v>
      </c>
      <c r="K1214" s="649">
        <v>3825</v>
      </c>
      <c r="L1214" s="649">
        <v>1</v>
      </c>
      <c r="M1214" s="649">
        <v>225</v>
      </c>
      <c r="N1214" s="649">
        <v>28</v>
      </c>
      <c r="O1214" s="649">
        <v>6328</v>
      </c>
      <c r="P1214" s="637">
        <v>1.6543790849673203</v>
      </c>
      <c r="Q1214" s="650">
        <v>226</v>
      </c>
    </row>
    <row r="1215" spans="1:17" ht="14.4" customHeight="1" x14ac:dyDescent="0.3">
      <c r="A1215" s="631" t="s">
        <v>3214</v>
      </c>
      <c r="B1215" s="632" t="s">
        <v>2531</v>
      </c>
      <c r="C1215" s="632" t="s">
        <v>634</v>
      </c>
      <c r="D1215" s="632" t="s">
        <v>2619</v>
      </c>
      <c r="E1215" s="632" t="s">
        <v>2756</v>
      </c>
      <c r="F1215" s="649"/>
      <c r="G1215" s="649"/>
      <c r="H1215" s="649"/>
      <c r="I1215" s="649"/>
      <c r="J1215" s="649"/>
      <c r="K1215" s="649"/>
      <c r="L1215" s="649"/>
      <c r="M1215" s="649"/>
      <c r="N1215" s="649">
        <v>1</v>
      </c>
      <c r="O1215" s="649">
        <v>461</v>
      </c>
      <c r="P1215" s="637"/>
      <c r="Q1215" s="650">
        <v>461</v>
      </c>
    </row>
    <row r="1216" spans="1:17" ht="14.4" customHeight="1" x14ac:dyDescent="0.3">
      <c r="A1216" s="631" t="s">
        <v>3214</v>
      </c>
      <c r="B1216" s="632" t="s">
        <v>2531</v>
      </c>
      <c r="C1216" s="632" t="s">
        <v>634</v>
      </c>
      <c r="D1216" s="632" t="s">
        <v>2624</v>
      </c>
      <c r="E1216" s="632" t="s">
        <v>2625</v>
      </c>
      <c r="F1216" s="649">
        <v>1</v>
      </c>
      <c r="G1216" s="649">
        <v>484</v>
      </c>
      <c r="H1216" s="649"/>
      <c r="I1216" s="649">
        <v>484</v>
      </c>
      <c r="J1216" s="649"/>
      <c r="K1216" s="649"/>
      <c r="L1216" s="649"/>
      <c r="M1216" s="649"/>
      <c r="N1216" s="649"/>
      <c r="O1216" s="649"/>
      <c r="P1216" s="637"/>
      <c r="Q1216" s="650"/>
    </row>
    <row r="1217" spans="1:17" ht="14.4" customHeight="1" x14ac:dyDescent="0.3">
      <c r="A1217" s="631" t="s">
        <v>3214</v>
      </c>
      <c r="B1217" s="632" t="s">
        <v>2531</v>
      </c>
      <c r="C1217" s="632" t="s">
        <v>634</v>
      </c>
      <c r="D1217" s="632" t="s">
        <v>2630</v>
      </c>
      <c r="E1217" s="632" t="s">
        <v>2631</v>
      </c>
      <c r="F1217" s="649">
        <v>1</v>
      </c>
      <c r="G1217" s="649">
        <v>349</v>
      </c>
      <c r="H1217" s="649">
        <v>0.24928571428571428</v>
      </c>
      <c r="I1217" s="649">
        <v>349</v>
      </c>
      <c r="J1217" s="649">
        <v>4</v>
      </c>
      <c r="K1217" s="649">
        <v>1400</v>
      </c>
      <c r="L1217" s="649">
        <v>1</v>
      </c>
      <c r="M1217" s="649">
        <v>350</v>
      </c>
      <c r="N1217" s="649">
        <v>4</v>
      </c>
      <c r="O1217" s="649">
        <v>1400</v>
      </c>
      <c r="P1217" s="637">
        <v>1</v>
      </c>
      <c r="Q1217" s="650">
        <v>350</v>
      </c>
    </row>
    <row r="1218" spans="1:17" ht="14.4" customHeight="1" x14ac:dyDescent="0.3">
      <c r="A1218" s="631" t="s">
        <v>3214</v>
      </c>
      <c r="B1218" s="632" t="s">
        <v>2531</v>
      </c>
      <c r="C1218" s="632" t="s">
        <v>634</v>
      </c>
      <c r="D1218" s="632" t="s">
        <v>2888</v>
      </c>
      <c r="E1218" s="632" t="s">
        <v>2889</v>
      </c>
      <c r="F1218" s="649">
        <v>1</v>
      </c>
      <c r="G1218" s="649">
        <v>4576</v>
      </c>
      <c r="H1218" s="649">
        <v>1</v>
      </c>
      <c r="I1218" s="649">
        <v>4576</v>
      </c>
      <c r="J1218" s="649">
        <v>1</v>
      </c>
      <c r="K1218" s="649">
        <v>4576</v>
      </c>
      <c r="L1218" s="649">
        <v>1</v>
      </c>
      <c r="M1218" s="649">
        <v>4576</v>
      </c>
      <c r="N1218" s="649">
        <v>1</v>
      </c>
      <c r="O1218" s="649">
        <v>4578</v>
      </c>
      <c r="P1218" s="637">
        <v>1.0004370629370629</v>
      </c>
      <c r="Q1218" s="650">
        <v>4578</v>
      </c>
    </row>
    <row r="1219" spans="1:17" ht="14.4" customHeight="1" x14ac:dyDescent="0.3">
      <c r="A1219" s="631" t="s">
        <v>3214</v>
      </c>
      <c r="B1219" s="632" t="s">
        <v>2531</v>
      </c>
      <c r="C1219" s="632" t="s">
        <v>634</v>
      </c>
      <c r="D1219" s="632" t="s">
        <v>2890</v>
      </c>
      <c r="E1219" s="632" t="s">
        <v>2891</v>
      </c>
      <c r="F1219" s="649">
        <v>7</v>
      </c>
      <c r="G1219" s="649">
        <v>29148</v>
      </c>
      <c r="H1219" s="649">
        <v>2.3333333333333335</v>
      </c>
      <c r="I1219" s="649">
        <v>4164</v>
      </c>
      <c r="J1219" s="649">
        <v>3</v>
      </c>
      <c r="K1219" s="649">
        <v>12492</v>
      </c>
      <c r="L1219" s="649">
        <v>1</v>
      </c>
      <c r="M1219" s="649">
        <v>4164</v>
      </c>
      <c r="N1219" s="649">
        <v>2</v>
      </c>
      <c r="O1219" s="649">
        <v>8332</v>
      </c>
      <c r="P1219" s="637">
        <v>0.66698687159782266</v>
      </c>
      <c r="Q1219" s="650">
        <v>4166</v>
      </c>
    </row>
    <row r="1220" spans="1:17" ht="14.4" customHeight="1" x14ac:dyDescent="0.3">
      <c r="A1220" s="631" t="s">
        <v>3214</v>
      </c>
      <c r="B1220" s="632" t="s">
        <v>2531</v>
      </c>
      <c r="C1220" s="632" t="s">
        <v>634</v>
      </c>
      <c r="D1220" s="632" t="s">
        <v>2890</v>
      </c>
      <c r="E1220" s="632" t="s">
        <v>2892</v>
      </c>
      <c r="F1220" s="649">
        <v>2</v>
      </c>
      <c r="G1220" s="649">
        <v>8328</v>
      </c>
      <c r="H1220" s="649">
        <v>0.22222222222222221</v>
      </c>
      <c r="I1220" s="649">
        <v>4164</v>
      </c>
      <c r="J1220" s="649">
        <v>9</v>
      </c>
      <c r="K1220" s="649">
        <v>37476</v>
      </c>
      <c r="L1220" s="649">
        <v>1</v>
      </c>
      <c r="M1220" s="649">
        <v>4164</v>
      </c>
      <c r="N1220" s="649">
        <v>6</v>
      </c>
      <c r="O1220" s="649">
        <v>24996</v>
      </c>
      <c r="P1220" s="637">
        <v>0.66698687159782266</v>
      </c>
      <c r="Q1220" s="650">
        <v>4166</v>
      </c>
    </row>
    <row r="1221" spans="1:17" ht="14.4" customHeight="1" x14ac:dyDescent="0.3">
      <c r="A1221" s="631" t="s">
        <v>3214</v>
      </c>
      <c r="B1221" s="632" t="s">
        <v>2531</v>
      </c>
      <c r="C1221" s="632" t="s">
        <v>634</v>
      </c>
      <c r="D1221" s="632" t="s">
        <v>2902</v>
      </c>
      <c r="E1221" s="632" t="s">
        <v>2903</v>
      </c>
      <c r="F1221" s="649">
        <v>19</v>
      </c>
      <c r="G1221" s="649">
        <v>73340</v>
      </c>
      <c r="H1221" s="649">
        <v>0.82608695652173914</v>
      </c>
      <c r="I1221" s="649">
        <v>3860</v>
      </c>
      <c r="J1221" s="649">
        <v>23</v>
      </c>
      <c r="K1221" s="649">
        <v>88780</v>
      </c>
      <c r="L1221" s="649">
        <v>1</v>
      </c>
      <c r="M1221" s="649">
        <v>3860</v>
      </c>
      <c r="N1221" s="649">
        <v>16</v>
      </c>
      <c r="O1221" s="649">
        <v>61792</v>
      </c>
      <c r="P1221" s="637">
        <v>0.69601261545393112</v>
      </c>
      <c r="Q1221" s="650">
        <v>3862</v>
      </c>
    </row>
    <row r="1222" spans="1:17" ht="14.4" customHeight="1" x14ac:dyDescent="0.3">
      <c r="A1222" s="631" t="s">
        <v>3214</v>
      </c>
      <c r="B1222" s="632" t="s">
        <v>2531</v>
      </c>
      <c r="C1222" s="632" t="s">
        <v>634</v>
      </c>
      <c r="D1222" s="632" t="s">
        <v>2904</v>
      </c>
      <c r="E1222" s="632" t="s">
        <v>2905</v>
      </c>
      <c r="F1222" s="649"/>
      <c r="G1222" s="649"/>
      <c r="H1222" s="649"/>
      <c r="I1222" s="649"/>
      <c r="J1222" s="649"/>
      <c r="K1222" s="649"/>
      <c r="L1222" s="649"/>
      <c r="M1222" s="649"/>
      <c r="N1222" s="649">
        <v>1</v>
      </c>
      <c r="O1222" s="649">
        <v>5212</v>
      </c>
      <c r="P1222" s="637"/>
      <c r="Q1222" s="650">
        <v>5212</v>
      </c>
    </row>
    <row r="1223" spans="1:17" ht="14.4" customHeight="1" x14ac:dyDescent="0.3">
      <c r="A1223" s="631" t="s">
        <v>3214</v>
      </c>
      <c r="B1223" s="632" t="s">
        <v>2531</v>
      </c>
      <c r="C1223" s="632" t="s">
        <v>634</v>
      </c>
      <c r="D1223" s="632" t="s">
        <v>2635</v>
      </c>
      <c r="E1223" s="632" t="s">
        <v>2636</v>
      </c>
      <c r="F1223" s="649"/>
      <c r="G1223" s="649"/>
      <c r="H1223" s="649"/>
      <c r="I1223" s="649"/>
      <c r="J1223" s="649">
        <v>1</v>
      </c>
      <c r="K1223" s="649">
        <v>345</v>
      </c>
      <c r="L1223" s="649">
        <v>1</v>
      </c>
      <c r="M1223" s="649">
        <v>345</v>
      </c>
      <c r="N1223" s="649"/>
      <c r="O1223" s="649"/>
      <c r="P1223" s="637"/>
      <c r="Q1223" s="650"/>
    </row>
    <row r="1224" spans="1:17" ht="14.4" customHeight="1" x14ac:dyDescent="0.3">
      <c r="A1224" s="631" t="s">
        <v>3214</v>
      </c>
      <c r="B1224" s="632" t="s">
        <v>2531</v>
      </c>
      <c r="C1224" s="632" t="s">
        <v>634</v>
      </c>
      <c r="D1224" s="632" t="s">
        <v>2642</v>
      </c>
      <c r="E1224" s="632" t="s">
        <v>2643</v>
      </c>
      <c r="F1224" s="649">
        <v>19</v>
      </c>
      <c r="G1224" s="649">
        <v>24567</v>
      </c>
      <c r="H1224" s="649">
        <v>1.1167833439403583</v>
      </c>
      <c r="I1224" s="649">
        <v>1293</v>
      </c>
      <c r="J1224" s="649">
        <v>17</v>
      </c>
      <c r="K1224" s="649">
        <v>21998</v>
      </c>
      <c r="L1224" s="649">
        <v>1</v>
      </c>
      <c r="M1224" s="649">
        <v>1294</v>
      </c>
      <c r="N1224" s="649">
        <v>23</v>
      </c>
      <c r="O1224" s="649">
        <v>29762</v>
      </c>
      <c r="P1224" s="637">
        <v>1.3529411764705883</v>
      </c>
      <c r="Q1224" s="650">
        <v>1294</v>
      </c>
    </row>
    <row r="1225" spans="1:17" ht="14.4" customHeight="1" x14ac:dyDescent="0.3">
      <c r="A1225" s="631" t="s">
        <v>3214</v>
      </c>
      <c r="B1225" s="632" t="s">
        <v>2531</v>
      </c>
      <c r="C1225" s="632" t="s">
        <v>634</v>
      </c>
      <c r="D1225" s="632" t="s">
        <v>2644</v>
      </c>
      <c r="E1225" s="632" t="s">
        <v>2645</v>
      </c>
      <c r="F1225" s="649">
        <v>16</v>
      </c>
      <c r="G1225" s="649">
        <v>18832</v>
      </c>
      <c r="H1225" s="649">
        <v>1.1418869755032743</v>
      </c>
      <c r="I1225" s="649">
        <v>1177</v>
      </c>
      <c r="J1225" s="649">
        <v>14</v>
      </c>
      <c r="K1225" s="649">
        <v>16492</v>
      </c>
      <c r="L1225" s="649">
        <v>1</v>
      </c>
      <c r="M1225" s="649">
        <v>1178</v>
      </c>
      <c r="N1225" s="649">
        <v>19</v>
      </c>
      <c r="O1225" s="649">
        <v>22382</v>
      </c>
      <c r="P1225" s="637">
        <v>1.3571428571428572</v>
      </c>
      <c r="Q1225" s="650">
        <v>1178</v>
      </c>
    </row>
    <row r="1226" spans="1:17" ht="14.4" customHeight="1" x14ac:dyDescent="0.3">
      <c r="A1226" s="631" t="s">
        <v>3214</v>
      </c>
      <c r="B1226" s="632" t="s">
        <v>2531</v>
      </c>
      <c r="C1226" s="632" t="s">
        <v>634</v>
      </c>
      <c r="D1226" s="632" t="s">
        <v>2646</v>
      </c>
      <c r="E1226" s="632" t="s">
        <v>2647</v>
      </c>
      <c r="F1226" s="649">
        <v>11</v>
      </c>
      <c r="G1226" s="649">
        <v>56727</v>
      </c>
      <c r="H1226" s="649">
        <v>0.55000000000000004</v>
      </c>
      <c r="I1226" s="649">
        <v>5157</v>
      </c>
      <c r="J1226" s="649">
        <v>20</v>
      </c>
      <c r="K1226" s="649">
        <v>103140</v>
      </c>
      <c r="L1226" s="649">
        <v>1</v>
      </c>
      <c r="M1226" s="649">
        <v>5157</v>
      </c>
      <c r="N1226" s="649">
        <v>7</v>
      </c>
      <c r="O1226" s="649">
        <v>36106</v>
      </c>
      <c r="P1226" s="637">
        <v>0.35006786891603647</v>
      </c>
      <c r="Q1226" s="650">
        <v>5158</v>
      </c>
    </row>
    <row r="1227" spans="1:17" ht="14.4" customHeight="1" x14ac:dyDescent="0.3">
      <c r="A1227" s="631" t="s">
        <v>3214</v>
      </c>
      <c r="B1227" s="632" t="s">
        <v>2531</v>
      </c>
      <c r="C1227" s="632" t="s">
        <v>634</v>
      </c>
      <c r="D1227" s="632" t="s">
        <v>2651</v>
      </c>
      <c r="E1227" s="632" t="s">
        <v>2653</v>
      </c>
      <c r="F1227" s="649"/>
      <c r="G1227" s="649"/>
      <c r="H1227" s="649"/>
      <c r="I1227" s="649"/>
      <c r="J1227" s="649">
        <v>4</v>
      </c>
      <c r="K1227" s="649">
        <v>22480</v>
      </c>
      <c r="L1227" s="649">
        <v>1</v>
      </c>
      <c r="M1227" s="649">
        <v>5620</v>
      </c>
      <c r="N1227" s="649"/>
      <c r="O1227" s="649"/>
      <c r="P1227" s="637"/>
      <c r="Q1227" s="650"/>
    </row>
    <row r="1228" spans="1:17" ht="14.4" customHeight="1" x14ac:dyDescent="0.3">
      <c r="A1228" s="631" t="s">
        <v>3214</v>
      </c>
      <c r="B1228" s="632" t="s">
        <v>2531</v>
      </c>
      <c r="C1228" s="632" t="s">
        <v>634</v>
      </c>
      <c r="D1228" s="632" t="s">
        <v>2657</v>
      </c>
      <c r="E1228" s="632" t="s">
        <v>2658</v>
      </c>
      <c r="F1228" s="649"/>
      <c r="G1228" s="649"/>
      <c r="H1228" s="649"/>
      <c r="I1228" s="649"/>
      <c r="J1228" s="649"/>
      <c r="K1228" s="649"/>
      <c r="L1228" s="649"/>
      <c r="M1228" s="649"/>
      <c r="N1228" s="649">
        <v>1</v>
      </c>
      <c r="O1228" s="649">
        <v>802</v>
      </c>
      <c r="P1228" s="637"/>
      <c r="Q1228" s="650">
        <v>802</v>
      </c>
    </row>
    <row r="1229" spans="1:17" ht="14.4" customHeight="1" x14ac:dyDescent="0.3">
      <c r="A1229" s="631" t="s">
        <v>3214</v>
      </c>
      <c r="B1229" s="632" t="s">
        <v>2531</v>
      </c>
      <c r="C1229" s="632" t="s">
        <v>634</v>
      </c>
      <c r="D1229" s="632" t="s">
        <v>2659</v>
      </c>
      <c r="E1229" s="632" t="s">
        <v>2660</v>
      </c>
      <c r="F1229" s="649">
        <v>52</v>
      </c>
      <c r="G1229" s="649">
        <v>9204</v>
      </c>
      <c r="H1229" s="649">
        <v>0.74285714285714288</v>
      </c>
      <c r="I1229" s="649">
        <v>177</v>
      </c>
      <c r="J1229" s="649">
        <v>70</v>
      </c>
      <c r="K1229" s="649">
        <v>12390</v>
      </c>
      <c r="L1229" s="649">
        <v>1</v>
      </c>
      <c r="M1229" s="649">
        <v>177</v>
      </c>
      <c r="N1229" s="649">
        <v>77</v>
      </c>
      <c r="O1229" s="649">
        <v>13706</v>
      </c>
      <c r="P1229" s="637">
        <v>1.1062146892655367</v>
      </c>
      <c r="Q1229" s="650">
        <v>178</v>
      </c>
    </row>
    <row r="1230" spans="1:17" ht="14.4" customHeight="1" x14ac:dyDescent="0.3">
      <c r="A1230" s="631" t="s">
        <v>3214</v>
      </c>
      <c r="B1230" s="632" t="s">
        <v>2531</v>
      </c>
      <c r="C1230" s="632" t="s">
        <v>634</v>
      </c>
      <c r="D1230" s="632" t="s">
        <v>2659</v>
      </c>
      <c r="E1230" s="632" t="s">
        <v>2661</v>
      </c>
      <c r="F1230" s="649">
        <v>10</v>
      </c>
      <c r="G1230" s="649">
        <v>1770</v>
      </c>
      <c r="H1230" s="649">
        <v>1</v>
      </c>
      <c r="I1230" s="649">
        <v>177</v>
      </c>
      <c r="J1230" s="649">
        <v>10</v>
      </c>
      <c r="K1230" s="649">
        <v>1770</v>
      </c>
      <c r="L1230" s="649">
        <v>1</v>
      </c>
      <c r="M1230" s="649">
        <v>177</v>
      </c>
      <c r="N1230" s="649">
        <v>20</v>
      </c>
      <c r="O1230" s="649">
        <v>3560</v>
      </c>
      <c r="P1230" s="637">
        <v>2.0112994350282487</v>
      </c>
      <c r="Q1230" s="650">
        <v>178</v>
      </c>
    </row>
    <row r="1231" spans="1:17" ht="14.4" customHeight="1" x14ac:dyDescent="0.3">
      <c r="A1231" s="631" t="s">
        <v>3214</v>
      </c>
      <c r="B1231" s="632" t="s">
        <v>2531</v>
      </c>
      <c r="C1231" s="632" t="s">
        <v>634</v>
      </c>
      <c r="D1231" s="632" t="s">
        <v>2662</v>
      </c>
      <c r="E1231" s="632" t="s">
        <v>2663</v>
      </c>
      <c r="F1231" s="649">
        <v>11</v>
      </c>
      <c r="G1231" s="649">
        <v>22528</v>
      </c>
      <c r="H1231" s="649">
        <v>0.78533082339817328</v>
      </c>
      <c r="I1231" s="649">
        <v>2048</v>
      </c>
      <c r="J1231" s="649">
        <v>14</v>
      </c>
      <c r="K1231" s="649">
        <v>28686</v>
      </c>
      <c r="L1231" s="649">
        <v>1</v>
      </c>
      <c r="M1231" s="649">
        <v>2049</v>
      </c>
      <c r="N1231" s="649">
        <v>15</v>
      </c>
      <c r="O1231" s="649">
        <v>30750</v>
      </c>
      <c r="P1231" s="637">
        <v>1.0719514745869065</v>
      </c>
      <c r="Q1231" s="650">
        <v>2050</v>
      </c>
    </row>
    <row r="1232" spans="1:17" ht="14.4" customHeight="1" x14ac:dyDescent="0.3">
      <c r="A1232" s="631" t="s">
        <v>3214</v>
      </c>
      <c r="B1232" s="632" t="s">
        <v>2531</v>
      </c>
      <c r="C1232" s="632" t="s">
        <v>634</v>
      </c>
      <c r="D1232" s="632" t="s">
        <v>2664</v>
      </c>
      <c r="E1232" s="632" t="s">
        <v>2666</v>
      </c>
      <c r="F1232" s="649"/>
      <c r="G1232" s="649"/>
      <c r="H1232" s="649"/>
      <c r="I1232" s="649"/>
      <c r="J1232" s="649">
        <v>1</v>
      </c>
      <c r="K1232" s="649">
        <v>345</v>
      </c>
      <c r="L1232" s="649">
        <v>1</v>
      </c>
      <c r="M1232" s="649">
        <v>345</v>
      </c>
      <c r="N1232" s="649"/>
      <c r="O1232" s="649"/>
      <c r="P1232" s="637"/>
      <c r="Q1232" s="650"/>
    </row>
    <row r="1233" spans="1:17" ht="14.4" customHeight="1" x14ac:dyDescent="0.3">
      <c r="A1233" s="631" t="s">
        <v>3214</v>
      </c>
      <c r="B1233" s="632" t="s">
        <v>2531</v>
      </c>
      <c r="C1233" s="632" t="s">
        <v>634</v>
      </c>
      <c r="D1233" s="632" t="s">
        <v>2669</v>
      </c>
      <c r="E1233" s="632" t="s">
        <v>2670</v>
      </c>
      <c r="F1233" s="649">
        <v>3</v>
      </c>
      <c r="G1233" s="649">
        <v>8208</v>
      </c>
      <c r="H1233" s="649"/>
      <c r="I1233" s="649">
        <v>2736</v>
      </c>
      <c r="J1233" s="649"/>
      <c r="K1233" s="649"/>
      <c r="L1233" s="649"/>
      <c r="M1233" s="649"/>
      <c r="N1233" s="649">
        <v>1</v>
      </c>
      <c r="O1233" s="649">
        <v>2737</v>
      </c>
      <c r="P1233" s="637"/>
      <c r="Q1233" s="650">
        <v>2737</v>
      </c>
    </row>
    <row r="1234" spans="1:17" ht="14.4" customHeight="1" x14ac:dyDescent="0.3">
      <c r="A1234" s="631" t="s">
        <v>3214</v>
      </c>
      <c r="B1234" s="632" t="s">
        <v>2531</v>
      </c>
      <c r="C1234" s="632" t="s">
        <v>634</v>
      </c>
      <c r="D1234" s="632" t="s">
        <v>2669</v>
      </c>
      <c r="E1234" s="632" t="s">
        <v>2671</v>
      </c>
      <c r="F1234" s="649">
        <v>1</v>
      </c>
      <c r="G1234" s="649">
        <v>2736</v>
      </c>
      <c r="H1234" s="649">
        <v>0.99963463646328099</v>
      </c>
      <c r="I1234" s="649">
        <v>2736</v>
      </c>
      <c r="J1234" s="649">
        <v>1</v>
      </c>
      <c r="K1234" s="649">
        <v>2737</v>
      </c>
      <c r="L1234" s="649">
        <v>1</v>
      </c>
      <c r="M1234" s="649">
        <v>2737</v>
      </c>
      <c r="N1234" s="649"/>
      <c r="O1234" s="649"/>
      <c r="P1234" s="637"/>
      <c r="Q1234" s="650"/>
    </row>
    <row r="1235" spans="1:17" ht="14.4" customHeight="1" x14ac:dyDescent="0.3">
      <c r="A1235" s="631" t="s">
        <v>3214</v>
      </c>
      <c r="B1235" s="632" t="s">
        <v>2531</v>
      </c>
      <c r="C1235" s="632" t="s">
        <v>634</v>
      </c>
      <c r="D1235" s="632" t="s">
        <v>2672</v>
      </c>
      <c r="E1235" s="632" t="s">
        <v>2673</v>
      </c>
      <c r="F1235" s="649">
        <v>12</v>
      </c>
      <c r="G1235" s="649">
        <v>63228</v>
      </c>
      <c r="H1235" s="649">
        <v>0.92307692307692313</v>
      </c>
      <c r="I1235" s="649">
        <v>5269</v>
      </c>
      <c r="J1235" s="649">
        <v>13</v>
      </c>
      <c r="K1235" s="649">
        <v>68497</v>
      </c>
      <c r="L1235" s="649">
        <v>1</v>
      </c>
      <c r="M1235" s="649">
        <v>5269</v>
      </c>
      <c r="N1235" s="649">
        <v>2</v>
      </c>
      <c r="O1235" s="649">
        <v>10540</v>
      </c>
      <c r="P1235" s="637">
        <v>0.15387535220520607</v>
      </c>
      <c r="Q1235" s="650">
        <v>5270</v>
      </c>
    </row>
    <row r="1236" spans="1:17" ht="14.4" customHeight="1" x14ac:dyDescent="0.3">
      <c r="A1236" s="631" t="s">
        <v>3214</v>
      </c>
      <c r="B1236" s="632" t="s">
        <v>2531</v>
      </c>
      <c r="C1236" s="632" t="s">
        <v>634</v>
      </c>
      <c r="D1236" s="632" t="s">
        <v>2685</v>
      </c>
      <c r="E1236" s="632" t="s">
        <v>2687</v>
      </c>
      <c r="F1236" s="649">
        <v>1</v>
      </c>
      <c r="G1236" s="649">
        <v>155</v>
      </c>
      <c r="H1236" s="649"/>
      <c r="I1236" s="649">
        <v>155</v>
      </c>
      <c r="J1236" s="649"/>
      <c r="K1236" s="649"/>
      <c r="L1236" s="649"/>
      <c r="M1236" s="649"/>
      <c r="N1236" s="649"/>
      <c r="O1236" s="649"/>
      <c r="P1236" s="637"/>
      <c r="Q1236" s="650"/>
    </row>
    <row r="1237" spans="1:17" ht="14.4" customHeight="1" x14ac:dyDescent="0.3">
      <c r="A1237" s="631" t="s">
        <v>3214</v>
      </c>
      <c r="B1237" s="632" t="s">
        <v>2531</v>
      </c>
      <c r="C1237" s="632" t="s">
        <v>634</v>
      </c>
      <c r="D1237" s="632" t="s">
        <v>2691</v>
      </c>
      <c r="E1237" s="632" t="s">
        <v>2692</v>
      </c>
      <c r="F1237" s="649">
        <v>13</v>
      </c>
      <c r="G1237" s="649">
        <v>2652</v>
      </c>
      <c r="H1237" s="649">
        <v>1.0833333333333333</v>
      </c>
      <c r="I1237" s="649">
        <v>204</v>
      </c>
      <c r="J1237" s="649">
        <v>12</v>
      </c>
      <c r="K1237" s="649">
        <v>2448</v>
      </c>
      <c r="L1237" s="649">
        <v>1</v>
      </c>
      <c r="M1237" s="649">
        <v>204</v>
      </c>
      <c r="N1237" s="649">
        <v>30</v>
      </c>
      <c r="O1237" s="649">
        <v>6160</v>
      </c>
      <c r="P1237" s="637">
        <v>2.5163398692810457</v>
      </c>
      <c r="Q1237" s="650">
        <v>205.33333333333334</v>
      </c>
    </row>
    <row r="1238" spans="1:17" ht="14.4" customHeight="1" x14ac:dyDescent="0.3">
      <c r="A1238" s="631" t="s">
        <v>3214</v>
      </c>
      <c r="B1238" s="632" t="s">
        <v>2531</v>
      </c>
      <c r="C1238" s="632" t="s">
        <v>634</v>
      </c>
      <c r="D1238" s="632" t="s">
        <v>2698</v>
      </c>
      <c r="E1238" s="632" t="s">
        <v>2700</v>
      </c>
      <c r="F1238" s="649">
        <v>3</v>
      </c>
      <c r="G1238" s="649">
        <v>489</v>
      </c>
      <c r="H1238" s="649">
        <v>3</v>
      </c>
      <c r="I1238" s="649">
        <v>163</v>
      </c>
      <c r="J1238" s="649">
        <v>1</v>
      </c>
      <c r="K1238" s="649">
        <v>163</v>
      </c>
      <c r="L1238" s="649">
        <v>1</v>
      </c>
      <c r="M1238" s="649">
        <v>163</v>
      </c>
      <c r="N1238" s="649">
        <v>2</v>
      </c>
      <c r="O1238" s="649">
        <v>326</v>
      </c>
      <c r="P1238" s="637">
        <v>2</v>
      </c>
      <c r="Q1238" s="650">
        <v>163</v>
      </c>
    </row>
    <row r="1239" spans="1:17" ht="14.4" customHeight="1" x14ac:dyDescent="0.3">
      <c r="A1239" s="631" t="s">
        <v>3214</v>
      </c>
      <c r="B1239" s="632" t="s">
        <v>2531</v>
      </c>
      <c r="C1239" s="632" t="s">
        <v>634</v>
      </c>
      <c r="D1239" s="632" t="s">
        <v>2704</v>
      </c>
      <c r="E1239" s="632" t="s">
        <v>2705</v>
      </c>
      <c r="F1239" s="649">
        <v>4</v>
      </c>
      <c r="G1239" s="649">
        <v>8616</v>
      </c>
      <c r="H1239" s="649">
        <v>0.49976798143851509</v>
      </c>
      <c r="I1239" s="649">
        <v>2154</v>
      </c>
      <c r="J1239" s="649">
        <v>8</v>
      </c>
      <c r="K1239" s="649">
        <v>17240</v>
      </c>
      <c r="L1239" s="649">
        <v>1</v>
      </c>
      <c r="M1239" s="649">
        <v>2155</v>
      </c>
      <c r="N1239" s="649">
        <v>6</v>
      </c>
      <c r="O1239" s="649">
        <v>12936</v>
      </c>
      <c r="P1239" s="637">
        <v>0.75034802784222743</v>
      </c>
      <c r="Q1239" s="650">
        <v>2156</v>
      </c>
    </row>
    <row r="1240" spans="1:17" ht="14.4" customHeight="1" x14ac:dyDescent="0.3">
      <c r="A1240" s="631" t="s">
        <v>3214</v>
      </c>
      <c r="B1240" s="632" t="s">
        <v>2531</v>
      </c>
      <c r="C1240" s="632" t="s">
        <v>634</v>
      </c>
      <c r="D1240" s="632" t="s">
        <v>2704</v>
      </c>
      <c r="E1240" s="632" t="s">
        <v>2706</v>
      </c>
      <c r="F1240" s="649">
        <v>14</v>
      </c>
      <c r="G1240" s="649">
        <v>30156</v>
      </c>
      <c r="H1240" s="649">
        <v>0.87459396751740137</v>
      </c>
      <c r="I1240" s="649">
        <v>2154</v>
      </c>
      <c r="J1240" s="649">
        <v>16</v>
      </c>
      <c r="K1240" s="649">
        <v>34480</v>
      </c>
      <c r="L1240" s="649">
        <v>1</v>
      </c>
      <c r="M1240" s="649">
        <v>2155</v>
      </c>
      <c r="N1240" s="649">
        <v>12</v>
      </c>
      <c r="O1240" s="649">
        <v>25872</v>
      </c>
      <c r="P1240" s="637">
        <v>0.75034802784222743</v>
      </c>
      <c r="Q1240" s="650">
        <v>2156</v>
      </c>
    </row>
    <row r="1241" spans="1:17" ht="14.4" customHeight="1" x14ac:dyDescent="0.3">
      <c r="A1241" s="631" t="s">
        <v>3214</v>
      </c>
      <c r="B1241" s="632" t="s">
        <v>2531</v>
      </c>
      <c r="C1241" s="632" t="s">
        <v>634</v>
      </c>
      <c r="D1241" s="632" t="s">
        <v>2918</v>
      </c>
      <c r="E1241" s="632" t="s">
        <v>2903</v>
      </c>
      <c r="F1241" s="649">
        <v>20</v>
      </c>
      <c r="G1241" s="649">
        <v>37760</v>
      </c>
      <c r="H1241" s="649">
        <v>0.7139075852680935</v>
      </c>
      <c r="I1241" s="649">
        <v>1888</v>
      </c>
      <c r="J1241" s="649">
        <v>28</v>
      </c>
      <c r="K1241" s="649">
        <v>52892</v>
      </c>
      <c r="L1241" s="649">
        <v>1</v>
      </c>
      <c r="M1241" s="649">
        <v>1889</v>
      </c>
      <c r="N1241" s="649">
        <v>20</v>
      </c>
      <c r="O1241" s="649">
        <v>37780</v>
      </c>
      <c r="P1241" s="637">
        <v>0.7142857142857143</v>
      </c>
      <c r="Q1241" s="650">
        <v>1889</v>
      </c>
    </row>
    <row r="1242" spans="1:17" ht="14.4" customHeight="1" x14ac:dyDescent="0.3">
      <c r="A1242" s="631" t="s">
        <v>3214</v>
      </c>
      <c r="B1242" s="632" t="s">
        <v>2531</v>
      </c>
      <c r="C1242" s="632" t="s">
        <v>634</v>
      </c>
      <c r="D1242" s="632" t="s">
        <v>2707</v>
      </c>
      <c r="E1242" s="632" t="s">
        <v>2709</v>
      </c>
      <c r="F1242" s="649"/>
      <c r="G1242" s="649"/>
      <c r="H1242" s="649"/>
      <c r="I1242" s="649"/>
      <c r="J1242" s="649">
        <v>1</v>
      </c>
      <c r="K1242" s="649">
        <v>163</v>
      </c>
      <c r="L1242" s="649">
        <v>1</v>
      </c>
      <c r="M1242" s="649">
        <v>163</v>
      </c>
      <c r="N1242" s="649"/>
      <c r="O1242" s="649"/>
      <c r="P1242" s="637"/>
      <c r="Q1242" s="650"/>
    </row>
    <row r="1243" spans="1:17" ht="14.4" customHeight="1" x14ac:dyDescent="0.3">
      <c r="A1243" s="631" t="s">
        <v>3214</v>
      </c>
      <c r="B1243" s="632" t="s">
        <v>2531</v>
      </c>
      <c r="C1243" s="632" t="s">
        <v>634</v>
      </c>
      <c r="D1243" s="632" t="s">
        <v>2919</v>
      </c>
      <c r="E1243" s="632" t="s">
        <v>2920</v>
      </c>
      <c r="F1243" s="649"/>
      <c r="G1243" s="649"/>
      <c r="H1243" s="649"/>
      <c r="I1243" s="649"/>
      <c r="J1243" s="649">
        <v>1</v>
      </c>
      <c r="K1243" s="649">
        <v>9838</v>
      </c>
      <c r="L1243" s="649">
        <v>1</v>
      </c>
      <c r="M1243" s="649">
        <v>9838</v>
      </c>
      <c r="N1243" s="649">
        <v>1</v>
      </c>
      <c r="O1243" s="649">
        <v>9840</v>
      </c>
      <c r="P1243" s="637">
        <v>1.0002032933523073</v>
      </c>
      <c r="Q1243" s="650">
        <v>9840</v>
      </c>
    </row>
    <row r="1244" spans="1:17" ht="14.4" customHeight="1" x14ac:dyDescent="0.3">
      <c r="A1244" s="631" t="s">
        <v>3214</v>
      </c>
      <c r="B1244" s="632" t="s">
        <v>2531</v>
      </c>
      <c r="C1244" s="632" t="s">
        <v>634</v>
      </c>
      <c r="D1244" s="632" t="s">
        <v>2710</v>
      </c>
      <c r="E1244" s="632" t="s">
        <v>2711</v>
      </c>
      <c r="F1244" s="649"/>
      <c r="G1244" s="649"/>
      <c r="H1244" s="649"/>
      <c r="I1244" s="649"/>
      <c r="J1244" s="649"/>
      <c r="K1244" s="649"/>
      <c r="L1244" s="649"/>
      <c r="M1244" s="649"/>
      <c r="N1244" s="649">
        <v>1</v>
      </c>
      <c r="O1244" s="649">
        <v>935</v>
      </c>
      <c r="P1244" s="637"/>
      <c r="Q1244" s="650">
        <v>935</v>
      </c>
    </row>
    <row r="1245" spans="1:17" ht="14.4" customHeight="1" x14ac:dyDescent="0.3">
      <c r="A1245" s="631" t="s">
        <v>3214</v>
      </c>
      <c r="B1245" s="632" t="s">
        <v>2531</v>
      </c>
      <c r="C1245" s="632" t="s">
        <v>634</v>
      </c>
      <c r="D1245" s="632" t="s">
        <v>2715</v>
      </c>
      <c r="E1245" s="632" t="s">
        <v>2716</v>
      </c>
      <c r="F1245" s="649"/>
      <c r="G1245" s="649"/>
      <c r="H1245" s="649"/>
      <c r="I1245" s="649"/>
      <c r="J1245" s="649">
        <v>6</v>
      </c>
      <c r="K1245" s="649">
        <v>50760</v>
      </c>
      <c r="L1245" s="649">
        <v>1</v>
      </c>
      <c r="M1245" s="649">
        <v>8460</v>
      </c>
      <c r="N1245" s="649">
        <v>2</v>
      </c>
      <c r="O1245" s="649">
        <v>16924</v>
      </c>
      <c r="P1245" s="637">
        <v>0.3334121355397951</v>
      </c>
      <c r="Q1245" s="650">
        <v>8462</v>
      </c>
    </row>
    <row r="1246" spans="1:17" ht="14.4" customHeight="1" x14ac:dyDescent="0.3">
      <c r="A1246" s="631" t="s">
        <v>3214</v>
      </c>
      <c r="B1246" s="632" t="s">
        <v>2531</v>
      </c>
      <c r="C1246" s="632" t="s">
        <v>634</v>
      </c>
      <c r="D1246" s="632" t="s">
        <v>2715</v>
      </c>
      <c r="E1246" s="632" t="s">
        <v>2717</v>
      </c>
      <c r="F1246" s="649">
        <v>16</v>
      </c>
      <c r="G1246" s="649">
        <v>135344</v>
      </c>
      <c r="H1246" s="649">
        <v>0.76181470224023418</v>
      </c>
      <c r="I1246" s="649">
        <v>8459</v>
      </c>
      <c r="J1246" s="649">
        <v>21</v>
      </c>
      <c r="K1246" s="649">
        <v>177660</v>
      </c>
      <c r="L1246" s="649">
        <v>1</v>
      </c>
      <c r="M1246" s="649">
        <v>8460</v>
      </c>
      <c r="N1246" s="649">
        <v>11</v>
      </c>
      <c r="O1246" s="649">
        <v>93082</v>
      </c>
      <c r="P1246" s="637">
        <v>0.52393335584824952</v>
      </c>
      <c r="Q1246" s="650">
        <v>8462</v>
      </c>
    </row>
    <row r="1247" spans="1:17" ht="14.4" customHeight="1" x14ac:dyDescent="0.3">
      <c r="A1247" s="631" t="s">
        <v>3214</v>
      </c>
      <c r="B1247" s="632" t="s">
        <v>2531</v>
      </c>
      <c r="C1247" s="632" t="s">
        <v>634</v>
      </c>
      <c r="D1247" s="632" t="s">
        <v>2721</v>
      </c>
      <c r="E1247" s="632" t="s">
        <v>2722</v>
      </c>
      <c r="F1247" s="649"/>
      <c r="G1247" s="649"/>
      <c r="H1247" s="649"/>
      <c r="I1247" s="649"/>
      <c r="J1247" s="649"/>
      <c r="K1247" s="649"/>
      <c r="L1247" s="649"/>
      <c r="M1247" s="649"/>
      <c r="N1247" s="649">
        <v>1</v>
      </c>
      <c r="O1247" s="649">
        <v>2055</v>
      </c>
      <c r="P1247" s="637"/>
      <c r="Q1247" s="650">
        <v>2055</v>
      </c>
    </row>
    <row r="1248" spans="1:17" ht="14.4" customHeight="1" x14ac:dyDescent="0.3">
      <c r="A1248" s="631" t="s">
        <v>3214</v>
      </c>
      <c r="B1248" s="632" t="s">
        <v>2531</v>
      </c>
      <c r="C1248" s="632" t="s">
        <v>634</v>
      </c>
      <c r="D1248" s="632" t="s">
        <v>2725</v>
      </c>
      <c r="E1248" s="632" t="s">
        <v>2727</v>
      </c>
      <c r="F1248" s="649"/>
      <c r="G1248" s="649"/>
      <c r="H1248" s="649"/>
      <c r="I1248" s="649"/>
      <c r="J1248" s="649"/>
      <c r="K1248" s="649"/>
      <c r="L1248" s="649"/>
      <c r="M1248" s="649"/>
      <c r="N1248" s="649">
        <v>1</v>
      </c>
      <c r="O1248" s="649">
        <v>374</v>
      </c>
      <c r="P1248" s="637"/>
      <c r="Q1248" s="650">
        <v>374</v>
      </c>
    </row>
    <row r="1249" spans="1:17" ht="14.4" customHeight="1" x14ac:dyDescent="0.3">
      <c r="A1249" s="631" t="s">
        <v>3214</v>
      </c>
      <c r="B1249" s="632" t="s">
        <v>2531</v>
      </c>
      <c r="C1249" s="632" t="s">
        <v>634</v>
      </c>
      <c r="D1249" s="632" t="s">
        <v>2734</v>
      </c>
      <c r="E1249" s="632" t="s">
        <v>2735</v>
      </c>
      <c r="F1249" s="649"/>
      <c r="G1249" s="649"/>
      <c r="H1249" s="649"/>
      <c r="I1249" s="649"/>
      <c r="J1249" s="649">
        <v>2</v>
      </c>
      <c r="K1249" s="649">
        <v>704</v>
      </c>
      <c r="L1249" s="649">
        <v>1</v>
      </c>
      <c r="M1249" s="649">
        <v>352</v>
      </c>
      <c r="N1249" s="649">
        <v>2</v>
      </c>
      <c r="O1249" s="649">
        <v>706</v>
      </c>
      <c r="P1249" s="637">
        <v>1.0028409090909092</v>
      </c>
      <c r="Q1249" s="650">
        <v>353</v>
      </c>
    </row>
    <row r="1250" spans="1:17" ht="14.4" customHeight="1" x14ac:dyDescent="0.3">
      <c r="A1250" s="631" t="s">
        <v>2497</v>
      </c>
      <c r="B1250" s="632" t="s">
        <v>2531</v>
      </c>
      <c r="C1250" s="632" t="s">
        <v>2499</v>
      </c>
      <c r="D1250" s="632" t="s">
        <v>2535</v>
      </c>
      <c r="E1250" s="632" t="s">
        <v>675</v>
      </c>
      <c r="F1250" s="649">
        <v>0.02</v>
      </c>
      <c r="G1250" s="649">
        <v>98.86</v>
      </c>
      <c r="H1250" s="649">
        <v>0.1666385733068132</v>
      </c>
      <c r="I1250" s="649">
        <v>4943</v>
      </c>
      <c r="J1250" s="649">
        <v>0.12000000000000001</v>
      </c>
      <c r="K1250" s="649">
        <v>593.26</v>
      </c>
      <c r="L1250" s="649">
        <v>1</v>
      </c>
      <c r="M1250" s="649">
        <v>4943.833333333333</v>
      </c>
      <c r="N1250" s="649"/>
      <c r="O1250" s="649"/>
      <c r="P1250" s="637"/>
      <c r="Q1250" s="650"/>
    </row>
    <row r="1251" spans="1:17" ht="14.4" customHeight="1" x14ac:dyDescent="0.3">
      <c r="A1251" s="631" t="s">
        <v>2497</v>
      </c>
      <c r="B1251" s="632" t="s">
        <v>2531</v>
      </c>
      <c r="C1251" s="632" t="s">
        <v>2499</v>
      </c>
      <c r="D1251" s="632" t="s">
        <v>2538</v>
      </c>
      <c r="E1251" s="632" t="s">
        <v>675</v>
      </c>
      <c r="F1251" s="649">
        <v>0.02</v>
      </c>
      <c r="G1251" s="649">
        <v>197.74</v>
      </c>
      <c r="H1251" s="649"/>
      <c r="I1251" s="649">
        <v>9887</v>
      </c>
      <c r="J1251" s="649"/>
      <c r="K1251" s="649"/>
      <c r="L1251" s="649"/>
      <c r="M1251" s="649"/>
      <c r="N1251" s="649">
        <v>0.04</v>
      </c>
      <c r="O1251" s="649">
        <v>395.51</v>
      </c>
      <c r="P1251" s="637"/>
      <c r="Q1251" s="650">
        <v>9887.75</v>
      </c>
    </row>
    <row r="1252" spans="1:17" ht="14.4" customHeight="1" x14ac:dyDescent="0.3">
      <c r="A1252" s="631" t="s">
        <v>2497</v>
      </c>
      <c r="B1252" s="632" t="s">
        <v>2531</v>
      </c>
      <c r="C1252" s="632" t="s">
        <v>2499</v>
      </c>
      <c r="D1252" s="632" t="s">
        <v>2538</v>
      </c>
      <c r="E1252" s="632" t="s">
        <v>754</v>
      </c>
      <c r="F1252" s="649">
        <v>0.01</v>
      </c>
      <c r="G1252" s="649">
        <v>98.87</v>
      </c>
      <c r="H1252" s="649"/>
      <c r="I1252" s="649">
        <v>9887</v>
      </c>
      <c r="J1252" s="649"/>
      <c r="K1252" s="649"/>
      <c r="L1252" s="649"/>
      <c r="M1252" s="649"/>
      <c r="N1252" s="649">
        <v>0.01</v>
      </c>
      <c r="O1252" s="649">
        <v>87.49</v>
      </c>
      <c r="P1252" s="637"/>
      <c r="Q1252" s="650">
        <v>8749</v>
      </c>
    </row>
    <row r="1253" spans="1:17" ht="14.4" customHeight="1" x14ac:dyDescent="0.3">
      <c r="A1253" s="631" t="s">
        <v>2497</v>
      </c>
      <c r="B1253" s="632" t="s">
        <v>2531</v>
      </c>
      <c r="C1253" s="632" t="s">
        <v>2499</v>
      </c>
      <c r="D1253" s="632" t="s">
        <v>2540</v>
      </c>
      <c r="E1253" s="632" t="s">
        <v>2541</v>
      </c>
      <c r="F1253" s="649"/>
      <c r="G1253" s="649"/>
      <c r="H1253" s="649"/>
      <c r="I1253" s="649"/>
      <c r="J1253" s="649">
        <v>0.03</v>
      </c>
      <c r="K1253" s="649">
        <v>144.69</v>
      </c>
      <c r="L1253" s="649">
        <v>1</v>
      </c>
      <c r="M1253" s="649">
        <v>4823</v>
      </c>
      <c r="N1253" s="649"/>
      <c r="O1253" s="649"/>
      <c r="P1253" s="637"/>
      <c r="Q1253" s="650"/>
    </row>
    <row r="1254" spans="1:17" ht="14.4" customHeight="1" x14ac:dyDescent="0.3">
      <c r="A1254" s="631" t="s">
        <v>2497</v>
      </c>
      <c r="B1254" s="632" t="s">
        <v>2531</v>
      </c>
      <c r="C1254" s="632" t="s">
        <v>2499</v>
      </c>
      <c r="D1254" s="632" t="s">
        <v>2739</v>
      </c>
      <c r="E1254" s="632" t="s">
        <v>675</v>
      </c>
      <c r="F1254" s="649"/>
      <c r="G1254" s="649"/>
      <c r="H1254" s="649"/>
      <c r="I1254" s="649"/>
      <c r="J1254" s="649">
        <v>0.05</v>
      </c>
      <c r="K1254" s="649">
        <v>247.19</v>
      </c>
      <c r="L1254" s="649">
        <v>1</v>
      </c>
      <c r="M1254" s="649">
        <v>4943.7999999999993</v>
      </c>
      <c r="N1254" s="649">
        <v>0.01</v>
      </c>
      <c r="O1254" s="649">
        <v>49.43</v>
      </c>
      <c r="P1254" s="637">
        <v>0.19996763623123912</v>
      </c>
      <c r="Q1254" s="650">
        <v>4943</v>
      </c>
    </row>
    <row r="1255" spans="1:17" ht="14.4" customHeight="1" x14ac:dyDescent="0.3">
      <c r="A1255" s="631" t="s">
        <v>2497</v>
      </c>
      <c r="B1255" s="632" t="s">
        <v>2531</v>
      </c>
      <c r="C1255" s="632" t="s">
        <v>2499</v>
      </c>
      <c r="D1255" s="632" t="s">
        <v>2739</v>
      </c>
      <c r="E1255" s="632" t="s">
        <v>754</v>
      </c>
      <c r="F1255" s="649">
        <v>0.02</v>
      </c>
      <c r="G1255" s="649">
        <v>74.150000000000006</v>
      </c>
      <c r="H1255" s="649">
        <v>1.500101153145863</v>
      </c>
      <c r="I1255" s="649">
        <v>3707.5</v>
      </c>
      <c r="J1255" s="649">
        <v>0.01</v>
      </c>
      <c r="K1255" s="649">
        <v>49.43</v>
      </c>
      <c r="L1255" s="649">
        <v>1</v>
      </c>
      <c r="M1255" s="649">
        <v>4943</v>
      </c>
      <c r="N1255" s="649"/>
      <c r="O1255" s="649"/>
      <c r="P1255" s="637"/>
      <c r="Q1255" s="650"/>
    </row>
    <row r="1256" spans="1:17" ht="14.4" customHeight="1" x14ac:dyDescent="0.3">
      <c r="A1256" s="631" t="s">
        <v>2497</v>
      </c>
      <c r="B1256" s="632" t="s">
        <v>2531</v>
      </c>
      <c r="C1256" s="632" t="s">
        <v>2499</v>
      </c>
      <c r="D1256" s="632" t="s">
        <v>2542</v>
      </c>
      <c r="E1256" s="632" t="s">
        <v>616</v>
      </c>
      <c r="F1256" s="649">
        <v>0.01</v>
      </c>
      <c r="G1256" s="649">
        <v>8.43</v>
      </c>
      <c r="H1256" s="649">
        <v>4.9976286459568413E-2</v>
      </c>
      <c r="I1256" s="649">
        <v>843</v>
      </c>
      <c r="J1256" s="649">
        <v>0.2</v>
      </c>
      <c r="K1256" s="649">
        <v>168.68</v>
      </c>
      <c r="L1256" s="649">
        <v>1</v>
      </c>
      <c r="M1256" s="649">
        <v>843.4</v>
      </c>
      <c r="N1256" s="649"/>
      <c r="O1256" s="649"/>
      <c r="P1256" s="637"/>
      <c r="Q1256" s="650"/>
    </row>
    <row r="1257" spans="1:17" ht="14.4" customHeight="1" x14ac:dyDescent="0.3">
      <c r="A1257" s="631" t="s">
        <v>2497</v>
      </c>
      <c r="B1257" s="632" t="s">
        <v>2531</v>
      </c>
      <c r="C1257" s="632" t="s">
        <v>2499</v>
      </c>
      <c r="D1257" s="632" t="s">
        <v>2544</v>
      </c>
      <c r="E1257" s="632" t="s">
        <v>716</v>
      </c>
      <c r="F1257" s="649"/>
      <c r="G1257" s="649"/>
      <c r="H1257" s="649"/>
      <c r="I1257" s="649"/>
      <c r="J1257" s="649">
        <v>0.16</v>
      </c>
      <c r="K1257" s="649">
        <v>727.6</v>
      </c>
      <c r="L1257" s="649">
        <v>1</v>
      </c>
      <c r="M1257" s="649">
        <v>4547.5</v>
      </c>
      <c r="N1257" s="649"/>
      <c r="O1257" s="649"/>
      <c r="P1257" s="637"/>
      <c r="Q1257" s="650"/>
    </row>
    <row r="1258" spans="1:17" ht="14.4" customHeight="1" x14ac:dyDescent="0.3">
      <c r="A1258" s="631" t="s">
        <v>2497</v>
      </c>
      <c r="B1258" s="632" t="s">
        <v>2531</v>
      </c>
      <c r="C1258" s="632" t="s">
        <v>2499</v>
      </c>
      <c r="D1258" s="632" t="s">
        <v>2545</v>
      </c>
      <c r="E1258" s="632" t="s">
        <v>716</v>
      </c>
      <c r="F1258" s="649">
        <v>0.08</v>
      </c>
      <c r="G1258" s="649">
        <v>664.05000000000007</v>
      </c>
      <c r="H1258" s="649">
        <v>1.2168551061919335</v>
      </c>
      <c r="I1258" s="649">
        <v>8300.625</v>
      </c>
      <c r="J1258" s="649">
        <v>0.06</v>
      </c>
      <c r="K1258" s="649">
        <v>545.71</v>
      </c>
      <c r="L1258" s="649">
        <v>1</v>
      </c>
      <c r="M1258" s="649">
        <v>9095.1666666666679</v>
      </c>
      <c r="N1258" s="649">
        <v>0.17</v>
      </c>
      <c r="O1258" s="649">
        <v>1106.06</v>
      </c>
      <c r="P1258" s="637">
        <v>2.0268274358175584</v>
      </c>
      <c r="Q1258" s="650">
        <v>6506.2352941176459</v>
      </c>
    </row>
    <row r="1259" spans="1:17" ht="14.4" customHeight="1" x14ac:dyDescent="0.3">
      <c r="A1259" s="631" t="s">
        <v>2497</v>
      </c>
      <c r="B1259" s="632" t="s">
        <v>2531</v>
      </c>
      <c r="C1259" s="632" t="s">
        <v>2499</v>
      </c>
      <c r="D1259" s="632" t="s">
        <v>2546</v>
      </c>
      <c r="E1259" s="632" t="s">
        <v>723</v>
      </c>
      <c r="F1259" s="649">
        <v>0.1</v>
      </c>
      <c r="G1259" s="649">
        <v>194.92</v>
      </c>
      <c r="H1259" s="649">
        <v>0.79996716736436024</v>
      </c>
      <c r="I1259" s="649">
        <v>1949.1999999999998</v>
      </c>
      <c r="J1259" s="649">
        <v>0.13</v>
      </c>
      <c r="K1259" s="649">
        <v>243.65999999999997</v>
      </c>
      <c r="L1259" s="649">
        <v>1</v>
      </c>
      <c r="M1259" s="649">
        <v>1874.3076923076919</v>
      </c>
      <c r="N1259" s="649">
        <v>0.1</v>
      </c>
      <c r="O1259" s="649">
        <v>53.23</v>
      </c>
      <c r="P1259" s="637">
        <v>0.21846014938849218</v>
      </c>
      <c r="Q1259" s="650">
        <v>532.29999999999995</v>
      </c>
    </row>
    <row r="1260" spans="1:17" ht="14.4" customHeight="1" x14ac:dyDescent="0.3">
      <c r="A1260" s="631" t="s">
        <v>2497</v>
      </c>
      <c r="B1260" s="632" t="s">
        <v>2531</v>
      </c>
      <c r="C1260" s="632" t="s">
        <v>2499</v>
      </c>
      <c r="D1260" s="632" t="s">
        <v>2547</v>
      </c>
      <c r="E1260" s="632" t="s">
        <v>716</v>
      </c>
      <c r="F1260" s="649"/>
      <c r="G1260" s="649"/>
      <c r="H1260" s="649"/>
      <c r="I1260" s="649"/>
      <c r="J1260" s="649">
        <v>0.92</v>
      </c>
      <c r="K1260" s="649">
        <v>1664.41</v>
      </c>
      <c r="L1260" s="649">
        <v>1</v>
      </c>
      <c r="M1260" s="649">
        <v>1809.141304347826</v>
      </c>
      <c r="N1260" s="649">
        <v>0.15000000000000002</v>
      </c>
      <c r="O1260" s="649">
        <v>272.85000000000002</v>
      </c>
      <c r="P1260" s="637">
        <v>0.16393196387909229</v>
      </c>
      <c r="Q1260" s="650">
        <v>1818.9999999999998</v>
      </c>
    </row>
    <row r="1261" spans="1:17" ht="14.4" customHeight="1" x14ac:dyDescent="0.3">
      <c r="A1261" s="631" t="s">
        <v>2497</v>
      </c>
      <c r="B1261" s="632" t="s">
        <v>2531</v>
      </c>
      <c r="C1261" s="632" t="s">
        <v>2499</v>
      </c>
      <c r="D1261" s="632" t="s">
        <v>2550</v>
      </c>
      <c r="E1261" s="632" t="s">
        <v>716</v>
      </c>
      <c r="F1261" s="649"/>
      <c r="G1261" s="649"/>
      <c r="H1261" s="649"/>
      <c r="I1261" s="649"/>
      <c r="J1261" s="649">
        <v>0.02</v>
      </c>
      <c r="K1261" s="649">
        <v>545.71</v>
      </c>
      <c r="L1261" s="649">
        <v>1</v>
      </c>
      <c r="M1261" s="649">
        <v>27285.5</v>
      </c>
      <c r="N1261" s="649">
        <v>0.02</v>
      </c>
      <c r="O1261" s="649">
        <v>972.11999999999989</v>
      </c>
      <c r="P1261" s="637">
        <v>1.7813857176888821</v>
      </c>
      <c r="Q1261" s="650">
        <v>48605.999999999993</v>
      </c>
    </row>
    <row r="1262" spans="1:17" ht="14.4" customHeight="1" x14ac:dyDescent="0.3">
      <c r="A1262" s="631" t="s">
        <v>2497</v>
      </c>
      <c r="B1262" s="632" t="s">
        <v>2531</v>
      </c>
      <c r="C1262" s="632" t="s">
        <v>2499</v>
      </c>
      <c r="D1262" s="632" t="s">
        <v>2551</v>
      </c>
      <c r="E1262" s="632" t="s">
        <v>716</v>
      </c>
      <c r="F1262" s="649"/>
      <c r="G1262" s="649"/>
      <c r="H1262" s="649"/>
      <c r="I1262" s="649"/>
      <c r="J1262" s="649"/>
      <c r="K1262" s="649"/>
      <c r="L1262" s="649"/>
      <c r="M1262" s="649"/>
      <c r="N1262" s="649">
        <v>0.15</v>
      </c>
      <c r="O1262" s="649">
        <v>98.33</v>
      </c>
      <c r="P1262" s="637"/>
      <c r="Q1262" s="650">
        <v>655.5333333333333</v>
      </c>
    </row>
    <row r="1263" spans="1:17" ht="14.4" customHeight="1" x14ac:dyDescent="0.3">
      <c r="A1263" s="631" t="s">
        <v>2497</v>
      </c>
      <c r="B1263" s="632" t="s">
        <v>2531</v>
      </c>
      <c r="C1263" s="632" t="s">
        <v>2499</v>
      </c>
      <c r="D1263" s="632" t="s">
        <v>2552</v>
      </c>
      <c r="E1263" s="632" t="s">
        <v>716</v>
      </c>
      <c r="F1263" s="649"/>
      <c r="G1263" s="649"/>
      <c r="H1263" s="649"/>
      <c r="I1263" s="649"/>
      <c r="J1263" s="649"/>
      <c r="K1263" s="649"/>
      <c r="L1263" s="649"/>
      <c r="M1263" s="649"/>
      <c r="N1263" s="649">
        <v>0.01</v>
      </c>
      <c r="O1263" s="649">
        <v>91.78</v>
      </c>
      <c r="P1263" s="637"/>
      <c r="Q1263" s="650">
        <v>9178</v>
      </c>
    </row>
    <row r="1264" spans="1:17" ht="14.4" customHeight="1" x14ac:dyDescent="0.3">
      <c r="A1264" s="631" t="s">
        <v>2497</v>
      </c>
      <c r="B1264" s="632" t="s">
        <v>2531</v>
      </c>
      <c r="C1264" s="632" t="s">
        <v>2501</v>
      </c>
      <c r="D1264" s="632" t="s">
        <v>2770</v>
      </c>
      <c r="E1264" s="632" t="s">
        <v>2771</v>
      </c>
      <c r="F1264" s="649"/>
      <c r="G1264" s="649"/>
      <c r="H1264" s="649"/>
      <c r="I1264" s="649"/>
      <c r="J1264" s="649"/>
      <c r="K1264" s="649"/>
      <c r="L1264" s="649"/>
      <c r="M1264" s="649"/>
      <c r="N1264" s="649">
        <v>1</v>
      </c>
      <c r="O1264" s="649">
        <v>972.32</v>
      </c>
      <c r="P1264" s="637"/>
      <c r="Q1264" s="650">
        <v>972.32</v>
      </c>
    </row>
    <row r="1265" spans="1:17" ht="14.4" customHeight="1" x14ac:dyDescent="0.3">
      <c r="A1265" s="631" t="s">
        <v>2497</v>
      </c>
      <c r="B1265" s="632" t="s">
        <v>2531</v>
      </c>
      <c r="C1265" s="632" t="s">
        <v>2501</v>
      </c>
      <c r="D1265" s="632" t="s">
        <v>2799</v>
      </c>
      <c r="E1265" s="632" t="s">
        <v>2800</v>
      </c>
      <c r="F1265" s="649"/>
      <c r="G1265" s="649"/>
      <c r="H1265" s="649"/>
      <c r="I1265" s="649"/>
      <c r="J1265" s="649"/>
      <c r="K1265" s="649"/>
      <c r="L1265" s="649"/>
      <c r="M1265" s="649"/>
      <c r="N1265" s="649">
        <v>1</v>
      </c>
      <c r="O1265" s="649">
        <v>943.25</v>
      </c>
      <c r="P1265" s="637"/>
      <c r="Q1265" s="650">
        <v>943.25</v>
      </c>
    </row>
    <row r="1266" spans="1:17" ht="14.4" customHeight="1" x14ac:dyDescent="0.3">
      <c r="A1266" s="631" t="s">
        <v>2497</v>
      </c>
      <c r="B1266" s="632" t="s">
        <v>2531</v>
      </c>
      <c r="C1266" s="632" t="s">
        <v>2501</v>
      </c>
      <c r="D1266" s="632" t="s">
        <v>2801</v>
      </c>
      <c r="E1266" s="632" t="s">
        <v>2802</v>
      </c>
      <c r="F1266" s="649"/>
      <c r="G1266" s="649"/>
      <c r="H1266" s="649"/>
      <c r="I1266" s="649"/>
      <c r="J1266" s="649"/>
      <c r="K1266" s="649"/>
      <c r="L1266" s="649"/>
      <c r="M1266" s="649"/>
      <c r="N1266" s="649">
        <v>1</v>
      </c>
      <c r="O1266" s="649">
        <v>7650</v>
      </c>
      <c r="P1266" s="637"/>
      <c r="Q1266" s="650">
        <v>7650</v>
      </c>
    </row>
    <row r="1267" spans="1:17" ht="14.4" customHeight="1" x14ac:dyDescent="0.3">
      <c r="A1267" s="631" t="s">
        <v>2497</v>
      </c>
      <c r="B1267" s="632" t="s">
        <v>2531</v>
      </c>
      <c r="C1267" s="632" t="s">
        <v>2501</v>
      </c>
      <c r="D1267" s="632" t="s">
        <v>2805</v>
      </c>
      <c r="E1267" s="632" t="s">
        <v>2806</v>
      </c>
      <c r="F1267" s="649"/>
      <c r="G1267" s="649"/>
      <c r="H1267" s="649"/>
      <c r="I1267" s="649"/>
      <c r="J1267" s="649"/>
      <c r="K1267" s="649"/>
      <c r="L1267" s="649"/>
      <c r="M1267" s="649"/>
      <c r="N1267" s="649">
        <v>2</v>
      </c>
      <c r="O1267" s="649">
        <v>23666.12</v>
      </c>
      <c r="P1267" s="637"/>
      <c r="Q1267" s="650">
        <v>11833.06</v>
      </c>
    </row>
    <row r="1268" spans="1:17" ht="14.4" customHeight="1" x14ac:dyDescent="0.3">
      <c r="A1268" s="631" t="s">
        <v>2497</v>
      </c>
      <c r="B1268" s="632" t="s">
        <v>2531</v>
      </c>
      <c r="C1268" s="632" t="s">
        <v>2501</v>
      </c>
      <c r="D1268" s="632" t="s">
        <v>2819</v>
      </c>
      <c r="E1268" s="632" t="s">
        <v>2820</v>
      </c>
      <c r="F1268" s="649"/>
      <c r="G1268" s="649"/>
      <c r="H1268" s="649"/>
      <c r="I1268" s="649"/>
      <c r="J1268" s="649"/>
      <c r="K1268" s="649"/>
      <c r="L1268" s="649"/>
      <c r="M1268" s="649"/>
      <c r="N1268" s="649">
        <v>1</v>
      </c>
      <c r="O1268" s="649">
        <v>831.16</v>
      </c>
      <c r="P1268" s="637"/>
      <c r="Q1268" s="650">
        <v>831.16</v>
      </c>
    </row>
    <row r="1269" spans="1:17" ht="14.4" customHeight="1" x14ac:dyDescent="0.3">
      <c r="A1269" s="631" t="s">
        <v>2497</v>
      </c>
      <c r="B1269" s="632" t="s">
        <v>2531</v>
      </c>
      <c r="C1269" s="632" t="s">
        <v>2501</v>
      </c>
      <c r="D1269" s="632" t="s">
        <v>2832</v>
      </c>
      <c r="E1269" s="632" t="s">
        <v>2833</v>
      </c>
      <c r="F1269" s="649"/>
      <c r="G1269" s="649"/>
      <c r="H1269" s="649"/>
      <c r="I1269" s="649"/>
      <c r="J1269" s="649"/>
      <c r="K1269" s="649"/>
      <c r="L1269" s="649"/>
      <c r="M1269" s="649"/>
      <c r="N1269" s="649">
        <v>1</v>
      </c>
      <c r="O1269" s="649">
        <v>1086.17</v>
      </c>
      <c r="P1269" s="637"/>
      <c r="Q1269" s="650">
        <v>1086.17</v>
      </c>
    </row>
    <row r="1270" spans="1:17" ht="14.4" customHeight="1" x14ac:dyDescent="0.3">
      <c r="A1270" s="631" t="s">
        <v>2497</v>
      </c>
      <c r="B1270" s="632" t="s">
        <v>2531</v>
      </c>
      <c r="C1270" s="632" t="s">
        <v>2501</v>
      </c>
      <c r="D1270" s="632" t="s">
        <v>2836</v>
      </c>
      <c r="E1270" s="632" t="s">
        <v>2837</v>
      </c>
      <c r="F1270" s="649"/>
      <c r="G1270" s="649"/>
      <c r="H1270" s="649"/>
      <c r="I1270" s="649"/>
      <c r="J1270" s="649"/>
      <c r="K1270" s="649"/>
      <c r="L1270" s="649"/>
      <c r="M1270" s="649"/>
      <c r="N1270" s="649">
        <v>1</v>
      </c>
      <c r="O1270" s="649">
        <v>16831.689999999999</v>
      </c>
      <c r="P1270" s="637"/>
      <c r="Q1270" s="650">
        <v>16831.689999999999</v>
      </c>
    </row>
    <row r="1271" spans="1:17" ht="14.4" customHeight="1" x14ac:dyDescent="0.3">
      <c r="A1271" s="631" t="s">
        <v>2497</v>
      </c>
      <c r="B1271" s="632" t="s">
        <v>2531</v>
      </c>
      <c r="C1271" s="632" t="s">
        <v>2501</v>
      </c>
      <c r="D1271" s="632" t="s">
        <v>3059</v>
      </c>
      <c r="E1271" s="632" t="s">
        <v>3060</v>
      </c>
      <c r="F1271" s="649"/>
      <c r="G1271" s="649"/>
      <c r="H1271" s="649"/>
      <c r="I1271" s="649"/>
      <c r="J1271" s="649"/>
      <c r="K1271" s="649"/>
      <c r="L1271" s="649"/>
      <c r="M1271" s="649"/>
      <c r="N1271" s="649">
        <v>1</v>
      </c>
      <c r="O1271" s="649">
        <v>4066.69</v>
      </c>
      <c r="P1271" s="637"/>
      <c r="Q1271" s="650">
        <v>4066.69</v>
      </c>
    </row>
    <row r="1272" spans="1:17" ht="14.4" customHeight="1" x14ac:dyDescent="0.3">
      <c r="A1272" s="631" t="s">
        <v>2497</v>
      </c>
      <c r="B1272" s="632" t="s">
        <v>2531</v>
      </c>
      <c r="C1272" s="632" t="s">
        <v>634</v>
      </c>
      <c r="D1272" s="632" t="s">
        <v>2510</v>
      </c>
      <c r="E1272" s="632" t="s">
        <v>2586</v>
      </c>
      <c r="F1272" s="649">
        <v>1</v>
      </c>
      <c r="G1272" s="649">
        <v>37</v>
      </c>
      <c r="H1272" s="649"/>
      <c r="I1272" s="649">
        <v>37</v>
      </c>
      <c r="J1272" s="649"/>
      <c r="K1272" s="649"/>
      <c r="L1272" s="649"/>
      <c r="M1272" s="649"/>
      <c r="N1272" s="649"/>
      <c r="O1272" s="649"/>
      <c r="P1272" s="637"/>
      <c r="Q1272" s="650"/>
    </row>
    <row r="1273" spans="1:17" ht="14.4" customHeight="1" x14ac:dyDescent="0.3">
      <c r="A1273" s="631" t="s">
        <v>2497</v>
      </c>
      <c r="B1273" s="632" t="s">
        <v>2531</v>
      </c>
      <c r="C1273" s="632" t="s">
        <v>634</v>
      </c>
      <c r="D1273" s="632" t="s">
        <v>2593</v>
      </c>
      <c r="E1273" s="632" t="s">
        <v>2595</v>
      </c>
      <c r="F1273" s="649"/>
      <c r="G1273" s="649"/>
      <c r="H1273" s="649"/>
      <c r="I1273" s="649"/>
      <c r="J1273" s="649">
        <v>1</v>
      </c>
      <c r="K1273" s="649">
        <v>187</v>
      </c>
      <c r="L1273" s="649">
        <v>1</v>
      </c>
      <c r="M1273" s="649">
        <v>187</v>
      </c>
      <c r="N1273" s="649"/>
      <c r="O1273" s="649"/>
      <c r="P1273" s="637"/>
      <c r="Q1273" s="650"/>
    </row>
    <row r="1274" spans="1:17" ht="14.4" customHeight="1" x14ac:dyDescent="0.3">
      <c r="A1274" s="631" t="s">
        <v>2497</v>
      </c>
      <c r="B1274" s="632" t="s">
        <v>2531</v>
      </c>
      <c r="C1274" s="632" t="s">
        <v>634</v>
      </c>
      <c r="D1274" s="632" t="s">
        <v>2596</v>
      </c>
      <c r="E1274" s="632" t="s">
        <v>2598</v>
      </c>
      <c r="F1274" s="649">
        <v>1</v>
      </c>
      <c r="G1274" s="649">
        <v>128</v>
      </c>
      <c r="H1274" s="649"/>
      <c r="I1274" s="649">
        <v>128</v>
      </c>
      <c r="J1274" s="649"/>
      <c r="K1274" s="649"/>
      <c r="L1274" s="649"/>
      <c r="M1274" s="649"/>
      <c r="N1274" s="649"/>
      <c r="O1274" s="649"/>
      <c r="P1274" s="637"/>
      <c r="Q1274" s="650"/>
    </row>
    <row r="1275" spans="1:17" ht="14.4" customHeight="1" x14ac:dyDescent="0.3">
      <c r="A1275" s="631" t="s">
        <v>2497</v>
      </c>
      <c r="B1275" s="632" t="s">
        <v>2531</v>
      </c>
      <c r="C1275" s="632" t="s">
        <v>634</v>
      </c>
      <c r="D1275" s="632" t="s">
        <v>2599</v>
      </c>
      <c r="E1275" s="632" t="s">
        <v>2600</v>
      </c>
      <c r="F1275" s="649">
        <v>21</v>
      </c>
      <c r="G1275" s="649">
        <v>4683</v>
      </c>
      <c r="H1275" s="649">
        <v>0.52500000000000002</v>
      </c>
      <c r="I1275" s="649">
        <v>223</v>
      </c>
      <c r="J1275" s="649">
        <v>40</v>
      </c>
      <c r="K1275" s="649">
        <v>8920</v>
      </c>
      <c r="L1275" s="649">
        <v>1</v>
      </c>
      <c r="M1275" s="649">
        <v>223</v>
      </c>
      <c r="N1275" s="649">
        <v>21</v>
      </c>
      <c r="O1275" s="649">
        <v>4704</v>
      </c>
      <c r="P1275" s="637">
        <v>0.52735426008968611</v>
      </c>
      <c r="Q1275" s="650">
        <v>224</v>
      </c>
    </row>
    <row r="1276" spans="1:17" ht="14.4" customHeight="1" x14ac:dyDescent="0.3">
      <c r="A1276" s="631" t="s">
        <v>2497</v>
      </c>
      <c r="B1276" s="632" t="s">
        <v>2531</v>
      </c>
      <c r="C1276" s="632" t="s">
        <v>634</v>
      </c>
      <c r="D1276" s="632" t="s">
        <v>2599</v>
      </c>
      <c r="E1276" s="632" t="s">
        <v>2601</v>
      </c>
      <c r="F1276" s="649">
        <v>15</v>
      </c>
      <c r="G1276" s="649">
        <v>3345</v>
      </c>
      <c r="H1276" s="649">
        <v>15</v>
      </c>
      <c r="I1276" s="649">
        <v>223</v>
      </c>
      <c r="J1276" s="649">
        <v>1</v>
      </c>
      <c r="K1276" s="649">
        <v>223</v>
      </c>
      <c r="L1276" s="649">
        <v>1</v>
      </c>
      <c r="M1276" s="649">
        <v>223</v>
      </c>
      <c r="N1276" s="649">
        <v>12</v>
      </c>
      <c r="O1276" s="649">
        <v>2688</v>
      </c>
      <c r="P1276" s="637">
        <v>12.053811659192824</v>
      </c>
      <c r="Q1276" s="650">
        <v>224</v>
      </c>
    </row>
    <row r="1277" spans="1:17" ht="14.4" customHeight="1" x14ac:dyDescent="0.3">
      <c r="A1277" s="631" t="s">
        <v>2497</v>
      </c>
      <c r="B1277" s="632" t="s">
        <v>2531</v>
      </c>
      <c r="C1277" s="632" t="s">
        <v>634</v>
      </c>
      <c r="D1277" s="632" t="s">
        <v>2608</v>
      </c>
      <c r="E1277" s="632" t="s">
        <v>2609</v>
      </c>
      <c r="F1277" s="649">
        <v>8</v>
      </c>
      <c r="G1277" s="649">
        <v>1800</v>
      </c>
      <c r="H1277" s="649">
        <v>1</v>
      </c>
      <c r="I1277" s="649">
        <v>225</v>
      </c>
      <c r="J1277" s="649">
        <v>8</v>
      </c>
      <c r="K1277" s="649">
        <v>1800</v>
      </c>
      <c r="L1277" s="649">
        <v>1</v>
      </c>
      <c r="M1277" s="649">
        <v>225</v>
      </c>
      <c r="N1277" s="649">
        <v>26</v>
      </c>
      <c r="O1277" s="649">
        <v>5876</v>
      </c>
      <c r="P1277" s="637">
        <v>3.2644444444444445</v>
      </c>
      <c r="Q1277" s="650">
        <v>226</v>
      </c>
    </row>
    <row r="1278" spans="1:17" ht="14.4" customHeight="1" x14ac:dyDescent="0.3">
      <c r="A1278" s="631" t="s">
        <v>2497</v>
      </c>
      <c r="B1278" s="632" t="s">
        <v>2531</v>
      </c>
      <c r="C1278" s="632" t="s">
        <v>634</v>
      </c>
      <c r="D1278" s="632" t="s">
        <v>2608</v>
      </c>
      <c r="E1278" s="632" t="s">
        <v>2610</v>
      </c>
      <c r="F1278" s="649">
        <v>21</v>
      </c>
      <c r="G1278" s="649">
        <v>4725</v>
      </c>
      <c r="H1278" s="649">
        <v>0.875</v>
      </c>
      <c r="I1278" s="649">
        <v>225</v>
      </c>
      <c r="J1278" s="649">
        <v>24</v>
      </c>
      <c r="K1278" s="649">
        <v>5400</v>
      </c>
      <c r="L1278" s="649">
        <v>1</v>
      </c>
      <c r="M1278" s="649">
        <v>225</v>
      </c>
      <c r="N1278" s="649">
        <v>10</v>
      </c>
      <c r="O1278" s="649">
        <v>2260</v>
      </c>
      <c r="P1278" s="637">
        <v>0.41851851851851851</v>
      </c>
      <c r="Q1278" s="650">
        <v>226</v>
      </c>
    </row>
    <row r="1279" spans="1:17" ht="14.4" customHeight="1" x14ac:dyDescent="0.3">
      <c r="A1279" s="631" t="s">
        <v>2497</v>
      </c>
      <c r="B1279" s="632" t="s">
        <v>2531</v>
      </c>
      <c r="C1279" s="632" t="s">
        <v>634</v>
      </c>
      <c r="D1279" s="632" t="s">
        <v>2611</v>
      </c>
      <c r="E1279" s="632" t="s">
        <v>2612</v>
      </c>
      <c r="F1279" s="649">
        <v>1</v>
      </c>
      <c r="G1279" s="649">
        <v>625</v>
      </c>
      <c r="H1279" s="649">
        <v>0.99840255591054317</v>
      </c>
      <c r="I1279" s="649">
        <v>625</v>
      </c>
      <c r="J1279" s="649">
        <v>1</v>
      </c>
      <c r="K1279" s="649">
        <v>626</v>
      </c>
      <c r="L1279" s="649">
        <v>1</v>
      </c>
      <c r="M1279" s="649">
        <v>626</v>
      </c>
      <c r="N1279" s="649"/>
      <c r="O1279" s="649"/>
      <c r="P1279" s="637"/>
      <c r="Q1279" s="650"/>
    </row>
    <row r="1280" spans="1:17" ht="14.4" customHeight="1" x14ac:dyDescent="0.3">
      <c r="A1280" s="631" t="s">
        <v>2497</v>
      </c>
      <c r="B1280" s="632" t="s">
        <v>2531</v>
      </c>
      <c r="C1280" s="632" t="s">
        <v>634</v>
      </c>
      <c r="D1280" s="632" t="s">
        <v>2619</v>
      </c>
      <c r="E1280" s="632" t="s">
        <v>2756</v>
      </c>
      <c r="F1280" s="649">
        <v>2</v>
      </c>
      <c r="G1280" s="649">
        <v>920</v>
      </c>
      <c r="H1280" s="649"/>
      <c r="I1280" s="649">
        <v>460</v>
      </c>
      <c r="J1280" s="649"/>
      <c r="K1280" s="649"/>
      <c r="L1280" s="649"/>
      <c r="M1280" s="649"/>
      <c r="N1280" s="649">
        <v>1</v>
      </c>
      <c r="O1280" s="649">
        <v>461</v>
      </c>
      <c r="P1280" s="637"/>
      <c r="Q1280" s="650">
        <v>461</v>
      </c>
    </row>
    <row r="1281" spans="1:17" ht="14.4" customHeight="1" x14ac:dyDescent="0.3">
      <c r="A1281" s="631" t="s">
        <v>2497</v>
      </c>
      <c r="B1281" s="632" t="s">
        <v>2531</v>
      </c>
      <c r="C1281" s="632" t="s">
        <v>634</v>
      </c>
      <c r="D1281" s="632" t="s">
        <v>2619</v>
      </c>
      <c r="E1281" s="632" t="s">
        <v>2620</v>
      </c>
      <c r="F1281" s="649"/>
      <c r="G1281" s="649"/>
      <c r="H1281" s="649"/>
      <c r="I1281" s="649"/>
      <c r="J1281" s="649">
        <v>3</v>
      </c>
      <c r="K1281" s="649">
        <v>1380</v>
      </c>
      <c r="L1281" s="649">
        <v>1</v>
      </c>
      <c r="M1281" s="649">
        <v>460</v>
      </c>
      <c r="N1281" s="649">
        <v>3</v>
      </c>
      <c r="O1281" s="649">
        <v>1383</v>
      </c>
      <c r="P1281" s="637">
        <v>1.0021739130434784</v>
      </c>
      <c r="Q1281" s="650">
        <v>461</v>
      </c>
    </row>
    <row r="1282" spans="1:17" ht="14.4" customHeight="1" x14ac:dyDescent="0.3">
      <c r="A1282" s="631" t="s">
        <v>2497</v>
      </c>
      <c r="B1282" s="632" t="s">
        <v>2531</v>
      </c>
      <c r="C1282" s="632" t="s">
        <v>634</v>
      </c>
      <c r="D1282" s="632" t="s">
        <v>2627</v>
      </c>
      <c r="E1282" s="632" t="s">
        <v>2628</v>
      </c>
      <c r="F1282" s="649"/>
      <c r="G1282" s="649"/>
      <c r="H1282" s="649"/>
      <c r="I1282" s="649"/>
      <c r="J1282" s="649">
        <v>1</v>
      </c>
      <c r="K1282" s="649">
        <v>265</v>
      </c>
      <c r="L1282" s="649">
        <v>1</v>
      </c>
      <c r="M1282" s="649">
        <v>265</v>
      </c>
      <c r="N1282" s="649"/>
      <c r="O1282" s="649"/>
      <c r="P1282" s="637"/>
      <c r="Q1282" s="650"/>
    </row>
    <row r="1283" spans="1:17" ht="14.4" customHeight="1" x14ac:dyDescent="0.3">
      <c r="A1283" s="631" t="s">
        <v>2497</v>
      </c>
      <c r="B1283" s="632" t="s">
        <v>2531</v>
      </c>
      <c r="C1283" s="632" t="s">
        <v>634</v>
      </c>
      <c r="D1283" s="632" t="s">
        <v>2898</v>
      </c>
      <c r="E1283" s="632" t="s">
        <v>2899</v>
      </c>
      <c r="F1283" s="649"/>
      <c r="G1283" s="649"/>
      <c r="H1283" s="649"/>
      <c r="I1283" s="649"/>
      <c r="J1283" s="649"/>
      <c r="K1283" s="649"/>
      <c r="L1283" s="649"/>
      <c r="M1283" s="649"/>
      <c r="N1283" s="649">
        <v>1</v>
      </c>
      <c r="O1283" s="649">
        <v>1577</v>
      </c>
      <c r="P1283" s="637"/>
      <c r="Q1283" s="650">
        <v>1577</v>
      </c>
    </row>
    <row r="1284" spans="1:17" ht="14.4" customHeight="1" x14ac:dyDescent="0.3">
      <c r="A1284" s="631" t="s">
        <v>2497</v>
      </c>
      <c r="B1284" s="632" t="s">
        <v>2531</v>
      </c>
      <c r="C1284" s="632" t="s">
        <v>634</v>
      </c>
      <c r="D1284" s="632" t="s">
        <v>2635</v>
      </c>
      <c r="E1284" s="632" t="s">
        <v>2636</v>
      </c>
      <c r="F1284" s="649"/>
      <c r="G1284" s="649"/>
      <c r="H1284" s="649"/>
      <c r="I1284" s="649"/>
      <c r="J1284" s="649">
        <v>1</v>
      </c>
      <c r="K1284" s="649">
        <v>345</v>
      </c>
      <c r="L1284" s="649">
        <v>1</v>
      </c>
      <c r="M1284" s="649">
        <v>345</v>
      </c>
      <c r="N1284" s="649"/>
      <c r="O1284" s="649"/>
      <c r="P1284" s="637"/>
      <c r="Q1284" s="650"/>
    </row>
    <row r="1285" spans="1:17" ht="14.4" customHeight="1" x14ac:dyDescent="0.3">
      <c r="A1285" s="631" t="s">
        <v>2497</v>
      </c>
      <c r="B1285" s="632" t="s">
        <v>2531</v>
      </c>
      <c r="C1285" s="632" t="s">
        <v>634</v>
      </c>
      <c r="D1285" s="632" t="s">
        <v>2646</v>
      </c>
      <c r="E1285" s="632" t="s">
        <v>2647</v>
      </c>
      <c r="F1285" s="649">
        <v>18</v>
      </c>
      <c r="G1285" s="649">
        <v>92826</v>
      </c>
      <c r="H1285" s="649">
        <v>0.6</v>
      </c>
      <c r="I1285" s="649">
        <v>5157</v>
      </c>
      <c r="J1285" s="649">
        <v>30</v>
      </c>
      <c r="K1285" s="649">
        <v>154710</v>
      </c>
      <c r="L1285" s="649">
        <v>1</v>
      </c>
      <c r="M1285" s="649">
        <v>5157</v>
      </c>
      <c r="N1285" s="649">
        <v>32</v>
      </c>
      <c r="O1285" s="649">
        <v>165048</v>
      </c>
      <c r="P1285" s="637">
        <v>1.0668217956176071</v>
      </c>
      <c r="Q1285" s="650">
        <v>5157.75</v>
      </c>
    </row>
    <row r="1286" spans="1:17" ht="14.4" customHeight="1" x14ac:dyDescent="0.3">
      <c r="A1286" s="631" t="s">
        <v>2497</v>
      </c>
      <c r="B1286" s="632" t="s">
        <v>2531</v>
      </c>
      <c r="C1286" s="632" t="s">
        <v>634</v>
      </c>
      <c r="D1286" s="632" t="s">
        <v>2651</v>
      </c>
      <c r="E1286" s="632" t="s">
        <v>2652</v>
      </c>
      <c r="F1286" s="649">
        <v>1</v>
      </c>
      <c r="G1286" s="649">
        <v>5620</v>
      </c>
      <c r="H1286" s="649">
        <v>1</v>
      </c>
      <c r="I1286" s="649">
        <v>5620</v>
      </c>
      <c r="J1286" s="649">
        <v>1</v>
      </c>
      <c r="K1286" s="649">
        <v>5620</v>
      </c>
      <c r="L1286" s="649">
        <v>1</v>
      </c>
      <c r="M1286" s="649">
        <v>5620</v>
      </c>
      <c r="N1286" s="649">
        <v>3</v>
      </c>
      <c r="O1286" s="649">
        <v>16863</v>
      </c>
      <c r="P1286" s="637">
        <v>3.0005338078291817</v>
      </c>
      <c r="Q1286" s="650">
        <v>5621</v>
      </c>
    </row>
    <row r="1287" spans="1:17" ht="14.4" customHeight="1" x14ac:dyDescent="0.3">
      <c r="A1287" s="631" t="s">
        <v>2497</v>
      </c>
      <c r="B1287" s="632" t="s">
        <v>2531</v>
      </c>
      <c r="C1287" s="632" t="s">
        <v>634</v>
      </c>
      <c r="D1287" s="632" t="s">
        <v>2651</v>
      </c>
      <c r="E1287" s="632" t="s">
        <v>2653</v>
      </c>
      <c r="F1287" s="649">
        <v>1</v>
      </c>
      <c r="G1287" s="649">
        <v>5620</v>
      </c>
      <c r="H1287" s="649">
        <v>0.33333333333333331</v>
      </c>
      <c r="I1287" s="649">
        <v>5620</v>
      </c>
      <c r="J1287" s="649">
        <v>3</v>
      </c>
      <c r="K1287" s="649">
        <v>16860</v>
      </c>
      <c r="L1287" s="649">
        <v>1</v>
      </c>
      <c r="M1287" s="649">
        <v>5620</v>
      </c>
      <c r="N1287" s="649"/>
      <c r="O1287" s="649"/>
      <c r="P1287" s="637"/>
      <c r="Q1287" s="650"/>
    </row>
    <row r="1288" spans="1:17" ht="14.4" customHeight="1" x14ac:dyDescent="0.3">
      <c r="A1288" s="631" t="s">
        <v>2497</v>
      </c>
      <c r="B1288" s="632" t="s">
        <v>2531</v>
      </c>
      <c r="C1288" s="632" t="s">
        <v>634</v>
      </c>
      <c r="D1288" s="632" t="s">
        <v>2659</v>
      </c>
      <c r="E1288" s="632" t="s">
        <v>2660</v>
      </c>
      <c r="F1288" s="649">
        <v>326</v>
      </c>
      <c r="G1288" s="649">
        <v>57702</v>
      </c>
      <c r="H1288" s="649">
        <v>1.3092369477911647</v>
      </c>
      <c r="I1288" s="649">
        <v>177</v>
      </c>
      <c r="J1288" s="649">
        <v>249</v>
      </c>
      <c r="K1288" s="649">
        <v>44073</v>
      </c>
      <c r="L1288" s="649">
        <v>1</v>
      </c>
      <c r="M1288" s="649">
        <v>177</v>
      </c>
      <c r="N1288" s="649">
        <v>205</v>
      </c>
      <c r="O1288" s="649">
        <v>36490</v>
      </c>
      <c r="P1288" s="637">
        <v>0.82794454654777305</v>
      </c>
      <c r="Q1288" s="650">
        <v>178</v>
      </c>
    </row>
    <row r="1289" spans="1:17" ht="14.4" customHeight="1" x14ac:dyDescent="0.3">
      <c r="A1289" s="631" t="s">
        <v>2497</v>
      </c>
      <c r="B1289" s="632" t="s">
        <v>2531</v>
      </c>
      <c r="C1289" s="632" t="s">
        <v>634</v>
      </c>
      <c r="D1289" s="632" t="s">
        <v>2659</v>
      </c>
      <c r="E1289" s="632" t="s">
        <v>2661</v>
      </c>
      <c r="F1289" s="649">
        <v>47</v>
      </c>
      <c r="G1289" s="649">
        <v>8319</v>
      </c>
      <c r="H1289" s="649">
        <v>1.6785714285714286</v>
      </c>
      <c r="I1289" s="649">
        <v>177</v>
      </c>
      <c r="J1289" s="649">
        <v>28</v>
      </c>
      <c r="K1289" s="649">
        <v>4956</v>
      </c>
      <c r="L1289" s="649">
        <v>1</v>
      </c>
      <c r="M1289" s="649">
        <v>177</v>
      </c>
      <c r="N1289" s="649">
        <v>49</v>
      </c>
      <c r="O1289" s="649">
        <v>8722</v>
      </c>
      <c r="P1289" s="637">
        <v>1.7598870056497176</v>
      </c>
      <c r="Q1289" s="650">
        <v>178</v>
      </c>
    </row>
    <row r="1290" spans="1:17" ht="14.4" customHeight="1" x14ac:dyDescent="0.3">
      <c r="A1290" s="631" t="s">
        <v>2497</v>
      </c>
      <c r="B1290" s="632" t="s">
        <v>2531</v>
      </c>
      <c r="C1290" s="632" t="s">
        <v>634</v>
      </c>
      <c r="D1290" s="632" t="s">
        <v>2662</v>
      </c>
      <c r="E1290" s="632" t="s">
        <v>2663</v>
      </c>
      <c r="F1290" s="649">
        <v>1</v>
      </c>
      <c r="G1290" s="649">
        <v>2048</v>
      </c>
      <c r="H1290" s="649"/>
      <c r="I1290" s="649">
        <v>2048</v>
      </c>
      <c r="J1290" s="649"/>
      <c r="K1290" s="649"/>
      <c r="L1290" s="649"/>
      <c r="M1290" s="649"/>
      <c r="N1290" s="649"/>
      <c r="O1290" s="649"/>
      <c r="P1290" s="637"/>
      <c r="Q1290" s="650"/>
    </row>
    <row r="1291" spans="1:17" ht="14.4" customHeight="1" x14ac:dyDescent="0.3">
      <c r="A1291" s="631" t="s">
        <v>2497</v>
      </c>
      <c r="B1291" s="632" t="s">
        <v>2531</v>
      </c>
      <c r="C1291" s="632" t="s">
        <v>634</v>
      </c>
      <c r="D1291" s="632" t="s">
        <v>2664</v>
      </c>
      <c r="E1291" s="632" t="s">
        <v>2666</v>
      </c>
      <c r="F1291" s="649"/>
      <c r="G1291" s="649"/>
      <c r="H1291" s="649"/>
      <c r="I1291" s="649"/>
      <c r="J1291" s="649">
        <v>1</v>
      </c>
      <c r="K1291" s="649">
        <v>345</v>
      </c>
      <c r="L1291" s="649">
        <v>1</v>
      </c>
      <c r="M1291" s="649">
        <v>345</v>
      </c>
      <c r="N1291" s="649"/>
      <c r="O1291" s="649"/>
      <c r="P1291" s="637"/>
      <c r="Q1291" s="650"/>
    </row>
    <row r="1292" spans="1:17" ht="14.4" customHeight="1" x14ac:dyDescent="0.3">
      <c r="A1292" s="631" t="s">
        <v>2497</v>
      </c>
      <c r="B1292" s="632" t="s">
        <v>2531</v>
      </c>
      <c r="C1292" s="632" t="s">
        <v>634</v>
      </c>
      <c r="D1292" s="632" t="s">
        <v>2669</v>
      </c>
      <c r="E1292" s="632" t="s">
        <v>2670</v>
      </c>
      <c r="F1292" s="649">
        <v>4</v>
      </c>
      <c r="G1292" s="649">
        <v>10944</v>
      </c>
      <c r="H1292" s="649">
        <v>0.66642309097552066</v>
      </c>
      <c r="I1292" s="649">
        <v>2736</v>
      </c>
      <c r="J1292" s="649">
        <v>6</v>
      </c>
      <c r="K1292" s="649">
        <v>16422</v>
      </c>
      <c r="L1292" s="649">
        <v>1</v>
      </c>
      <c r="M1292" s="649">
        <v>2737</v>
      </c>
      <c r="N1292" s="649">
        <v>5</v>
      </c>
      <c r="O1292" s="649">
        <v>13685</v>
      </c>
      <c r="P1292" s="637">
        <v>0.83333333333333337</v>
      </c>
      <c r="Q1292" s="650">
        <v>2737</v>
      </c>
    </row>
    <row r="1293" spans="1:17" ht="14.4" customHeight="1" x14ac:dyDescent="0.3">
      <c r="A1293" s="631" t="s">
        <v>2497</v>
      </c>
      <c r="B1293" s="632" t="s">
        <v>2531</v>
      </c>
      <c r="C1293" s="632" t="s">
        <v>634</v>
      </c>
      <c r="D1293" s="632" t="s">
        <v>2669</v>
      </c>
      <c r="E1293" s="632" t="s">
        <v>2671</v>
      </c>
      <c r="F1293" s="649">
        <v>14</v>
      </c>
      <c r="G1293" s="649">
        <v>38304</v>
      </c>
      <c r="H1293" s="649">
        <v>1.3994884910485934</v>
      </c>
      <c r="I1293" s="649">
        <v>2736</v>
      </c>
      <c r="J1293" s="649">
        <v>10</v>
      </c>
      <c r="K1293" s="649">
        <v>27370</v>
      </c>
      <c r="L1293" s="649">
        <v>1</v>
      </c>
      <c r="M1293" s="649">
        <v>2737</v>
      </c>
      <c r="N1293" s="649">
        <v>14</v>
      </c>
      <c r="O1293" s="649">
        <v>38318</v>
      </c>
      <c r="P1293" s="637">
        <v>1.4</v>
      </c>
      <c r="Q1293" s="650">
        <v>2737</v>
      </c>
    </row>
    <row r="1294" spans="1:17" ht="14.4" customHeight="1" x14ac:dyDescent="0.3">
      <c r="A1294" s="631" t="s">
        <v>2497</v>
      </c>
      <c r="B1294" s="632" t="s">
        <v>2531</v>
      </c>
      <c r="C1294" s="632" t="s">
        <v>634</v>
      </c>
      <c r="D1294" s="632" t="s">
        <v>2672</v>
      </c>
      <c r="E1294" s="632" t="s">
        <v>2673</v>
      </c>
      <c r="F1294" s="649">
        <v>5</v>
      </c>
      <c r="G1294" s="649">
        <v>26345</v>
      </c>
      <c r="H1294" s="649">
        <v>5</v>
      </c>
      <c r="I1294" s="649">
        <v>5269</v>
      </c>
      <c r="J1294" s="649">
        <v>1</v>
      </c>
      <c r="K1294" s="649">
        <v>5269</v>
      </c>
      <c r="L1294" s="649">
        <v>1</v>
      </c>
      <c r="M1294" s="649">
        <v>5269</v>
      </c>
      <c r="N1294" s="649">
        <v>2</v>
      </c>
      <c r="O1294" s="649">
        <v>10540</v>
      </c>
      <c r="P1294" s="637">
        <v>2.0003795786676788</v>
      </c>
      <c r="Q1294" s="650">
        <v>5270</v>
      </c>
    </row>
    <row r="1295" spans="1:17" ht="14.4" customHeight="1" x14ac:dyDescent="0.3">
      <c r="A1295" s="631" t="s">
        <v>2497</v>
      </c>
      <c r="B1295" s="632" t="s">
        <v>2531</v>
      </c>
      <c r="C1295" s="632" t="s">
        <v>634</v>
      </c>
      <c r="D1295" s="632" t="s">
        <v>2678</v>
      </c>
      <c r="E1295" s="632" t="s">
        <v>2679</v>
      </c>
      <c r="F1295" s="649">
        <v>3</v>
      </c>
      <c r="G1295" s="649">
        <v>2022</v>
      </c>
      <c r="H1295" s="649">
        <v>2.9955555555555557</v>
      </c>
      <c r="I1295" s="649">
        <v>674</v>
      </c>
      <c r="J1295" s="649">
        <v>1</v>
      </c>
      <c r="K1295" s="649">
        <v>675</v>
      </c>
      <c r="L1295" s="649">
        <v>1</v>
      </c>
      <c r="M1295" s="649">
        <v>675</v>
      </c>
      <c r="N1295" s="649">
        <v>1</v>
      </c>
      <c r="O1295" s="649">
        <v>675</v>
      </c>
      <c r="P1295" s="637">
        <v>1</v>
      </c>
      <c r="Q1295" s="650">
        <v>675</v>
      </c>
    </row>
    <row r="1296" spans="1:17" ht="14.4" customHeight="1" x14ac:dyDescent="0.3">
      <c r="A1296" s="631" t="s">
        <v>2497</v>
      </c>
      <c r="B1296" s="632" t="s">
        <v>2531</v>
      </c>
      <c r="C1296" s="632" t="s">
        <v>634</v>
      </c>
      <c r="D1296" s="632" t="s">
        <v>2678</v>
      </c>
      <c r="E1296" s="632" t="s">
        <v>2680</v>
      </c>
      <c r="F1296" s="649">
        <v>6</v>
      </c>
      <c r="G1296" s="649">
        <v>4044</v>
      </c>
      <c r="H1296" s="649">
        <v>0.99851851851851847</v>
      </c>
      <c r="I1296" s="649">
        <v>674</v>
      </c>
      <c r="J1296" s="649">
        <v>6</v>
      </c>
      <c r="K1296" s="649">
        <v>4050</v>
      </c>
      <c r="L1296" s="649">
        <v>1</v>
      </c>
      <c r="M1296" s="649">
        <v>675</v>
      </c>
      <c r="N1296" s="649">
        <v>3</v>
      </c>
      <c r="O1296" s="649">
        <v>2025</v>
      </c>
      <c r="P1296" s="637">
        <v>0.5</v>
      </c>
      <c r="Q1296" s="650">
        <v>675</v>
      </c>
    </row>
    <row r="1297" spans="1:17" ht="14.4" customHeight="1" x14ac:dyDescent="0.3">
      <c r="A1297" s="631" t="s">
        <v>2497</v>
      </c>
      <c r="B1297" s="632" t="s">
        <v>2531</v>
      </c>
      <c r="C1297" s="632" t="s">
        <v>634</v>
      </c>
      <c r="D1297" s="632" t="s">
        <v>2683</v>
      </c>
      <c r="E1297" s="632" t="s">
        <v>2761</v>
      </c>
      <c r="F1297" s="649">
        <v>2</v>
      </c>
      <c r="G1297" s="649">
        <v>1136</v>
      </c>
      <c r="H1297" s="649"/>
      <c r="I1297" s="649">
        <v>568</v>
      </c>
      <c r="J1297" s="649"/>
      <c r="K1297" s="649"/>
      <c r="L1297" s="649"/>
      <c r="M1297" s="649"/>
      <c r="N1297" s="649">
        <v>1</v>
      </c>
      <c r="O1297" s="649">
        <v>569</v>
      </c>
      <c r="P1297" s="637"/>
      <c r="Q1297" s="650">
        <v>569</v>
      </c>
    </row>
    <row r="1298" spans="1:17" ht="14.4" customHeight="1" x14ac:dyDescent="0.3">
      <c r="A1298" s="631" t="s">
        <v>2497</v>
      </c>
      <c r="B1298" s="632" t="s">
        <v>2531</v>
      </c>
      <c r="C1298" s="632" t="s">
        <v>634</v>
      </c>
      <c r="D1298" s="632" t="s">
        <v>2683</v>
      </c>
      <c r="E1298" s="632" t="s">
        <v>2684</v>
      </c>
      <c r="F1298" s="649"/>
      <c r="G1298" s="649"/>
      <c r="H1298" s="649"/>
      <c r="I1298" s="649"/>
      <c r="J1298" s="649">
        <v>3</v>
      </c>
      <c r="K1298" s="649">
        <v>1707</v>
      </c>
      <c r="L1298" s="649">
        <v>1</v>
      </c>
      <c r="M1298" s="649">
        <v>569</v>
      </c>
      <c r="N1298" s="649">
        <v>3</v>
      </c>
      <c r="O1298" s="649">
        <v>1707</v>
      </c>
      <c r="P1298" s="637">
        <v>1</v>
      </c>
      <c r="Q1298" s="650">
        <v>569</v>
      </c>
    </row>
    <row r="1299" spans="1:17" ht="14.4" customHeight="1" x14ac:dyDescent="0.3">
      <c r="A1299" s="631" t="s">
        <v>2497</v>
      </c>
      <c r="B1299" s="632" t="s">
        <v>2531</v>
      </c>
      <c r="C1299" s="632" t="s">
        <v>634</v>
      </c>
      <c r="D1299" s="632" t="s">
        <v>2685</v>
      </c>
      <c r="E1299" s="632" t="s">
        <v>2686</v>
      </c>
      <c r="F1299" s="649"/>
      <c r="G1299" s="649"/>
      <c r="H1299" s="649"/>
      <c r="I1299" s="649"/>
      <c r="J1299" s="649"/>
      <c r="K1299" s="649"/>
      <c r="L1299" s="649"/>
      <c r="M1299" s="649"/>
      <c r="N1299" s="649">
        <v>1</v>
      </c>
      <c r="O1299" s="649">
        <v>155</v>
      </c>
      <c r="P1299" s="637"/>
      <c r="Q1299" s="650">
        <v>155</v>
      </c>
    </row>
    <row r="1300" spans="1:17" ht="14.4" customHeight="1" x14ac:dyDescent="0.3">
      <c r="A1300" s="631" t="s">
        <v>2497</v>
      </c>
      <c r="B1300" s="632" t="s">
        <v>2531</v>
      </c>
      <c r="C1300" s="632" t="s">
        <v>634</v>
      </c>
      <c r="D1300" s="632" t="s">
        <v>2685</v>
      </c>
      <c r="E1300" s="632" t="s">
        <v>2687</v>
      </c>
      <c r="F1300" s="649">
        <v>1</v>
      </c>
      <c r="G1300" s="649">
        <v>155</v>
      </c>
      <c r="H1300" s="649"/>
      <c r="I1300" s="649">
        <v>155</v>
      </c>
      <c r="J1300" s="649"/>
      <c r="K1300" s="649"/>
      <c r="L1300" s="649"/>
      <c r="M1300" s="649"/>
      <c r="N1300" s="649"/>
      <c r="O1300" s="649"/>
      <c r="P1300" s="637"/>
      <c r="Q1300" s="650"/>
    </row>
    <row r="1301" spans="1:17" ht="14.4" customHeight="1" x14ac:dyDescent="0.3">
      <c r="A1301" s="631" t="s">
        <v>2497</v>
      </c>
      <c r="B1301" s="632" t="s">
        <v>2531</v>
      </c>
      <c r="C1301" s="632" t="s">
        <v>634</v>
      </c>
      <c r="D1301" s="632" t="s">
        <v>2688</v>
      </c>
      <c r="E1301" s="632" t="s">
        <v>2690</v>
      </c>
      <c r="F1301" s="649">
        <v>2</v>
      </c>
      <c r="G1301" s="649">
        <v>398</v>
      </c>
      <c r="H1301" s="649"/>
      <c r="I1301" s="649">
        <v>199</v>
      </c>
      <c r="J1301" s="649"/>
      <c r="K1301" s="649"/>
      <c r="L1301" s="649"/>
      <c r="M1301" s="649"/>
      <c r="N1301" s="649"/>
      <c r="O1301" s="649"/>
      <c r="P1301" s="637"/>
      <c r="Q1301" s="650"/>
    </row>
    <row r="1302" spans="1:17" ht="14.4" customHeight="1" x14ac:dyDescent="0.3">
      <c r="A1302" s="631" t="s">
        <v>2497</v>
      </c>
      <c r="B1302" s="632" t="s">
        <v>2531</v>
      </c>
      <c r="C1302" s="632" t="s">
        <v>634</v>
      </c>
      <c r="D1302" s="632" t="s">
        <v>2691</v>
      </c>
      <c r="E1302" s="632" t="s">
        <v>2692</v>
      </c>
      <c r="F1302" s="649"/>
      <c r="G1302" s="649"/>
      <c r="H1302" s="649"/>
      <c r="I1302" s="649"/>
      <c r="J1302" s="649"/>
      <c r="K1302" s="649"/>
      <c r="L1302" s="649"/>
      <c r="M1302" s="649"/>
      <c r="N1302" s="649">
        <v>3</v>
      </c>
      <c r="O1302" s="649">
        <v>615</v>
      </c>
      <c r="P1302" s="637"/>
      <c r="Q1302" s="650">
        <v>205</v>
      </c>
    </row>
    <row r="1303" spans="1:17" ht="14.4" customHeight="1" x14ac:dyDescent="0.3">
      <c r="A1303" s="631" t="s">
        <v>2497</v>
      </c>
      <c r="B1303" s="632" t="s">
        <v>2531</v>
      </c>
      <c r="C1303" s="632" t="s">
        <v>634</v>
      </c>
      <c r="D1303" s="632" t="s">
        <v>2693</v>
      </c>
      <c r="E1303" s="632" t="s">
        <v>2694</v>
      </c>
      <c r="F1303" s="649">
        <v>1</v>
      </c>
      <c r="G1303" s="649">
        <v>426</v>
      </c>
      <c r="H1303" s="649">
        <v>0.33333333333333331</v>
      </c>
      <c r="I1303" s="649">
        <v>426</v>
      </c>
      <c r="J1303" s="649">
        <v>3</v>
      </c>
      <c r="K1303" s="649">
        <v>1278</v>
      </c>
      <c r="L1303" s="649">
        <v>1</v>
      </c>
      <c r="M1303" s="649">
        <v>426</v>
      </c>
      <c r="N1303" s="649"/>
      <c r="O1303" s="649"/>
      <c r="P1303" s="637"/>
      <c r="Q1303" s="650"/>
    </row>
    <row r="1304" spans="1:17" ht="14.4" customHeight="1" x14ac:dyDescent="0.3">
      <c r="A1304" s="631" t="s">
        <v>2497</v>
      </c>
      <c r="B1304" s="632" t="s">
        <v>2531</v>
      </c>
      <c r="C1304" s="632" t="s">
        <v>634</v>
      </c>
      <c r="D1304" s="632" t="s">
        <v>2698</v>
      </c>
      <c r="E1304" s="632" t="s">
        <v>2699</v>
      </c>
      <c r="F1304" s="649">
        <v>2</v>
      </c>
      <c r="G1304" s="649">
        <v>326</v>
      </c>
      <c r="H1304" s="649"/>
      <c r="I1304" s="649">
        <v>163</v>
      </c>
      <c r="J1304" s="649"/>
      <c r="K1304" s="649"/>
      <c r="L1304" s="649"/>
      <c r="M1304" s="649"/>
      <c r="N1304" s="649">
        <v>1</v>
      </c>
      <c r="O1304" s="649">
        <v>163</v>
      </c>
      <c r="P1304" s="637"/>
      <c r="Q1304" s="650">
        <v>163</v>
      </c>
    </row>
    <row r="1305" spans="1:17" ht="14.4" customHeight="1" x14ac:dyDescent="0.3">
      <c r="A1305" s="631" t="s">
        <v>2497</v>
      </c>
      <c r="B1305" s="632" t="s">
        <v>2531</v>
      </c>
      <c r="C1305" s="632" t="s">
        <v>634</v>
      </c>
      <c r="D1305" s="632" t="s">
        <v>2701</v>
      </c>
      <c r="E1305" s="632" t="s">
        <v>2702</v>
      </c>
      <c r="F1305" s="649"/>
      <c r="G1305" s="649"/>
      <c r="H1305" s="649"/>
      <c r="I1305" s="649"/>
      <c r="J1305" s="649">
        <v>2</v>
      </c>
      <c r="K1305" s="649">
        <v>872</v>
      </c>
      <c r="L1305" s="649">
        <v>1</v>
      </c>
      <c r="M1305" s="649">
        <v>436</v>
      </c>
      <c r="N1305" s="649"/>
      <c r="O1305" s="649"/>
      <c r="P1305" s="637"/>
      <c r="Q1305" s="650"/>
    </row>
    <row r="1306" spans="1:17" ht="14.4" customHeight="1" x14ac:dyDescent="0.3">
      <c r="A1306" s="631" t="s">
        <v>2497</v>
      </c>
      <c r="B1306" s="632" t="s">
        <v>2531</v>
      </c>
      <c r="C1306" s="632" t="s">
        <v>634</v>
      </c>
      <c r="D1306" s="632" t="s">
        <v>2704</v>
      </c>
      <c r="E1306" s="632" t="s">
        <v>2706</v>
      </c>
      <c r="F1306" s="649"/>
      <c r="G1306" s="649"/>
      <c r="H1306" s="649"/>
      <c r="I1306" s="649"/>
      <c r="J1306" s="649">
        <v>2</v>
      </c>
      <c r="K1306" s="649">
        <v>4310</v>
      </c>
      <c r="L1306" s="649">
        <v>1</v>
      </c>
      <c r="M1306" s="649">
        <v>2155</v>
      </c>
      <c r="N1306" s="649">
        <v>2</v>
      </c>
      <c r="O1306" s="649">
        <v>4312</v>
      </c>
      <c r="P1306" s="637">
        <v>1.0004640371229698</v>
      </c>
      <c r="Q1306" s="650">
        <v>2156</v>
      </c>
    </row>
    <row r="1307" spans="1:17" ht="14.4" customHeight="1" x14ac:dyDescent="0.3">
      <c r="A1307" s="631" t="s">
        <v>2497</v>
      </c>
      <c r="B1307" s="632" t="s">
        <v>2531</v>
      </c>
      <c r="C1307" s="632" t="s">
        <v>634</v>
      </c>
      <c r="D1307" s="632" t="s">
        <v>2710</v>
      </c>
      <c r="E1307" s="632" t="s">
        <v>2711</v>
      </c>
      <c r="F1307" s="649">
        <v>1</v>
      </c>
      <c r="G1307" s="649">
        <v>933</v>
      </c>
      <c r="H1307" s="649">
        <v>0.19978586723768738</v>
      </c>
      <c r="I1307" s="649">
        <v>933</v>
      </c>
      <c r="J1307" s="649">
        <v>5</v>
      </c>
      <c r="K1307" s="649">
        <v>4670</v>
      </c>
      <c r="L1307" s="649">
        <v>1</v>
      </c>
      <c r="M1307" s="649">
        <v>934</v>
      </c>
      <c r="N1307" s="649">
        <v>6</v>
      </c>
      <c r="O1307" s="649">
        <v>5610</v>
      </c>
      <c r="P1307" s="637">
        <v>1.2012847965738758</v>
      </c>
      <c r="Q1307" s="650">
        <v>935</v>
      </c>
    </row>
    <row r="1308" spans="1:17" ht="14.4" customHeight="1" x14ac:dyDescent="0.3">
      <c r="A1308" s="631" t="s">
        <v>2497</v>
      </c>
      <c r="B1308" s="632" t="s">
        <v>2531</v>
      </c>
      <c r="C1308" s="632" t="s">
        <v>634</v>
      </c>
      <c r="D1308" s="632" t="s">
        <v>2710</v>
      </c>
      <c r="E1308" s="632" t="s">
        <v>2712</v>
      </c>
      <c r="F1308" s="649"/>
      <c r="G1308" s="649"/>
      <c r="H1308" s="649"/>
      <c r="I1308" s="649"/>
      <c r="J1308" s="649"/>
      <c r="K1308" s="649"/>
      <c r="L1308" s="649"/>
      <c r="M1308" s="649"/>
      <c r="N1308" s="649">
        <v>3</v>
      </c>
      <c r="O1308" s="649">
        <v>2805</v>
      </c>
      <c r="P1308" s="637"/>
      <c r="Q1308" s="650">
        <v>935</v>
      </c>
    </row>
    <row r="1309" spans="1:17" ht="14.4" customHeight="1" x14ac:dyDescent="0.3">
      <c r="A1309" s="631" t="s">
        <v>2497</v>
      </c>
      <c r="B1309" s="632" t="s">
        <v>2531</v>
      </c>
      <c r="C1309" s="632" t="s">
        <v>634</v>
      </c>
      <c r="D1309" s="632" t="s">
        <v>2715</v>
      </c>
      <c r="E1309" s="632" t="s">
        <v>2716</v>
      </c>
      <c r="F1309" s="649"/>
      <c r="G1309" s="649"/>
      <c r="H1309" s="649"/>
      <c r="I1309" s="649"/>
      <c r="J1309" s="649">
        <v>1</v>
      </c>
      <c r="K1309" s="649">
        <v>8460</v>
      </c>
      <c r="L1309" s="649">
        <v>1</v>
      </c>
      <c r="M1309" s="649">
        <v>8460</v>
      </c>
      <c r="N1309" s="649"/>
      <c r="O1309" s="649"/>
      <c r="P1309" s="637"/>
      <c r="Q1309" s="650"/>
    </row>
    <row r="1310" spans="1:17" ht="14.4" customHeight="1" x14ac:dyDescent="0.3">
      <c r="A1310" s="631" t="s">
        <v>2497</v>
      </c>
      <c r="B1310" s="632" t="s">
        <v>2531</v>
      </c>
      <c r="C1310" s="632" t="s">
        <v>634</v>
      </c>
      <c r="D1310" s="632" t="s">
        <v>2715</v>
      </c>
      <c r="E1310" s="632" t="s">
        <v>2717</v>
      </c>
      <c r="F1310" s="649"/>
      <c r="G1310" s="649"/>
      <c r="H1310" s="649"/>
      <c r="I1310" s="649"/>
      <c r="J1310" s="649"/>
      <c r="K1310" s="649"/>
      <c r="L1310" s="649"/>
      <c r="M1310" s="649"/>
      <c r="N1310" s="649">
        <v>1</v>
      </c>
      <c r="O1310" s="649">
        <v>8462</v>
      </c>
      <c r="P1310" s="637"/>
      <c r="Q1310" s="650">
        <v>8462</v>
      </c>
    </row>
    <row r="1311" spans="1:17" ht="14.4" customHeight="1" x14ac:dyDescent="0.3">
      <c r="A1311" s="631" t="s">
        <v>3218</v>
      </c>
      <c r="B1311" s="632" t="s">
        <v>2498</v>
      </c>
      <c r="C1311" s="632" t="s">
        <v>634</v>
      </c>
      <c r="D1311" s="632" t="s">
        <v>2520</v>
      </c>
      <c r="E1311" s="632" t="s">
        <v>2521</v>
      </c>
      <c r="F1311" s="649">
        <v>1</v>
      </c>
      <c r="G1311" s="649">
        <v>281</v>
      </c>
      <c r="H1311" s="649"/>
      <c r="I1311" s="649">
        <v>281</v>
      </c>
      <c r="J1311" s="649"/>
      <c r="K1311" s="649"/>
      <c r="L1311" s="649"/>
      <c r="M1311" s="649"/>
      <c r="N1311" s="649"/>
      <c r="O1311" s="649"/>
      <c r="P1311" s="637"/>
      <c r="Q1311" s="650"/>
    </row>
    <row r="1312" spans="1:17" ht="14.4" customHeight="1" x14ac:dyDescent="0.3">
      <c r="A1312" s="631" t="s">
        <v>3218</v>
      </c>
      <c r="B1312" s="632" t="s">
        <v>2531</v>
      </c>
      <c r="C1312" s="632" t="s">
        <v>2499</v>
      </c>
      <c r="D1312" s="632" t="s">
        <v>2534</v>
      </c>
      <c r="E1312" s="632" t="s">
        <v>618</v>
      </c>
      <c r="F1312" s="649">
        <v>0.1</v>
      </c>
      <c r="G1312" s="649">
        <v>677.01</v>
      </c>
      <c r="H1312" s="649">
        <v>0.5</v>
      </c>
      <c r="I1312" s="649">
        <v>6770.0999999999995</v>
      </c>
      <c r="J1312" s="649">
        <v>0.2</v>
      </c>
      <c r="K1312" s="649">
        <v>1354.02</v>
      </c>
      <c r="L1312" s="649">
        <v>1</v>
      </c>
      <c r="M1312" s="649">
        <v>6770.0999999999995</v>
      </c>
      <c r="N1312" s="649"/>
      <c r="O1312" s="649"/>
      <c r="P1312" s="637"/>
      <c r="Q1312" s="650"/>
    </row>
    <row r="1313" spans="1:17" ht="14.4" customHeight="1" x14ac:dyDescent="0.3">
      <c r="A1313" s="631" t="s">
        <v>3218</v>
      </c>
      <c r="B1313" s="632" t="s">
        <v>2531</v>
      </c>
      <c r="C1313" s="632" t="s">
        <v>2499</v>
      </c>
      <c r="D1313" s="632" t="s">
        <v>2535</v>
      </c>
      <c r="E1313" s="632" t="s">
        <v>675</v>
      </c>
      <c r="F1313" s="649">
        <v>0.56999999999999995</v>
      </c>
      <c r="G1313" s="649">
        <v>2818.0199999999995</v>
      </c>
      <c r="H1313" s="649">
        <v>2.5333704915674775</v>
      </c>
      <c r="I1313" s="649">
        <v>4943.894736842105</v>
      </c>
      <c r="J1313" s="649">
        <v>0.22999999999999998</v>
      </c>
      <c r="K1313" s="649">
        <v>1112.3600000000001</v>
      </c>
      <c r="L1313" s="649">
        <v>1</v>
      </c>
      <c r="M1313" s="649">
        <v>4836.3478260869579</v>
      </c>
      <c r="N1313" s="649">
        <v>0.5</v>
      </c>
      <c r="O1313" s="649">
        <v>2468.7200000000003</v>
      </c>
      <c r="P1313" s="637">
        <v>2.2193534467258802</v>
      </c>
      <c r="Q1313" s="650">
        <v>4937.4400000000005</v>
      </c>
    </row>
    <row r="1314" spans="1:17" ht="14.4" customHeight="1" x14ac:dyDescent="0.3">
      <c r="A1314" s="631" t="s">
        <v>3218</v>
      </c>
      <c r="B1314" s="632" t="s">
        <v>2531</v>
      </c>
      <c r="C1314" s="632" t="s">
        <v>2499</v>
      </c>
      <c r="D1314" s="632" t="s">
        <v>2535</v>
      </c>
      <c r="E1314" s="632" t="s">
        <v>754</v>
      </c>
      <c r="F1314" s="649">
        <v>0.04</v>
      </c>
      <c r="G1314" s="649">
        <v>197.75</v>
      </c>
      <c r="H1314" s="649">
        <v>7.6920982410281558E-2</v>
      </c>
      <c r="I1314" s="649">
        <v>4943.75</v>
      </c>
      <c r="J1314" s="649">
        <v>0.52</v>
      </c>
      <c r="K1314" s="649">
        <v>2570.8199999999997</v>
      </c>
      <c r="L1314" s="649">
        <v>1</v>
      </c>
      <c r="M1314" s="649">
        <v>4943.8846153846143</v>
      </c>
      <c r="N1314" s="649">
        <v>0.48000000000000004</v>
      </c>
      <c r="O1314" s="649">
        <v>2309.9899999999998</v>
      </c>
      <c r="P1314" s="637">
        <v>0.89854209940797103</v>
      </c>
      <c r="Q1314" s="650">
        <v>4812.4791666666661</v>
      </c>
    </row>
    <row r="1315" spans="1:17" ht="14.4" customHeight="1" x14ac:dyDescent="0.3">
      <c r="A1315" s="631" t="s">
        <v>3218</v>
      </c>
      <c r="B1315" s="632" t="s">
        <v>2531</v>
      </c>
      <c r="C1315" s="632" t="s">
        <v>2499</v>
      </c>
      <c r="D1315" s="632" t="s">
        <v>2536</v>
      </c>
      <c r="E1315" s="632" t="s">
        <v>2537</v>
      </c>
      <c r="F1315" s="649">
        <v>6.15</v>
      </c>
      <c r="G1315" s="649">
        <v>6179.65</v>
      </c>
      <c r="H1315" s="649">
        <v>2.9999902907436806</v>
      </c>
      <c r="I1315" s="649">
        <v>1004.821138211382</v>
      </c>
      <c r="J1315" s="649">
        <v>2.0499999999999998</v>
      </c>
      <c r="K1315" s="649">
        <v>2059.89</v>
      </c>
      <c r="L1315" s="649">
        <v>1</v>
      </c>
      <c r="M1315" s="649">
        <v>1004.8243902439025</v>
      </c>
      <c r="N1315" s="649">
        <v>3</v>
      </c>
      <c r="O1315" s="649">
        <v>3014.49</v>
      </c>
      <c r="P1315" s="637">
        <v>1.4634228041303177</v>
      </c>
      <c r="Q1315" s="650">
        <v>1004.8299999999999</v>
      </c>
    </row>
    <row r="1316" spans="1:17" ht="14.4" customHeight="1" x14ac:dyDescent="0.3">
      <c r="A1316" s="631" t="s">
        <v>3218</v>
      </c>
      <c r="B1316" s="632" t="s">
        <v>2531</v>
      </c>
      <c r="C1316" s="632" t="s">
        <v>2499</v>
      </c>
      <c r="D1316" s="632" t="s">
        <v>2538</v>
      </c>
      <c r="E1316" s="632" t="s">
        <v>675</v>
      </c>
      <c r="F1316" s="649">
        <v>0.94000000000000006</v>
      </c>
      <c r="G1316" s="649">
        <v>9294.58</v>
      </c>
      <c r="H1316" s="649">
        <v>1.1898692044862464</v>
      </c>
      <c r="I1316" s="649">
        <v>9887.8510638297867</v>
      </c>
      <c r="J1316" s="649">
        <v>0.79</v>
      </c>
      <c r="K1316" s="649">
        <v>7811.43</v>
      </c>
      <c r="L1316" s="649">
        <v>1</v>
      </c>
      <c r="M1316" s="649">
        <v>9887.8860759493673</v>
      </c>
      <c r="N1316" s="649">
        <v>0.18</v>
      </c>
      <c r="O1316" s="649">
        <v>1627.88</v>
      </c>
      <c r="P1316" s="637">
        <v>0.20839718207805741</v>
      </c>
      <c r="Q1316" s="650">
        <v>9043.7777777777792</v>
      </c>
    </row>
    <row r="1317" spans="1:17" ht="14.4" customHeight="1" x14ac:dyDescent="0.3">
      <c r="A1317" s="631" t="s">
        <v>3218</v>
      </c>
      <c r="B1317" s="632" t="s">
        <v>2531</v>
      </c>
      <c r="C1317" s="632" t="s">
        <v>2499</v>
      </c>
      <c r="D1317" s="632" t="s">
        <v>2538</v>
      </c>
      <c r="E1317" s="632" t="s">
        <v>754</v>
      </c>
      <c r="F1317" s="649">
        <v>0.22000000000000003</v>
      </c>
      <c r="G1317" s="649">
        <v>2175.3199999999997</v>
      </c>
      <c r="H1317" s="649">
        <v>0.44355090297757283</v>
      </c>
      <c r="I1317" s="649">
        <v>9887.8181818181783</v>
      </c>
      <c r="J1317" s="649">
        <v>0.5</v>
      </c>
      <c r="K1317" s="649">
        <v>4904.33</v>
      </c>
      <c r="L1317" s="649">
        <v>1</v>
      </c>
      <c r="M1317" s="649">
        <v>9808.66</v>
      </c>
      <c r="N1317" s="649">
        <v>0.27</v>
      </c>
      <c r="O1317" s="649">
        <v>2362.2999999999997</v>
      </c>
      <c r="P1317" s="637">
        <v>0.48167639616420588</v>
      </c>
      <c r="Q1317" s="650">
        <v>8749.2592592592573</v>
      </c>
    </row>
    <row r="1318" spans="1:17" ht="14.4" customHeight="1" x14ac:dyDescent="0.3">
      <c r="A1318" s="631" t="s">
        <v>3218</v>
      </c>
      <c r="B1318" s="632" t="s">
        <v>2531</v>
      </c>
      <c r="C1318" s="632" t="s">
        <v>2499</v>
      </c>
      <c r="D1318" s="632" t="s">
        <v>2539</v>
      </c>
      <c r="E1318" s="632" t="s">
        <v>675</v>
      </c>
      <c r="F1318" s="649"/>
      <c r="G1318" s="649"/>
      <c r="H1318" s="649"/>
      <c r="I1318" s="649"/>
      <c r="J1318" s="649">
        <v>2</v>
      </c>
      <c r="K1318" s="649">
        <v>39176.46</v>
      </c>
      <c r="L1318" s="649">
        <v>1</v>
      </c>
      <c r="M1318" s="649">
        <v>19588.23</v>
      </c>
      <c r="N1318" s="649"/>
      <c r="O1318" s="649"/>
      <c r="P1318" s="637"/>
      <c r="Q1318" s="650"/>
    </row>
    <row r="1319" spans="1:17" ht="14.4" customHeight="1" x14ac:dyDescent="0.3">
      <c r="A1319" s="631" t="s">
        <v>3218</v>
      </c>
      <c r="B1319" s="632" t="s">
        <v>2531</v>
      </c>
      <c r="C1319" s="632" t="s">
        <v>2499</v>
      </c>
      <c r="D1319" s="632" t="s">
        <v>2540</v>
      </c>
      <c r="E1319" s="632" t="s">
        <v>2541</v>
      </c>
      <c r="F1319" s="649">
        <v>0.1</v>
      </c>
      <c r="G1319" s="649">
        <v>467.54</v>
      </c>
      <c r="H1319" s="649">
        <v>4.846983205473772</v>
      </c>
      <c r="I1319" s="649">
        <v>4675.3999999999996</v>
      </c>
      <c r="J1319" s="649">
        <v>0.02</v>
      </c>
      <c r="K1319" s="649">
        <v>96.46</v>
      </c>
      <c r="L1319" s="649">
        <v>1</v>
      </c>
      <c r="M1319" s="649">
        <v>4823</v>
      </c>
      <c r="N1319" s="649"/>
      <c r="O1319" s="649"/>
      <c r="P1319" s="637"/>
      <c r="Q1319" s="650"/>
    </row>
    <row r="1320" spans="1:17" ht="14.4" customHeight="1" x14ac:dyDescent="0.3">
      <c r="A1320" s="631" t="s">
        <v>3218</v>
      </c>
      <c r="B1320" s="632" t="s">
        <v>2531</v>
      </c>
      <c r="C1320" s="632" t="s">
        <v>2499</v>
      </c>
      <c r="D1320" s="632" t="s">
        <v>2540</v>
      </c>
      <c r="E1320" s="632" t="s">
        <v>754</v>
      </c>
      <c r="F1320" s="649">
        <v>0.01</v>
      </c>
      <c r="G1320" s="649">
        <v>46.75</v>
      </c>
      <c r="H1320" s="649"/>
      <c r="I1320" s="649">
        <v>4675</v>
      </c>
      <c r="J1320" s="649"/>
      <c r="K1320" s="649"/>
      <c r="L1320" s="649"/>
      <c r="M1320" s="649"/>
      <c r="N1320" s="649"/>
      <c r="O1320" s="649"/>
      <c r="P1320" s="637"/>
      <c r="Q1320" s="650"/>
    </row>
    <row r="1321" spans="1:17" ht="14.4" customHeight="1" x14ac:dyDescent="0.3">
      <c r="A1321" s="631" t="s">
        <v>3218</v>
      </c>
      <c r="B1321" s="632" t="s">
        <v>2531</v>
      </c>
      <c r="C1321" s="632" t="s">
        <v>2499</v>
      </c>
      <c r="D1321" s="632" t="s">
        <v>2739</v>
      </c>
      <c r="E1321" s="632" t="s">
        <v>675</v>
      </c>
      <c r="F1321" s="649">
        <v>0.2</v>
      </c>
      <c r="G1321" s="649">
        <v>988.79</v>
      </c>
      <c r="H1321" s="649"/>
      <c r="I1321" s="649">
        <v>4943.95</v>
      </c>
      <c r="J1321" s="649"/>
      <c r="K1321" s="649"/>
      <c r="L1321" s="649"/>
      <c r="M1321" s="649"/>
      <c r="N1321" s="649">
        <v>0.25</v>
      </c>
      <c r="O1321" s="649">
        <v>1211.25</v>
      </c>
      <c r="P1321" s="637"/>
      <c r="Q1321" s="650">
        <v>4845</v>
      </c>
    </row>
    <row r="1322" spans="1:17" ht="14.4" customHeight="1" x14ac:dyDescent="0.3">
      <c r="A1322" s="631" t="s">
        <v>3218</v>
      </c>
      <c r="B1322" s="632" t="s">
        <v>2531</v>
      </c>
      <c r="C1322" s="632" t="s">
        <v>2499</v>
      </c>
      <c r="D1322" s="632" t="s">
        <v>2739</v>
      </c>
      <c r="E1322" s="632" t="s">
        <v>754</v>
      </c>
      <c r="F1322" s="649"/>
      <c r="G1322" s="649"/>
      <c r="H1322" s="649"/>
      <c r="I1322" s="649"/>
      <c r="J1322" s="649"/>
      <c r="K1322" s="649"/>
      <c r="L1322" s="649"/>
      <c r="M1322" s="649"/>
      <c r="N1322" s="649">
        <v>0.1</v>
      </c>
      <c r="O1322" s="649">
        <v>494.39</v>
      </c>
      <c r="P1322" s="637"/>
      <c r="Q1322" s="650">
        <v>4943.8999999999996</v>
      </c>
    </row>
    <row r="1323" spans="1:17" ht="14.4" customHeight="1" x14ac:dyDescent="0.3">
      <c r="A1323" s="631" t="s">
        <v>3218</v>
      </c>
      <c r="B1323" s="632" t="s">
        <v>2531</v>
      </c>
      <c r="C1323" s="632" t="s">
        <v>2499</v>
      </c>
      <c r="D1323" s="632" t="s">
        <v>2542</v>
      </c>
      <c r="E1323" s="632" t="s">
        <v>616</v>
      </c>
      <c r="F1323" s="649">
        <v>21.919999999999998</v>
      </c>
      <c r="G1323" s="649">
        <v>20159.579999999994</v>
      </c>
      <c r="H1323" s="649">
        <v>0.91400469343934032</v>
      </c>
      <c r="I1323" s="649">
        <v>919.68886861313854</v>
      </c>
      <c r="J1323" s="649">
        <v>26.150000000000002</v>
      </c>
      <c r="K1323" s="649">
        <v>22056.320000000003</v>
      </c>
      <c r="L1323" s="649">
        <v>1</v>
      </c>
      <c r="M1323" s="649">
        <v>843.45391969407274</v>
      </c>
      <c r="N1323" s="649">
        <v>24.400000000000002</v>
      </c>
      <c r="O1323" s="649">
        <v>19276.93</v>
      </c>
      <c r="P1323" s="637">
        <v>0.87398668499550225</v>
      </c>
      <c r="Q1323" s="650">
        <v>790.03811475409827</v>
      </c>
    </row>
    <row r="1324" spans="1:17" ht="14.4" customHeight="1" x14ac:dyDescent="0.3">
      <c r="A1324" s="631" t="s">
        <v>3218</v>
      </c>
      <c r="B1324" s="632" t="s">
        <v>2531</v>
      </c>
      <c r="C1324" s="632" t="s">
        <v>2499</v>
      </c>
      <c r="D1324" s="632" t="s">
        <v>2544</v>
      </c>
      <c r="E1324" s="632" t="s">
        <v>716</v>
      </c>
      <c r="F1324" s="649">
        <v>0.89999999999999991</v>
      </c>
      <c r="G1324" s="649">
        <v>4020.49</v>
      </c>
      <c r="H1324" s="649">
        <v>0.53744333805209887</v>
      </c>
      <c r="I1324" s="649">
        <v>4467.2111111111117</v>
      </c>
      <c r="J1324" s="649">
        <v>1.65</v>
      </c>
      <c r="K1324" s="649">
        <v>7480.77</v>
      </c>
      <c r="L1324" s="649">
        <v>1</v>
      </c>
      <c r="M1324" s="649">
        <v>4533.8</v>
      </c>
      <c r="N1324" s="649">
        <v>3.3600000000000003</v>
      </c>
      <c r="O1324" s="649">
        <v>7951.41</v>
      </c>
      <c r="P1324" s="637">
        <v>1.0629133097261378</v>
      </c>
      <c r="Q1324" s="650">
        <v>2366.4910714285711</v>
      </c>
    </row>
    <row r="1325" spans="1:17" ht="14.4" customHeight="1" x14ac:dyDescent="0.3">
      <c r="A1325" s="631" t="s">
        <v>3218</v>
      </c>
      <c r="B1325" s="632" t="s">
        <v>2531</v>
      </c>
      <c r="C1325" s="632" t="s">
        <v>2499</v>
      </c>
      <c r="D1325" s="632" t="s">
        <v>2545</v>
      </c>
      <c r="E1325" s="632" t="s">
        <v>716</v>
      </c>
      <c r="F1325" s="649">
        <v>1.7500000000000002</v>
      </c>
      <c r="G1325" s="649">
        <v>15552.83</v>
      </c>
      <c r="H1325" s="649">
        <v>1.1833978567276291</v>
      </c>
      <c r="I1325" s="649">
        <v>8887.3314285714278</v>
      </c>
      <c r="J1325" s="649">
        <v>1.4500000000000002</v>
      </c>
      <c r="K1325" s="649">
        <v>13142.52</v>
      </c>
      <c r="L1325" s="649">
        <v>1</v>
      </c>
      <c r="M1325" s="649">
        <v>9063.8068965517232</v>
      </c>
      <c r="N1325" s="649">
        <v>2.14</v>
      </c>
      <c r="O1325" s="649">
        <v>14484.550000000001</v>
      </c>
      <c r="P1325" s="637">
        <v>1.1021135976966365</v>
      </c>
      <c r="Q1325" s="650">
        <v>6768.4813084112147</v>
      </c>
    </row>
    <row r="1326" spans="1:17" ht="14.4" customHeight="1" x14ac:dyDescent="0.3">
      <c r="A1326" s="631" t="s">
        <v>3218</v>
      </c>
      <c r="B1326" s="632" t="s">
        <v>2531</v>
      </c>
      <c r="C1326" s="632" t="s">
        <v>2499</v>
      </c>
      <c r="D1326" s="632" t="s">
        <v>2546</v>
      </c>
      <c r="E1326" s="632" t="s">
        <v>723</v>
      </c>
      <c r="F1326" s="649">
        <v>0.65</v>
      </c>
      <c r="G1326" s="649">
        <v>1267.0200000000002</v>
      </c>
      <c r="H1326" s="649">
        <v>0.44827098207651983</v>
      </c>
      <c r="I1326" s="649">
        <v>1949.2615384615387</v>
      </c>
      <c r="J1326" s="649">
        <v>1.48</v>
      </c>
      <c r="K1326" s="649">
        <v>2826.46</v>
      </c>
      <c r="L1326" s="649">
        <v>1</v>
      </c>
      <c r="M1326" s="649">
        <v>1909.7702702702704</v>
      </c>
      <c r="N1326" s="649">
        <v>0.35</v>
      </c>
      <c r="O1326" s="649">
        <v>540.54999999999995</v>
      </c>
      <c r="P1326" s="637">
        <v>0.19124629395073695</v>
      </c>
      <c r="Q1326" s="650">
        <v>1544.4285714285713</v>
      </c>
    </row>
    <row r="1327" spans="1:17" ht="14.4" customHeight="1" x14ac:dyDescent="0.3">
      <c r="A1327" s="631" t="s">
        <v>3218</v>
      </c>
      <c r="B1327" s="632" t="s">
        <v>2531</v>
      </c>
      <c r="C1327" s="632" t="s">
        <v>2499</v>
      </c>
      <c r="D1327" s="632" t="s">
        <v>2547</v>
      </c>
      <c r="E1327" s="632" t="s">
        <v>716</v>
      </c>
      <c r="F1327" s="649">
        <v>8.33</v>
      </c>
      <c r="G1327" s="649">
        <v>14919.189999999999</v>
      </c>
      <c r="H1327" s="649">
        <v>0.9971700755203512</v>
      </c>
      <c r="I1327" s="649">
        <v>1791.0192076830731</v>
      </c>
      <c r="J1327" s="649">
        <v>8.25</v>
      </c>
      <c r="K1327" s="649">
        <v>14961.529999999999</v>
      </c>
      <c r="L1327" s="649">
        <v>1</v>
      </c>
      <c r="M1327" s="649">
        <v>1813.5187878787876</v>
      </c>
      <c r="N1327" s="649">
        <v>6.88</v>
      </c>
      <c r="O1327" s="649">
        <v>10789.650000000003</v>
      </c>
      <c r="P1327" s="637">
        <v>0.72115953381773146</v>
      </c>
      <c r="Q1327" s="650">
        <v>1568.2630813953494</v>
      </c>
    </row>
    <row r="1328" spans="1:17" ht="14.4" customHeight="1" x14ac:dyDescent="0.3">
      <c r="A1328" s="631" t="s">
        <v>3218</v>
      </c>
      <c r="B1328" s="632" t="s">
        <v>2531</v>
      </c>
      <c r="C1328" s="632" t="s">
        <v>2499</v>
      </c>
      <c r="D1328" s="632" t="s">
        <v>2548</v>
      </c>
      <c r="E1328" s="632" t="s">
        <v>625</v>
      </c>
      <c r="F1328" s="649">
        <v>2.63</v>
      </c>
      <c r="G1328" s="649">
        <v>1361.29</v>
      </c>
      <c r="H1328" s="649">
        <v>1.1311844576290901</v>
      </c>
      <c r="I1328" s="649">
        <v>517.60076045627375</v>
      </c>
      <c r="J1328" s="649">
        <v>2.3299999999999996</v>
      </c>
      <c r="K1328" s="649">
        <v>1203.4200000000003</v>
      </c>
      <c r="L1328" s="649">
        <v>1</v>
      </c>
      <c r="M1328" s="649">
        <v>516.4892703862663</v>
      </c>
      <c r="N1328" s="649">
        <v>2.25</v>
      </c>
      <c r="O1328" s="649">
        <v>1049</v>
      </c>
      <c r="P1328" s="637">
        <v>0.87168237190673226</v>
      </c>
      <c r="Q1328" s="650">
        <v>466.22222222222223</v>
      </c>
    </row>
    <row r="1329" spans="1:17" ht="14.4" customHeight="1" x14ac:dyDescent="0.3">
      <c r="A1329" s="631" t="s">
        <v>3218</v>
      </c>
      <c r="B1329" s="632" t="s">
        <v>2531</v>
      </c>
      <c r="C1329" s="632" t="s">
        <v>2499</v>
      </c>
      <c r="D1329" s="632" t="s">
        <v>2549</v>
      </c>
      <c r="E1329" s="632" t="s">
        <v>627</v>
      </c>
      <c r="F1329" s="649">
        <v>0.05</v>
      </c>
      <c r="G1329" s="649">
        <v>45.19</v>
      </c>
      <c r="H1329" s="649"/>
      <c r="I1329" s="649">
        <v>903.8</v>
      </c>
      <c r="J1329" s="649"/>
      <c r="K1329" s="649"/>
      <c r="L1329" s="649"/>
      <c r="M1329" s="649"/>
      <c r="N1329" s="649">
        <v>0.08</v>
      </c>
      <c r="O1329" s="649">
        <v>72.3</v>
      </c>
      <c r="P1329" s="637"/>
      <c r="Q1329" s="650">
        <v>903.75</v>
      </c>
    </row>
    <row r="1330" spans="1:17" ht="14.4" customHeight="1" x14ac:dyDescent="0.3">
      <c r="A1330" s="631" t="s">
        <v>3218</v>
      </c>
      <c r="B1330" s="632" t="s">
        <v>2531</v>
      </c>
      <c r="C1330" s="632" t="s">
        <v>2499</v>
      </c>
      <c r="D1330" s="632" t="s">
        <v>2550</v>
      </c>
      <c r="E1330" s="632" t="s">
        <v>716</v>
      </c>
      <c r="F1330" s="649">
        <v>0.66000000000000014</v>
      </c>
      <c r="G1330" s="649">
        <v>22173.63</v>
      </c>
      <c r="H1330" s="649">
        <v>1.8358115906272194</v>
      </c>
      <c r="I1330" s="649">
        <v>33596.409090909088</v>
      </c>
      <c r="J1330" s="649">
        <v>0.39</v>
      </c>
      <c r="K1330" s="649">
        <v>12078.380000000003</v>
      </c>
      <c r="L1330" s="649">
        <v>1</v>
      </c>
      <c r="M1330" s="649">
        <v>30970.205128205136</v>
      </c>
      <c r="N1330" s="649">
        <v>0.24000000000000005</v>
      </c>
      <c r="O1330" s="649">
        <v>4831.92</v>
      </c>
      <c r="P1330" s="637">
        <v>0.40004702617403981</v>
      </c>
      <c r="Q1330" s="650">
        <v>20132.999999999996</v>
      </c>
    </row>
    <row r="1331" spans="1:17" ht="14.4" customHeight="1" x14ac:dyDescent="0.3">
      <c r="A1331" s="631" t="s">
        <v>3218</v>
      </c>
      <c r="B1331" s="632" t="s">
        <v>2531</v>
      </c>
      <c r="C1331" s="632" t="s">
        <v>2499</v>
      </c>
      <c r="D1331" s="632" t="s">
        <v>2551</v>
      </c>
      <c r="E1331" s="632" t="s">
        <v>716</v>
      </c>
      <c r="F1331" s="649"/>
      <c r="G1331" s="649"/>
      <c r="H1331" s="649"/>
      <c r="I1331" s="649"/>
      <c r="J1331" s="649"/>
      <c r="K1331" s="649"/>
      <c r="L1331" s="649"/>
      <c r="M1331" s="649"/>
      <c r="N1331" s="649">
        <v>2.76</v>
      </c>
      <c r="O1331" s="649">
        <v>1805.96</v>
      </c>
      <c r="P1331" s="637"/>
      <c r="Q1331" s="650">
        <v>654.33333333333337</v>
      </c>
    </row>
    <row r="1332" spans="1:17" ht="14.4" customHeight="1" x14ac:dyDescent="0.3">
      <c r="A1332" s="631" t="s">
        <v>3218</v>
      </c>
      <c r="B1332" s="632" t="s">
        <v>2531</v>
      </c>
      <c r="C1332" s="632" t="s">
        <v>2499</v>
      </c>
      <c r="D1332" s="632" t="s">
        <v>2552</v>
      </c>
      <c r="E1332" s="632" t="s">
        <v>716</v>
      </c>
      <c r="F1332" s="649"/>
      <c r="G1332" s="649"/>
      <c r="H1332" s="649"/>
      <c r="I1332" s="649"/>
      <c r="J1332" s="649"/>
      <c r="K1332" s="649"/>
      <c r="L1332" s="649"/>
      <c r="M1332" s="649"/>
      <c r="N1332" s="649">
        <v>7.0000000000000007E-2</v>
      </c>
      <c r="O1332" s="649">
        <v>812.92</v>
      </c>
      <c r="P1332" s="637"/>
      <c r="Q1332" s="650">
        <v>11613.142857142855</v>
      </c>
    </row>
    <row r="1333" spans="1:17" ht="14.4" customHeight="1" x14ac:dyDescent="0.3">
      <c r="A1333" s="631" t="s">
        <v>3218</v>
      </c>
      <c r="B1333" s="632" t="s">
        <v>2531</v>
      </c>
      <c r="C1333" s="632" t="s">
        <v>2501</v>
      </c>
      <c r="D1333" s="632" t="s">
        <v>2770</v>
      </c>
      <c r="E1333" s="632" t="s">
        <v>2771</v>
      </c>
      <c r="F1333" s="649">
        <v>1</v>
      </c>
      <c r="G1333" s="649">
        <v>972.32</v>
      </c>
      <c r="H1333" s="649">
        <v>1</v>
      </c>
      <c r="I1333" s="649">
        <v>972.32</v>
      </c>
      <c r="J1333" s="649">
        <v>1</v>
      </c>
      <c r="K1333" s="649">
        <v>972.32</v>
      </c>
      <c r="L1333" s="649">
        <v>1</v>
      </c>
      <c r="M1333" s="649">
        <v>972.32</v>
      </c>
      <c r="N1333" s="649">
        <v>1</v>
      </c>
      <c r="O1333" s="649">
        <v>972.32</v>
      </c>
      <c r="P1333" s="637">
        <v>1</v>
      </c>
      <c r="Q1333" s="650">
        <v>972.32</v>
      </c>
    </row>
    <row r="1334" spans="1:17" ht="14.4" customHeight="1" x14ac:dyDescent="0.3">
      <c r="A1334" s="631" t="s">
        <v>3218</v>
      </c>
      <c r="B1334" s="632" t="s">
        <v>2531</v>
      </c>
      <c r="C1334" s="632" t="s">
        <v>2501</v>
      </c>
      <c r="D1334" s="632" t="s">
        <v>2773</v>
      </c>
      <c r="E1334" s="632" t="s">
        <v>2771</v>
      </c>
      <c r="F1334" s="649">
        <v>1</v>
      </c>
      <c r="G1334" s="649">
        <v>1707.31</v>
      </c>
      <c r="H1334" s="649">
        <v>0.5</v>
      </c>
      <c r="I1334" s="649">
        <v>1707.31</v>
      </c>
      <c r="J1334" s="649">
        <v>2</v>
      </c>
      <c r="K1334" s="649">
        <v>3414.62</v>
      </c>
      <c r="L1334" s="649">
        <v>1</v>
      </c>
      <c r="M1334" s="649">
        <v>1707.31</v>
      </c>
      <c r="N1334" s="649">
        <v>4</v>
      </c>
      <c r="O1334" s="649">
        <v>3630</v>
      </c>
      <c r="P1334" s="637">
        <v>1.0630758327427356</v>
      </c>
      <c r="Q1334" s="650">
        <v>907.5</v>
      </c>
    </row>
    <row r="1335" spans="1:17" ht="14.4" customHeight="1" x14ac:dyDescent="0.3">
      <c r="A1335" s="631" t="s">
        <v>3218</v>
      </c>
      <c r="B1335" s="632" t="s">
        <v>2531</v>
      </c>
      <c r="C1335" s="632" t="s">
        <v>2501</v>
      </c>
      <c r="D1335" s="632" t="s">
        <v>2774</v>
      </c>
      <c r="E1335" s="632" t="s">
        <v>2771</v>
      </c>
      <c r="F1335" s="649">
        <v>2</v>
      </c>
      <c r="G1335" s="649">
        <v>4132.6000000000004</v>
      </c>
      <c r="H1335" s="649">
        <v>1</v>
      </c>
      <c r="I1335" s="649">
        <v>2066.3000000000002</v>
      </c>
      <c r="J1335" s="649">
        <v>2</v>
      </c>
      <c r="K1335" s="649">
        <v>4132.6000000000004</v>
      </c>
      <c r="L1335" s="649">
        <v>1</v>
      </c>
      <c r="M1335" s="649">
        <v>2066.3000000000002</v>
      </c>
      <c r="N1335" s="649"/>
      <c r="O1335" s="649"/>
      <c r="P1335" s="637"/>
      <c r="Q1335" s="650"/>
    </row>
    <row r="1336" spans="1:17" ht="14.4" customHeight="1" x14ac:dyDescent="0.3">
      <c r="A1336" s="631" t="s">
        <v>3218</v>
      </c>
      <c r="B1336" s="632" t="s">
        <v>2531</v>
      </c>
      <c r="C1336" s="632" t="s">
        <v>2501</v>
      </c>
      <c r="D1336" s="632" t="s">
        <v>2777</v>
      </c>
      <c r="E1336" s="632" t="s">
        <v>2778</v>
      </c>
      <c r="F1336" s="649">
        <v>3</v>
      </c>
      <c r="G1336" s="649">
        <v>3083.2799999999997</v>
      </c>
      <c r="H1336" s="649">
        <v>1.5</v>
      </c>
      <c r="I1336" s="649">
        <v>1027.76</v>
      </c>
      <c r="J1336" s="649">
        <v>2</v>
      </c>
      <c r="K1336" s="649">
        <v>2055.52</v>
      </c>
      <c r="L1336" s="649">
        <v>1</v>
      </c>
      <c r="M1336" s="649">
        <v>1027.76</v>
      </c>
      <c r="N1336" s="649"/>
      <c r="O1336" s="649"/>
      <c r="P1336" s="637"/>
      <c r="Q1336" s="650"/>
    </row>
    <row r="1337" spans="1:17" ht="14.4" customHeight="1" x14ac:dyDescent="0.3">
      <c r="A1337" s="631" t="s">
        <v>3218</v>
      </c>
      <c r="B1337" s="632" t="s">
        <v>2531</v>
      </c>
      <c r="C1337" s="632" t="s">
        <v>2501</v>
      </c>
      <c r="D1337" s="632" t="s">
        <v>3177</v>
      </c>
      <c r="E1337" s="632" t="s">
        <v>3178</v>
      </c>
      <c r="F1337" s="649">
        <v>1</v>
      </c>
      <c r="G1337" s="649">
        <v>17350</v>
      </c>
      <c r="H1337" s="649"/>
      <c r="I1337" s="649">
        <v>17350</v>
      </c>
      <c r="J1337" s="649"/>
      <c r="K1337" s="649"/>
      <c r="L1337" s="649"/>
      <c r="M1337" s="649"/>
      <c r="N1337" s="649"/>
      <c r="O1337" s="649"/>
      <c r="P1337" s="637"/>
      <c r="Q1337" s="650"/>
    </row>
    <row r="1338" spans="1:17" ht="14.4" customHeight="1" x14ac:dyDescent="0.3">
      <c r="A1338" s="631" t="s">
        <v>3218</v>
      </c>
      <c r="B1338" s="632" t="s">
        <v>2531</v>
      </c>
      <c r="C1338" s="632" t="s">
        <v>2501</v>
      </c>
      <c r="D1338" s="632" t="s">
        <v>3219</v>
      </c>
      <c r="E1338" s="632" t="s">
        <v>3220</v>
      </c>
      <c r="F1338" s="649">
        <v>1</v>
      </c>
      <c r="G1338" s="649">
        <v>3314.29</v>
      </c>
      <c r="H1338" s="649"/>
      <c r="I1338" s="649">
        <v>3314.29</v>
      </c>
      <c r="J1338" s="649"/>
      <c r="K1338" s="649"/>
      <c r="L1338" s="649"/>
      <c r="M1338" s="649"/>
      <c r="N1338" s="649"/>
      <c r="O1338" s="649"/>
      <c r="P1338" s="637"/>
      <c r="Q1338" s="650"/>
    </row>
    <row r="1339" spans="1:17" ht="14.4" customHeight="1" x14ac:dyDescent="0.3">
      <c r="A1339" s="631" t="s">
        <v>3218</v>
      </c>
      <c r="B1339" s="632" t="s">
        <v>2531</v>
      </c>
      <c r="C1339" s="632" t="s">
        <v>2501</v>
      </c>
      <c r="D1339" s="632" t="s">
        <v>2782</v>
      </c>
      <c r="E1339" s="632" t="s">
        <v>2783</v>
      </c>
      <c r="F1339" s="649">
        <v>1</v>
      </c>
      <c r="G1339" s="649">
        <v>11772</v>
      </c>
      <c r="H1339" s="649">
        <v>1</v>
      </c>
      <c r="I1339" s="649">
        <v>11772</v>
      </c>
      <c r="J1339" s="649">
        <v>1</v>
      </c>
      <c r="K1339" s="649">
        <v>11772</v>
      </c>
      <c r="L1339" s="649">
        <v>1</v>
      </c>
      <c r="M1339" s="649">
        <v>11772</v>
      </c>
      <c r="N1339" s="649"/>
      <c r="O1339" s="649"/>
      <c r="P1339" s="637"/>
      <c r="Q1339" s="650"/>
    </row>
    <row r="1340" spans="1:17" ht="14.4" customHeight="1" x14ac:dyDescent="0.3">
      <c r="A1340" s="631" t="s">
        <v>3218</v>
      </c>
      <c r="B1340" s="632" t="s">
        <v>2531</v>
      </c>
      <c r="C1340" s="632" t="s">
        <v>2501</v>
      </c>
      <c r="D1340" s="632" t="s">
        <v>2961</v>
      </c>
      <c r="E1340" s="632" t="s">
        <v>2962</v>
      </c>
      <c r="F1340" s="649">
        <v>1</v>
      </c>
      <c r="G1340" s="649">
        <v>19196.8</v>
      </c>
      <c r="H1340" s="649"/>
      <c r="I1340" s="649">
        <v>19196.8</v>
      </c>
      <c r="J1340" s="649"/>
      <c r="K1340" s="649"/>
      <c r="L1340" s="649"/>
      <c r="M1340" s="649"/>
      <c r="N1340" s="649"/>
      <c r="O1340" s="649"/>
      <c r="P1340" s="637"/>
      <c r="Q1340" s="650"/>
    </row>
    <row r="1341" spans="1:17" ht="14.4" customHeight="1" x14ac:dyDescent="0.3">
      <c r="A1341" s="631" t="s">
        <v>3218</v>
      </c>
      <c r="B1341" s="632" t="s">
        <v>2531</v>
      </c>
      <c r="C1341" s="632" t="s">
        <v>2501</v>
      </c>
      <c r="D1341" s="632" t="s">
        <v>2799</v>
      </c>
      <c r="E1341" s="632" t="s">
        <v>2800</v>
      </c>
      <c r="F1341" s="649"/>
      <c r="G1341" s="649"/>
      <c r="H1341" s="649"/>
      <c r="I1341" s="649"/>
      <c r="J1341" s="649">
        <v>4</v>
      </c>
      <c r="K1341" s="649">
        <v>4011.2</v>
      </c>
      <c r="L1341" s="649">
        <v>1</v>
      </c>
      <c r="M1341" s="649">
        <v>1002.8</v>
      </c>
      <c r="N1341" s="649">
        <v>5</v>
      </c>
      <c r="O1341" s="649">
        <v>4477</v>
      </c>
      <c r="P1341" s="637">
        <v>1.1161248504188273</v>
      </c>
      <c r="Q1341" s="650">
        <v>895.4</v>
      </c>
    </row>
    <row r="1342" spans="1:17" ht="14.4" customHeight="1" x14ac:dyDescent="0.3">
      <c r="A1342" s="631" t="s">
        <v>3218</v>
      </c>
      <c r="B1342" s="632" t="s">
        <v>2531</v>
      </c>
      <c r="C1342" s="632" t="s">
        <v>2501</v>
      </c>
      <c r="D1342" s="632" t="s">
        <v>2801</v>
      </c>
      <c r="E1342" s="632" t="s">
        <v>2802</v>
      </c>
      <c r="F1342" s="649"/>
      <c r="G1342" s="649"/>
      <c r="H1342" s="649"/>
      <c r="I1342" s="649"/>
      <c r="J1342" s="649"/>
      <c r="K1342" s="649"/>
      <c r="L1342" s="649"/>
      <c r="M1342" s="649"/>
      <c r="N1342" s="649">
        <v>1</v>
      </c>
      <c r="O1342" s="649">
        <v>4946.4799999999996</v>
      </c>
      <c r="P1342" s="637"/>
      <c r="Q1342" s="650">
        <v>4946.4799999999996</v>
      </c>
    </row>
    <row r="1343" spans="1:17" ht="14.4" customHeight="1" x14ac:dyDescent="0.3">
      <c r="A1343" s="631" t="s">
        <v>3218</v>
      </c>
      <c r="B1343" s="632" t="s">
        <v>2531</v>
      </c>
      <c r="C1343" s="632" t="s">
        <v>2501</v>
      </c>
      <c r="D1343" s="632" t="s">
        <v>2803</v>
      </c>
      <c r="E1343" s="632" t="s">
        <v>2804</v>
      </c>
      <c r="F1343" s="649"/>
      <c r="G1343" s="649"/>
      <c r="H1343" s="649"/>
      <c r="I1343" s="649"/>
      <c r="J1343" s="649">
        <v>1</v>
      </c>
      <c r="K1343" s="649">
        <v>9370.39</v>
      </c>
      <c r="L1343" s="649">
        <v>1</v>
      </c>
      <c r="M1343" s="649">
        <v>9370.39</v>
      </c>
      <c r="N1343" s="649"/>
      <c r="O1343" s="649"/>
      <c r="P1343" s="637"/>
      <c r="Q1343" s="650"/>
    </row>
    <row r="1344" spans="1:17" ht="14.4" customHeight="1" x14ac:dyDescent="0.3">
      <c r="A1344" s="631" t="s">
        <v>3218</v>
      </c>
      <c r="B1344" s="632" t="s">
        <v>2531</v>
      </c>
      <c r="C1344" s="632" t="s">
        <v>2501</v>
      </c>
      <c r="D1344" s="632" t="s">
        <v>2805</v>
      </c>
      <c r="E1344" s="632" t="s">
        <v>2806</v>
      </c>
      <c r="F1344" s="649"/>
      <c r="G1344" s="649"/>
      <c r="H1344" s="649"/>
      <c r="I1344" s="649"/>
      <c r="J1344" s="649">
        <v>3</v>
      </c>
      <c r="K1344" s="649">
        <v>39853.56</v>
      </c>
      <c r="L1344" s="649">
        <v>1</v>
      </c>
      <c r="M1344" s="649">
        <v>13284.519999999999</v>
      </c>
      <c r="N1344" s="649">
        <v>5</v>
      </c>
      <c r="O1344" s="649">
        <v>14430.7</v>
      </c>
      <c r="P1344" s="637">
        <v>0.3620931229230212</v>
      </c>
      <c r="Q1344" s="650">
        <v>2886.1400000000003</v>
      </c>
    </row>
    <row r="1345" spans="1:17" ht="14.4" customHeight="1" x14ac:dyDescent="0.3">
      <c r="A1345" s="631" t="s">
        <v>3218</v>
      </c>
      <c r="B1345" s="632" t="s">
        <v>2531</v>
      </c>
      <c r="C1345" s="632" t="s">
        <v>2501</v>
      </c>
      <c r="D1345" s="632" t="s">
        <v>2811</v>
      </c>
      <c r="E1345" s="632" t="s">
        <v>2812</v>
      </c>
      <c r="F1345" s="649"/>
      <c r="G1345" s="649"/>
      <c r="H1345" s="649"/>
      <c r="I1345" s="649"/>
      <c r="J1345" s="649"/>
      <c r="K1345" s="649"/>
      <c r="L1345" s="649"/>
      <c r="M1345" s="649"/>
      <c r="N1345" s="649">
        <v>1</v>
      </c>
      <c r="O1345" s="649">
        <v>3232.66</v>
      </c>
      <c r="P1345" s="637"/>
      <c r="Q1345" s="650">
        <v>3232.66</v>
      </c>
    </row>
    <row r="1346" spans="1:17" ht="14.4" customHeight="1" x14ac:dyDescent="0.3">
      <c r="A1346" s="631" t="s">
        <v>3218</v>
      </c>
      <c r="B1346" s="632" t="s">
        <v>2531</v>
      </c>
      <c r="C1346" s="632" t="s">
        <v>2501</v>
      </c>
      <c r="D1346" s="632" t="s">
        <v>2813</v>
      </c>
      <c r="E1346" s="632" t="s">
        <v>2814</v>
      </c>
      <c r="F1346" s="649">
        <v>1</v>
      </c>
      <c r="G1346" s="649">
        <v>1497.44</v>
      </c>
      <c r="H1346" s="649">
        <v>0.25</v>
      </c>
      <c r="I1346" s="649">
        <v>1497.44</v>
      </c>
      <c r="J1346" s="649">
        <v>4</v>
      </c>
      <c r="K1346" s="649">
        <v>5989.76</v>
      </c>
      <c r="L1346" s="649">
        <v>1</v>
      </c>
      <c r="M1346" s="649">
        <v>1497.44</v>
      </c>
      <c r="N1346" s="649">
        <v>1</v>
      </c>
      <c r="O1346" s="649">
        <v>1336.72</v>
      </c>
      <c r="P1346" s="637">
        <v>0.22316753926701571</v>
      </c>
      <c r="Q1346" s="650">
        <v>1336.72</v>
      </c>
    </row>
    <row r="1347" spans="1:17" ht="14.4" customHeight="1" x14ac:dyDescent="0.3">
      <c r="A1347" s="631" t="s">
        <v>3218</v>
      </c>
      <c r="B1347" s="632" t="s">
        <v>2531</v>
      </c>
      <c r="C1347" s="632" t="s">
        <v>2501</v>
      </c>
      <c r="D1347" s="632" t="s">
        <v>2819</v>
      </c>
      <c r="E1347" s="632" t="s">
        <v>2820</v>
      </c>
      <c r="F1347" s="649">
        <v>2</v>
      </c>
      <c r="G1347" s="649">
        <v>1662.32</v>
      </c>
      <c r="H1347" s="649">
        <v>1</v>
      </c>
      <c r="I1347" s="649">
        <v>831.16</v>
      </c>
      <c r="J1347" s="649">
        <v>2</v>
      </c>
      <c r="K1347" s="649">
        <v>1662.32</v>
      </c>
      <c r="L1347" s="649">
        <v>1</v>
      </c>
      <c r="M1347" s="649">
        <v>831.16</v>
      </c>
      <c r="N1347" s="649">
        <v>1</v>
      </c>
      <c r="O1347" s="649">
        <v>831.16</v>
      </c>
      <c r="P1347" s="637">
        <v>0.5</v>
      </c>
      <c r="Q1347" s="650">
        <v>831.16</v>
      </c>
    </row>
    <row r="1348" spans="1:17" ht="14.4" customHeight="1" x14ac:dyDescent="0.3">
      <c r="A1348" s="631" t="s">
        <v>3218</v>
      </c>
      <c r="B1348" s="632" t="s">
        <v>2531</v>
      </c>
      <c r="C1348" s="632" t="s">
        <v>2501</v>
      </c>
      <c r="D1348" s="632" t="s">
        <v>2830</v>
      </c>
      <c r="E1348" s="632" t="s">
        <v>2831</v>
      </c>
      <c r="F1348" s="649"/>
      <c r="G1348" s="649"/>
      <c r="H1348" s="649"/>
      <c r="I1348" s="649"/>
      <c r="J1348" s="649"/>
      <c r="K1348" s="649"/>
      <c r="L1348" s="649"/>
      <c r="M1348" s="649"/>
      <c r="N1348" s="649">
        <v>2</v>
      </c>
      <c r="O1348" s="649">
        <v>6461.4</v>
      </c>
      <c r="P1348" s="637"/>
      <c r="Q1348" s="650">
        <v>3230.7</v>
      </c>
    </row>
    <row r="1349" spans="1:17" ht="14.4" customHeight="1" x14ac:dyDescent="0.3">
      <c r="A1349" s="631" t="s">
        <v>3218</v>
      </c>
      <c r="B1349" s="632" t="s">
        <v>2531</v>
      </c>
      <c r="C1349" s="632" t="s">
        <v>2501</v>
      </c>
      <c r="D1349" s="632" t="s">
        <v>2832</v>
      </c>
      <c r="E1349" s="632" t="s">
        <v>2833</v>
      </c>
      <c r="F1349" s="649"/>
      <c r="G1349" s="649"/>
      <c r="H1349" s="649"/>
      <c r="I1349" s="649"/>
      <c r="J1349" s="649">
        <v>2</v>
      </c>
      <c r="K1349" s="649">
        <v>2292.66</v>
      </c>
      <c r="L1349" s="649">
        <v>1</v>
      </c>
      <c r="M1349" s="649">
        <v>1146.33</v>
      </c>
      <c r="N1349" s="649">
        <v>4</v>
      </c>
      <c r="O1349" s="649">
        <v>4344.68</v>
      </c>
      <c r="P1349" s="637">
        <v>1.8950389503895042</v>
      </c>
      <c r="Q1349" s="650">
        <v>1086.17</v>
      </c>
    </row>
    <row r="1350" spans="1:17" ht="14.4" customHeight="1" x14ac:dyDescent="0.3">
      <c r="A1350" s="631" t="s">
        <v>3218</v>
      </c>
      <c r="B1350" s="632" t="s">
        <v>2531</v>
      </c>
      <c r="C1350" s="632" t="s">
        <v>2501</v>
      </c>
      <c r="D1350" s="632" t="s">
        <v>3179</v>
      </c>
      <c r="E1350" s="632" t="s">
        <v>3180</v>
      </c>
      <c r="F1350" s="649">
        <v>3</v>
      </c>
      <c r="G1350" s="649">
        <v>74250</v>
      </c>
      <c r="H1350" s="649">
        <v>0.75</v>
      </c>
      <c r="I1350" s="649">
        <v>24750</v>
      </c>
      <c r="J1350" s="649">
        <v>4</v>
      </c>
      <c r="K1350" s="649">
        <v>99000</v>
      </c>
      <c r="L1350" s="649">
        <v>1</v>
      </c>
      <c r="M1350" s="649">
        <v>24750</v>
      </c>
      <c r="N1350" s="649"/>
      <c r="O1350" s="649"/>
      <c r="P1350" s="637"/>
      <c r="Q1350" s="650"/>
    </row>
    <row r="1351" spans="1:17" ht="14.4" customHeight="1" x14ac:dyDescent="0.3">
      <c r="A1351" s="631" t="s">
        <v>3218</v>
      </c>
      <c r="B1351" s="632" t="s">
        <v>2531</v>
      </c>
      <c r="C1351" s="632" t="s">
        <v>2501</v>
      </c>
      <c r="D1351" s="632" t="s">
        <v>2834</v>
      </c>
      <c r="E1351" s="632" t="s">
        <v>2835</v>
      </c>
      <c r="F1351" s="649">
        <v>1</v>
      </c>
      <c r="G1351" s="649">
        <v>359.1</v>
      </c>
      <c r="H1351" s="649">
        <v>1</v>
      </c>
      <c r="I1351" s="649">
        <v>359.1</v>
      </c>
      <c r="J1351" s="649">
        <v>1</v>
      </c>
      <c r="K1351" s="649">
        <v>359.1</v>
      </c>
      <c r="L1351" s="649">
        <v>1</v>
      </c>
      <c r="M1351" s="649">
        <v>359.1</v>
      </c>
      <c r="N1351" s="649"/>
      <c r="O1351" s="649"/>
      <c r="P1351" s="637"/>
      <c r="Q1351" s="650"/>
    </row>
    <row r="1352" spans="1:17" ht="14.4" customHeight="1" x14ac:dyDescent="0.3">
      <c r="A1352" s="631" t="s">
        <v>3218</v>
      </c>
      <c r="B1352" s="632" t="s">
        <v>2531</v>
      </c>
      <c r="C1352" s="632" t="s">
        <v>2501</v>
      </c>
      <c r="D1352" s="632" t="s">
        <v>2967</v>
      </c>
      <c r="E1352" s="632" t="s">
        <v>2968</v>
      </c>
      <c r="F1352" s="649">
        <v>2</v>
      </c>
      <c r="G1352" s="649">
        <v>26156</v>
      </c>
      <c r="H1352" s="649">
        <v>0.66666666666666663</v>
      </c>
      <c r="I1352" s="649">
        <v>13078</v>
      </c>
      <c r="J1352" s="649">
        <v>3</v>
      </c>
      <c r="K1352" s="649">
        <v>39234</v>
      </c>
      <c r="L1352" s="649">
        <v>1</v>
      </c>
      <c r="M1352" s="649">
        <v>13078</v>
      </c>
      <c r="N1352" s="649"/>
      <c r="O1352" s="649"/>
      <c r="P1352" s="637"/>
      <c r="Q1352" s="650"/>
    </row>
    <row r="1353" spans="1:17" ht="14.4" customHeight="1" x14ac:dyDescent="0.3">
      <c r="A1353" s="631" t="s">
        <v>3218</v>
      </c>
      <c r="B1353" s="632" t="s">
        <v>2531</v>
      </c>
      <c r="C1353" s="632" t="s">
        <v>2501</v>
      </c>
      <c r="D1353" s="632" t="s">
        <v>3181</v>
      </c>
      <c r="E1353" s="632" t="s">
        <v>3182</v>
      </c>
      <c r="F1353" s="649">
        <v>2</v>
      </c>
      <c r="G1353" s="649">
        <v>31974</v>
      </c>
      <c r="H1353" s="649"/>
      <c r="I1353" s="649">
        <v>15987</v>
      </c>
      <c r="J1353" s="649"/>
      <c r="K1353" s="649"/>
      <c r="L1353" s="649"/>
      <c r="M1353" s="649"/>
      <c r="N1353" s="649"/>
      <c r="O1353" s="649"/>
      <c r="P1353" s="637"/>
      <c r="Q1353" s="650"/>
    </row>
    <row r="1354" spans="1:17" ht="14.4" customHeight="1" x14ac:dyDescent="0.3">
      <c r="A1354" s="631" t="s">
        <v>3218</v>
      </c>
      <c r="B1354" s="632" t="s">
        <v>2531</v>
      </c>
      <c r="C1354" s="632" t="s">
        <v>2501</v>
      </c>
      <c r="D1354" s="632" t="s">
        <v>3183</v>
      </c>
      <c r="E1354" s="632" t="s">
        <v>3184</v>
      </c>
      <c r="F1354" s="649">
        <v>3</v>
      </c>
      <c r="G1354" s="649">
        <v>104880</v>
      </c>
      <c r="H1354" s="649">
        <v>1</v>
      </c>
      <c r="I1354" s="649">
        <v>34960</v>
      </c>
      <c r="J1354" s="649">
        <v>3</v>
      </c>
      <c r="K1354" s="649">
        <v>104880</v>
      </c>
      <c r="L1354" s="649">
        <v>1</v>
      </c>
      <c r="M1354" s="649">
        <v>34960</v>
      </c>
      <c r="N1354" s="649"/>
      <c r="O1354" s="649"/>
      <c r="P1354" s="637"/>
      <c r="Q1354" s="650"/>
    </row>
    <row r="1355" spans="1:17" ht="14.4" customHeight="1" x14ac:dyDescent="0.3">
      <c r="A1355" s="631" t="s">
        <v>3218</v>
      </c>
      <c r="B1355" s="632" t="s">
        <v>2531</v>
      </c>
      <c r="C1355" s="632" t="s">
        <v>2501</v>
      </c>
      <c r="D1355" s="632" t="s">
        <v>2836</v>
      </c>
      <c r="E1355" s="632" t="s">
        <v>2837</v>
      </c>
      <c r="F1355" s="649"/>
      <c r="G1355" s="649"/>
      <c r="H1355" s="649"/>
      <c r="I1355" s="649"/>
      <c r="J1355" s="649"/>
      <c r="K1355" s="649"/>
      <c r="L1355" s="649"/>
      <c r="M1355" s="649"/>
      <c r="N1355" s="649">
        <v>1</v>
      </c>
      <c r="O1355" s="649">
        <v>14260.7</v>
      </c>
      <c r="P1355" s="637"/>
      <c r="Q1355" s="650">
        <v>14260.7</v>
      </c>
    </row>
    <row r="1356" spans="1:17" ht="14.4" customHeight="1" x14ac:dyDescent="0.3">
      <c r="A1356" s="631" t="s">
        <v>3218</v>
      </c>
      <c r="B1356" s="632" t="s">
        <v>2531</v>
      </c>
      <c r="C1356" s="632" t="s">
        <v>2501</v>
      </c>
      <c r="D1356" s="632" t="s">
        <v>2842</v>
      </c>
      <c r="E1356" s="632" t="s">
        <v>2843</v>
      </c>
      <c r="F1356" s="649">
        <v>1</v>
      </c>
      <c r="G1356" s="649">
        <v>6587.13</v>
      </c>
      <c r="H1356" s="649"/>
      <c r="I1356" s="649">
        <v>6587.13</v>
      </c>
      <c r="J1356" s="649"/>
      <c r="K1356" s="649"/>
      <c r="L1356" s="649"/>
      <c r="M1356" s="649"/>
      <c r="N1356" s="649"/>
      <c r="O1356" s="649"/>
      <c r="P1356" s="637"/>
      <c r="Q1356" s="650"/>
    </row>
    <row r="1357" spans="1:17" ht="14.4" customHeight="1" x14ac:dyDescent="0.3">
      <c r="A1357" s="631" t="s">
        <v>3218</v>
      </c>
      <c r="B1357" s="632" t="s">
        <v>2531</v>
      </c>
      <c r="C1357" s="632" t="s">
        <v>2501</v>
      </c>
      <c r="D1357" s="632" t="s">
        <v>2567</v>
      </c>
      <c r="E1357" s="632" t="s">
        <v>2568</v>
      </c>
      <c r="F1357" s="649"/>
      <c r="G1357" s="649"/>
      <c r="H1357" s="649"/>
      <c r="I1357" s="649"/>
      <c r="J1357" s="649">
        <v>3</v>
      </c>
      <c r="K1357" s="649">
        <v>5524.86</v>
      </c>
      <c r="L1357" s="649">
        <v>1</v>
      </c>
      <c r="M1357" s="649">
        <v>1841.62</v>
      </c>
      <c r="N1357" s="649">
        <v>3</v>
      </c>
      <c r="O1357" s="649">
        <v>5294.42</v>
      </c>
      <c r="P1357" s="637">
        <v>0.95829034581871764</v>
      </c>
      <c r="Q1357" s="650">
        <v>1764.8066666666666</v>
      </c>
    </row>
    <row r="1358" spans="1:17" ht="14.4" customHeight="1" x14ac:dyDescent="0.3">
      <c r="A1358" s="631" t="s">
        <v>3218</v>
      </c>
      <c r="B1358" s="632" t="s">
        <v>2531</v>
      </c>
      <c r="C1358" s="632" t="s">
        <v>2501</v>
      </c>
      <c r="D1358" s="632" t="s">
        <v>2852</v>
      </c>
      <c r="E1358" s="632" t="s">
        <v>2853</v>
      </c>
      <c r="F1358" s="649">
        <v>3</v>
      </c>
      <c r="G1358" s="649">
        <v>13080</v>
      </c>
      <c r="H1358" s="649">
        <v>1.5</v>
      </c>
      <c r="I1358" s="649">
        <v>4360</v>
      </c>
      <c r="J1358" s="649">
        <v>2</v>
      </c>
      <c r="K1358" s="649">
        <v>8720</v>
      </c>
      <c r="L1358" s="649">
        <v>1</v>
      </c>
      <c r="M1358" s="649">
        <v>4360</v>
      </c>
      <c r="N1358" s="649"/>
      <c r="O1358" s="649"/>
      <c r="P1358" s="637"/>
      <c r="Q1358" s="650"/>
    </row>
    <row r="1359" spans="1:17" ht="14.4" customHeight="1" x14ac:dyDescent="0.3">
      <c r="A1359" s="631" t="s">
        <v>3218</v>
      </c>
      <c r="B1359" s="632" t="s">
        <v>2531</v>
      </c>
      <c r="C1359" s="632" t="s">
        <v>2501</v>
      </c>
      <c r="D1359" s="632" t="s">
        <v>2856</v>
      </c>
      <c r="E1359" s="632" t="s">
        <v>2857</v>
      </c>
      <c r="F1359" s="649"/>
      <c r="G1359" s="649"/>
      <c r="H1359" s="649"/>
      <c r="I1359" s="649"/>
      <c r="J1359" s="649">
        <v>2</v>
      </c>
      <c r="K1359" s="649">
        <v>761.72</v>
      </c>
      <c r="L1359" s="649">
        <v>1</v>
      </c>
      <c r="M1359" s="649">
        <v>380.86</v>
      </c>
      <c r="N1359" s="649">
        <v>1</v>
      </c>
      <c r="O1359" s="649">
        <v>380.86</v>
      </c>
      <c r="P1359" s="637">
        <v>0.5</v>
      </c>
      <c r="Q1359" s="650">
        <v>380.86</v>
      </c>
    </row>
    <row r="1360" spans="1:17" ht="14.4" customHeight="1" x14ac:dyDescent="0.3">
      <c r="A1360" s="631" t="s">
        <v>3218</v>
      </c>
      <c r="B1360" s="632" t="s">
        <v>2531</v>
      </c>
      <c r="C1360" s="632" t="s">
        <v>2501</v>
      </c>
      <c r="D1360" s="632" t="s">
        <v>3187</v>
      </c>
      <c r="E1360" s="632" t="s">
        <v>3188</v>
      </c>
      <c r="F1360" s="649"/>
      <c r="G1360" s="649"/>
      <c r="H1360" s="649"/>
      <c r="I1360" s="649"/>
      <c r="J1360" s="649">
        <v>1</v>
      </c>
      <c r="K1360" s="649">
        <v>15675</v>
      </c>
      <c r="L1360" s="649">
        <v>1</v>
      </c>
      <c r="M1360" s="649">
        <v>15675</v>
      </c>
      <c r="N1360" s="649"/>
      <c r="O1360" s="649"/>
      <c r="P1360" s="637"/>
      <c r="Q1360" s="650"/>
    </row>
    <row r="1361" spans="1:17" ht="14.4" customHeight="1" x14ac:dyDescent="0.3">
      <c r="A1361" s="631" t="s">
        <v>3218</v>
      </c>
      <c r="B1361" s="632" t="s">
        <v>2531</v>
      </c>
      <c r="C1361" s="632" t="s">
        <v>2501</v>
      </c>
      <c r="D1361" s="632" t="s">
        <v>3189</v>
      </c>
      <c r="E1361" s="632" t="s">
        <v>3190</v>
      </c>
      <c r="F1361" s="649"/>
      <c r="G1361" s="649"/>
      <c r="H1361" s="649"/>
      <c r="I1361" s="649"/>
      <c r="J1361" s="649">
        <v>3</v>
      </c>
      <c r="K1361" s="649">
        <v>64104</v>
      </c>
      <c r="L1361" s="649">
        <v>1</v>
      </c>
      <c r="M1361" s="649">
        <v>21368</v>
      </c>
      <c r="N1361" s="649"/>
      <c r="O1361" s="649"/>
      <c r="P1361" s="637"/>
      <c r="Q1361" s="650"/>
    </row>
    <row r="1362" spans="1:17" ht="14.4" customHeight="1" x14ac:dyDescent="0.3">
      <c r="A1362" s="631" t="s">
        <v>3218</v>
      </c>
      <c r="B1362" s="632" t="s">
        <v>2531</v>
      </c>
      <c r="C1362" s="632" t="s">
        <v>2501</v>
      </c>
      <c r="D1362" s="632" t="s">
        <v>2881</v>
      </c>
      <c r="E1362" s="632" t="s">
        <v>2776</v>
      </c>
      <c r="F1362" s="649"/>
      <c r="G1362" s="649"/>
      <c r="H1362" s="649"/>
      <c r="I1362" s="649"/>
      <c r="J1362" s="649">
        <v>1</v>
      </c>
      <c r="K1362" s="649">
        <v>1932.09</v>
      </c>
      <c r="L1362" s="649">
        <v>1</v>
      </c>
      <c r="M1362" s="649">
        <v>1932.09</v>
      </c>
      <c r="N1362" s="649"/>
      <c r="O1362" s="649"/>
      <c r="P1362" s="637"/>
      <c r="Q1362" s="650"/>
    </row>
    <row r="1363" spans="1:17" ht="14.4" customHeight="1" x14ac:dyDescent="0.3">
      <c r="A1363" s="631" t="s">
        <v>3218</v>
      </c>
      <c r="B1363" s="632" t="s">
        <v>2531</v>
      </c>
      <c r="C1363" s="632" t="s">
        <v>2501</v>
      </c>
      <c r="D1363" s="632" t="s">
        <v>3197</v>
      </c>
      <c r="E1363" s="632" t="s">
        <v>3198</v>
      </c>
      <c r="F1363" s="649"/>
      <c r="G1363" s="649"/>
      <c r="H1363" s="649"/>
      <c r="I1363" s="649"/>
      <c r="J1363" s="649">
        <v>1</v>
      </c>
      <c r="K1363" s="649">
        <v>7840.8</v>
      </c>
      <c r="L1363" s="649">
        <v>1</v>
      </c>
      <c r="M1363" s="649">
        <v>7840.8</v>
      </c>
      <c r="N1363" s="649"/>
      <c r="O1363" s="649"/>
      <c r="P1363" s="637"/>
      <c r="Q1363" s="650"/>
    </row>
    <row r="1364" spans="1:17" ht="14.4" customHeight="1" x14ac:dyDescent="0.3">
      <c r="A1364" s="631" t="s">
        <v>3218</v>
      </c>
      <c r="B1364" s="632" t="s">
        <v>2531</v>
      </c>
      <c r="C1364" s="632" t="s">
        <v>634</v>
      </c>
      <c r="D1364" s="632" t="s">
        <v>2584</v>
      </c>
      <c r="E1364" s="632" t="s">
        <v>2585</v>
      </c>
      <c r="F1364" s="649"/>
      <c r="G1364" s="649"/>
      <c r="H1364" s="649"/>
      <c r="I1364" s="649"/>
      <c r="J1364" s="649"/>
      <c r="K1364" s="649"/>
      <c r="L1364" s="649"/>
      <c r="M1364" s="649"/>
      <c r="N1364" s="649">
        <v>0</v>
      </c>
      <c r="O1364" s="649">
        <v>0</v>
      </c>
      <c r="P1364" s="637"/>
      <c r="Q1364" s="650"/>
    </row>
    <row r="1365" spans="1:17" ht="14.4" customHeight="1" x14ac:dyDescent="0.3">
      <c r="A1365" s="631" t="s">
        <v>3218</v>
      </c>
      <c r="B1365" s="632" t="s">
        <v>2531</v>
      </c>
      <c r="C1365" s="632" t="s">
        <v>634</v>
      </c>
      <c r="D1365" s="632" t="s">
        <v>2510</v>
      </c>
      <c r="E1365" s="632" t="s">
        <v>2586</v>
      </c>
      <c r="F1365" s="649"/>
      <c r="G1365" s="649"/>
      <c r="H1365" s="649"/>
      <c r="I1365" s="649"/>
      <c r="J1365" s="649">
        <v>1</v>
      </c>
      <c r="K1365" s="649">
        <v>37</v>
      </c>
      <c r="L1365" s="649">
        <v>1</v>
      </c>
      <c r="M1365" s="649">
        <v>37</v>
      </c>
      <c r="N1365" s="649">
        <v>4</v>
      </c>
      <c r="O1365" s="649">
        <v>148</v>
      </c>
      <c r="P1365" s="637">
        <v>4</v>
      </c>
      <c r="Q1365" s="650">
        <v>37</v>
      </c>
    </row>
    <row r="1366" spans="1:17" ht="14.4" customHeight="1" x14ac:dyDescent="0.3">
      <c r="A1366" s="631" t="s">
        <v>3218</v>
      </c>
      <c r="B1366" s="632" t="s">
        <v>2531</v>
      </c>
      <c r="C1366" s="632" t="s">
        <v>634</v>
      </c>
      <c r="D1366" s="632" t="s">
        <v>2510</v>
      </c>
      <c r="E1366" s="632" t="s">
        <v>2511</v>
      </c>
      <c r="F1366" s="649">
        <v>2</v>
      </c>
      <c r="G1366" s="649">
        <v>74</v>
      </c>
      <c r="H1366" s="649"/>
      <c r="I1366" s="649">
        <v>37</v>
      </c>
      <c r="J1366" s="649"/>
      <c r="K1366" s="649"/>
      <c r="L1366" s="649"/>
      <c r="M1366" s="649"/>
      <c r="N1366" s="649">
        <v>2</v>
      </c>
      <c r="O1366" s="649">
        <v>74</v>
      </c>
      <c r="P1366" s="637"/>
      <c r="Q1366" s="650">
        <v>37</v>
      </c>
    </row>
    <row r="1367" spans="1:17" ht="14.4" customHeight="1" x14ac:dyDescent="0.3">
      <c r="A1367" s="631" t="s">
        <v>3218</v>
      </c>
      <c r="B1367" s="632" t="s">
        <v>2531</v>
      </c>
      <c r="C1367" s="632" t="s">
        <v>634</v>
      </c>
      <c r="D1367" s="632" t="s">
        <v>2587</v>
      </c>
      <c r="E1367" s="632" t="s">
        <v>2588</v>
      </c>
      <c r="F1367" s="649">
        <v>10</v>
      </c>
      <c r="G1367" s="649">
        <v>2130</v>
      </c>
      <c r="H1367" s="649">
        <v>0.66666666666666663</v>
      </c>
      <c r="I1367" s="649">
        <v>213</v>
      </c>
      <c r="J1367" s="649">
        <v>15</v>
      </c>
      <c r="K1367" s="649">
        <v>3195</v>
      </c>
      <c r="L1367" s="649">
        <v>1</v>
      </c>
      <c r="M1367" s="649">
        <v>213</v>
      </c>
      <c r="N1367" s="649">
        <v>14</v>
      </c>
      <c r="O1367" s="649">
        <v>2996</v>
      </c>
      <c r="P1367" s="637">
        <v>0.93771517996870113</v>
      </c>
      <c r="Q1367" s="650">
        <v>214</v>
      </c>
    </row>
    <row r="1368" spans="1:17" ht="14.4" customHeight="1" x14ac:dyDescent="0.3">
      <c r="A1368" s="631" t="s">
        <v>3218</v>
      </c>
      <c r="B1368" s="632" t="s">
        <v>2531</v>
      </c>
      <c r="C1368" s="632" t="s">
        <v>634</v>
      </c>
      <c r="D1368" s="632" t="s">
        <v>2587</v>
      </c>
      <c r="E1368" s="632" t="s">
        <v>2589</v>
      </c>
      <c r="F1368" s="649">
        <v>34</v>
      </c>
      <c r="G1368" s="649">
        <v>7242</v>
      </c>
      <c r="H1368" s="649">
        <v>1.36</v>
      </c>
      <c r="I1368" s="649">
        <v>213</v>
      </c>
      <c r="J1368" s="649">
        <v>25</v>
      </c>
      <c r="K1368" s="649">
        <v>5325</v>
      </c>
      <c r="L1368" s="649">
        <v>1</v>
      </c>
      <c r="M1368" s="649">
        <v>213</v>
      </c>
      <c r="N1368" s="649">
        <v>27</v>
      </c>
      <c r="O1368" s="649">
        <v>5778</v>
      </c>
      <c r="P1368" s="637">
        <v>1.0850704225352112</v>
      </c>
      <c r="Q1368" s="650">
        <v>214</v>
      </c>
    </row>
    <row r="1369" spans="1:17" ht="14.4" customHeight="1" x14ac:dyDescent="0.3">
      <c r="A1369" s="631" t="s">
        <v>3218</v>
      </c>
      <c r="B1369" s="632" t="s">
        <v>2531</v>
      </c>
      <c r="C1369" s="632" t="s">
        <v>634</v>
      </c>
      <c r="D1369" s="632" t="s">
        <v>2590</v>
      </c>
      <c r="E1369" s="632" t="s">
        <v>2591</v>
      </c>
      <c r="F1369" s="649">
        <v>26</v>
      </c>
      <c r="G1369" s="649">
        <v>4030</v>
      </c>
      <c r="H1369" s="649">
        <v>0.57777777777777772</v>
      </c>
      <c r="I1369" s="649">
        <v>155</v>
      </c>
      <c r="J1369" s="649">
        <v>45</v>
      </c>
      <c r="K1369" s="649">
        <v>6975</v>
      </c>
      <c r="L1369" s="649">
        <v>1</v>
      </c>
      <c r="M1369" s="649">
        <v>155</v>
      </c>
      <c r="N1369" s="649">
        <v>46</v>
      </c>
      <c r="O1369" s="649">
        <v>7130</v>
      </c>
      <c r="P1369" s="637">
        <v>1.0222222222222221</v>
      </c>
      <c r="Q1369" s="650">
        <v>155</v>
      </c>
    </row>
    <row r="1370" spans="1:17" ht="14.4" customHeight="1" x14ac:dyDescent="0.3">
      <c r="A1370" s="631" t="s">
        <v>3218</v>
      </c>
      <c r="B1370" s="632" t="s">
        <v>2531</v>
      </c>
      <c r="C1370" s="632" t="s">
        <v>634</v>
      </c>
      <c r="D1370" s="632" t="s">
        <v>2590</v>
      </c>
      <c r="E1370" s="632" t="s">
        <v>2592</v>
      </c>
      <c r="F1370" s="649">
        <v>96</v>
      </c>
      <c r="G1370" s="649">
        <v>14880</v>
      </c>
      <c r="H1370" s="649">
        <v>1.8461538461538463</v>
      </c>
      <c r="I1370" s="649">
        <v>155</v>
      </c>
      <c r="J1370" s="649">
        <v>52</v>
      </c>
      <c r="K1370" s="649">
        <v>8060</v>
      </c>
      <c r="L1370" s="649">
        <v>1</v>
      </c>
      <c r="M1370" s="649">
        <v>155</v>
      </c>
      <c r="N1370" s="649">
        <v>38</v>
      </c>
      <c r="O1370" s="649">
        <v>5890</v>
      </c>
      <c r="P1370" s="637">
        <v>0.73076923076923073</v>
      </c>
      <c r="Q1370" s="650">
        <v>155</v>
      </c>
    </row>
    <row r="1371" spans="1:17" ht="14.4" customHeight="1" x14ac:dyDescent="0.3">
      <c r="A1371" s="631" t="s">
        <v>3218</v>
      </c>
      <c r="B1371" s="632" t="s">
        <v>2531</v>
      </c>
      <c r="C1371" s="632" t="s">
        <v>634</v>
      </c>
      <c r="D1371" s="632" t="s">
        <v>2593</v>
      </c>
      <c r="E1371" s="632" t="s">
        <v>2594</v>
      </c>
      <c r="F1371" s="649">
        <v>8</v>
      </c>
      <c r="G1371" s="649">
        <v>1496</v>
      </c>
      <c r="H1371" s="649">
        <v>0.34782608695652173</v>
      </c>
      <c r="I1371" s="649">
        <v>187</v>
      </c>
      <c r="J1371" s="649">
        <v>23</v>
      </c>
      <c r="K1371" s="649">
        <v>4301</v>
      </c>
      <c r="L1371" s="649">
        <v>1</v>
      </c>
      <c r="M1371" s="649">
        <v>187</v>
      </c>
      <c r="N1371" s="649">
        <v>18</v>
      </c>
      <c r="O1371" s="649">
        <v>3366</v>
      </c>
      <c r="P1371" s="637">
        <v>0.78260869565217395</v>
      </c>
      <c r="Q1371" s="650">
        <v>187</v>
      </c>
    </row>
    <row r="1372" spans="1:17" ht="14.4" customHeight="1" x14ac:dyDescent="0.3">
      <c r="A1372" s="631" t="s">
        <v>3218</v>
      </c>
      <c r="B1372" s="632" t="s">
        <v>2531</v>
      </c>
      <c r="C1372" s="632" t="s">
        <v>634</v>
      </c>
      <c r="D1372" s="632" t="s">
        <v>2593</v>
      </c>
      <c r="E1372" s="632" t="s">
        <v>2595</v>
      </c>
      <c r="F1372" s="649">
        <v>28</v>
      </c>
      <c r="G1372" s="649">
        <v>5236</v>
      </c>
      <c r="H1372" s="649">
        <v>1.4</v>
      </c>
      <c r="I1372" s="649">
        <v>187</v>
      </c>
      <c r="J1372" s="649">
        <v>20</v>
      </c>
      <c r="K1372" s="649">
        <v>3740</v>
      </c>
      <c r="L1372" s="649">
        <v>1</v>
      </c>
      <c r="M1372" s="649">
        <v>187</v>
      </c>
      <c r="N1372" s="649">
        <v>4</v>
      </c>
      <c r="O1372" s="649">
        <v>748</v>
      </c>
      <c r="P1372" s="637">
        <v>0.2</v>
      </c>
      <c r="Q1372" s="650">
        <v>187</v>
      </c>
    </row>
    <row r="1373" spans="1:17" ht="14.4" customHeight="1" x14ac:dyDescent="0.3">
      <c r="A1373" s="631" t="s">
        <v>3218</v>
      </c>
      <c r="B1373" s="632" t="s">
        <v>2531</v>
      </c>
      <c r="C1373" s="632" t="s">
        <v>634</v>
      </c>
      <c r="D1373" s="632" t="s">
        <v>2596</v>
      </c>
      <c r="E1373" s="632" t="s">
        <v>2597</v>
      </c>
      <c r="F1373" s="649">
        <v>37</v>
      </c>
      <c r="G1373" s="649">
        <v>4736</v>
      </c>
      <c r="H1373" s="649">
        <v>1.4230769230769231</v>
      </c>
      <c r="I1373" s="649">
        <v>128</v>
      </c>
      <c r="J1373" s="649">
        <v>26</v>
      </c>
      <c r="K1373" s="649">
        <v>3328</v>
      </c>
      <c r="L1373" s="649">
        <v>1</v>
      </c>
      <c r="M1373" s="649">
        <v>128</v>
      </c>
      <c r="N1373" s="649">
        <v>31</v>
      </c>
      <c r="O1373" s="649">
        <v>3968</v>
      </c>
      <c r="P1373" s="637">
        <v>1.1923076923076923</v>
      </c>
      <c r="Q1373" s="650">
        <v>128</v>
      </c>
    </row>
    <row r="1374" spans="1:17" ht="14.4" customHeight="1" x14ac:dyDescent="0.3">
      <c r="A1374" s="631" t="s">
        <v>3218</v>
      </c>
      <c r="B1374" s="632" t="s">
        <v>2531</v>
      </c>
      <c r="C1374" s="632" t="s">
        <v>634</v>
      </c>
      <c r="D1374" s="632" t="s">
        <v>2596</v>
      </c>
      <c r="E1374" s="632" t="s">
        <v>2598</v>
      </c>
      <c r="F1374" s="649">
        <v>26</v>
      </c>
      <c r="G1374" s="649">
        <v>3328</v>
      </c>
      <c r="H1374" s="649">
        <v>1.8571428571428572</v>
      </c>
      <c r="I1374" s="649">
        <v>128</v>
      </c>
      <c r="J1374" s="649">
        <v>14</v>
      </c>
      <c r="K1374" s="649">
        <v>1792</v>
      </c>
      <c r="L1374" s="649">
        <v>1</v>
      </c>
      <c r="M1374" s="649">
        <v>128</v>
      </c>
      <c r="N1374" s="649">
        <v>12</v>
      </c>
      <c r="O1374" s="649">
        <v>1536</v>
      </c>
      <c r="P1374" s="637">
        <v>0.8571428571428571</v>
      </c>
      <c r="Q1374" s="650">
        <v>128</v>
      </c>
    </row>
    <row r="1375" spans="1:17" ht="14.4" customHeight="1" x14ac:dyDescent="0.3">
      <c r="A1375" s="631" t="s">
        <v>3218</v>
      </c>
      <c r="B1375" s="632" t="s">
        <v>2531</v>
      </c>
      <c r="C1375" s="632" t="s">
        <v>634</v>
      </c>
      <c r="D1375" s="632" t="s">
        <v>2599</v>
      </c>
      <c r="E1375" s="632" t="s">
        <v>2600</v>
      </c>
      <c r="F1375" s="649">
        <v>348</v>
      </c>
      <c r="G1375" s="649">
        <v>77604</v>
      </c>
      <c r="H1375" s="649">
        <v>0.84261501210653755</v>
      </c>
      <c r="I1375" s="649">
        <v>223</v>
      </c>
      <c r="J1375" s="649">
        <v>413</v>
      </c>
      <c r="K1375" s="649">
        <v>92099</v>
      </c>
      <c r="L1375" s="649">
        <v>1</v>
      </c>
      <c r="M1375" s="649">
        <v>223</v>
      </c>
      <c r="N1375" s="649">
        <v>491</v>
      </c>
      <c r="O1375" s="649">
        <v>109984</v>
      </c>
      <c r="P1375" s="637">
        <v>1.1941932051379494</v>
      </c>
      <c r="Q1375" s="650">
        <v>224</v>
      </c>
    </row>
    <row r="1376" spans="1:17" ht="14.4" customHeight="1" x14ac:dyDescent="0.3">
      <c r="A1376" s="631" t="s">
        <v>3218</v>
      </c>
      <c r="B1376" s="632" t="s">
        <v>2531</v>
      </c>
      <c r="C1376" s="632" t="s">
        <v>634</v>
      </c>
      <c r="D1376" s="632" t="s">
        <v>2599</v>
      </c>
      <c r="E1376" s="632" t="s">
        <v>2601</v>
      </c>
      <c r="F1376" s="649">
        <v>111</v>
      </c>
      <c r="G1376" s="649">
        <v>24753</v>
      </c>
      <c r="H1376" s="649">
        <v>1.8813559322033899</v>
      </c>
      <c r="I1376" s="649">
        <v>223</v>
      </c>
      <c r="J1376" s="649">
        <v>59</v>
      </c>
      <c r="K1376" s="649">
        <v>13157</v>
      </c>
      <c r="L1376" s="649">
        <v>1</v>
      </c>
      <c r="M1376" s="649">
        <v>223</v>
      </c>
      <c r="N1376" s="649">
        <v>63</v>
      </c>
      <c r="O1376" s="649">
        <v>14112</v>
      </c>
      <c r="P1376" s="637">
        <v>1.0725849357756327</v>
      </c>
      <c r="Q1376" s="650">
        <v>224</v>
      </c>
    </row>
    <row r="1377" spans="1:17" ht="14.4" customHeight="1" x14ac:dyDescent="0.3">
      <c r="A1377" s="631" t="s">
        <v>3218</v>
      </c>
      <c r="B1377" s="632" t="s">
        <v>2531</v>
      </c>
      <c r="C1377" s="632" t="s">
        <v>634</v>
      </c>
      <c r="D1377" s="632" t="s">
        <v>2602</v>
      </c>
      <c r="E1377" s="632" t="s">
        <v>2603</v>
      </c>
      <c r="F1377" s="649">
        <v>7</v>
      </c>
      <c r="G1377" s="649">
        <v>1561</v>
      </c>
      <c r="H1377" s="649">
        <v>2.3333333333333335</v>
      </c>
      <c r="I1377" s="649">
        <v>223</v>
      </c>
      <c r="J1377" s="649">
        <v>3</v>
      </c>
      <c r="K1377" s="649">
        <v>669</v>
      </c>
      <c r="L1377" s="649">
        <v>1</v>
      </c>
      <c r="M1377" s="649">
        <v>223</v>
      </c>
      <c r="N1377" s="649"/>
      <c r="O1377" s="649"/>
      <c r="P1377" s="637"/>
      <c r="Q1377" s="650"/>
    </row>
    <row r="1378" spans="1:17" ht="14.4" customHeight="1" x14ac:dyDescent="0.3">
      <c r="A1378" s="631" t="s">
        <v>3218</v>
      </c>
      <c r="B1378" s="632" t="s">
        <v>2531</v>
      </c>
      <c r="C1378" s="632" t="s">
        <v>634</v>
      </c>
      <c r="D1378" s="632" t="s">
        <v>2602</v>
      </c>
      <c r="E1378" s="632" t="s">
        <v>2604</v>
      </c>
      <c r="F1378" s="649">
        <v>3</v>
      </c>
      <c r="G1378" s="649">
        <v>669</v>
      </c>
      <c r="H1378" s="649">
        <v>0.6</v>
      </c>
      <c r="I1378" s="649">
        <v>223</v>
      </c>
      <c r="J1378" s="649">
        <v>5</v>
      </c>
      <c r="K1378" s="649">
        <v>1115</v>
      </c>
      <c r="L1378" s="649">
        <v>1</v>
      </c>
      <c r="M1378" s="649">
        <v>223</v>
      </c>
      <c r="N1378" s="649">
        <v>2</v>
      </c>
      <c r="O1378" s="649">
        <v>448</v>
      </c>
      <c r="P1378" s="637">
        <v>0.40179372197309415</v>
      </c>
      <c r="Q1378" s="650">
        <v>224</v>
      </c>
    </row>
    <row r="1379" spans="1:17" ht="14.4" customHeight="1" x14ac:dyDescent="0.3">
      <c r="A1379" s="631" t="s">
        <v>3218</v>
      </c>
      <c r="B1379" s="632" t="s">
        <v>2531</v>
      </c>
      <c r="C1379" s="632" t="s">
        <v>634</v>
      </c>
      <c r="D1379" s="632" t="s">
        <v>2605</v>
      </c>
      <c r="E1379" s="632" t="s">
        <v>2606</v>
      </c>
      <c r="F1379" s="649">
        <v>1</v>
      </c>
      <c r="G1379" s="649">
        <v>353</v>
      </c>
      <c r="H1379" s="649"/>
      <c r="I1379" s="649">
        <v>353</v>
      </c>
      <c r="J1379" s="649"/>
      <c r="K1379" s="649"/>
      <c r="L1379" s="649"/>
      <c r="M1379" s="649"/>
      <c r="N1379" s="649"/>
      <c r="O1379" s="649"/>
      <c r="P1379" s="637"/>
      <c r="Q1379" s="650"/>
    </row>
    <row r="1380" spans="1:17" ht="14.4" customHeight="1" x14ac:dyDescent="0.3">
      <c r="A1380" s="631" t="s">
        <v>3218</v>
      </c>
      <c r="B1380" s="632" t="s">
        <v>2531</v>
      </c>
      <c r="C1380" s="632" t="s">
        <v>634</v>
      </c>
      <c r="D1380" s="632" t="s">
        <v>2608</v>
      </c>
      <c r="E1380" s="632" t="s">
        <v>2609</v>
      </c>
      <c r="F1380" s="649">
        <v>42</v>
      </c>
      <c r="G1380" s="649">
        <v>9450</v>
      </c>
      <c r="H1380" s="649">
        <v>1</v>
      </c>
      <c r="I1380" s="649">
        <v>225</v>
      </c>
      <c r="J1380" s="649">
        <v>42</v>
      </c>
      <c r="K1380" s="649">
        <v>9450</v>
      </c>
      <c r="L1380" s="649">
        <v>1</v>
      </c>
      <c r="M1380" s="649">
        <v>225</v>
      </c>
      <c r="N1380" s="649">
        <v>56</v>
      </c>
      <c r="O1380" s="649">
        <v>12656</v>
      </c>
      <c r="P1380" s="637">
        <v>1.3392592592592591</v>
      </c>
      <c r="Q1380" s="650">
        <v>226</v>
      </c>
    </row>
    <row r="1381" spans="1:17" ht="14.4" customHeight="1" x14ac:dyDescent="0.3">
      <c r="A1381" s="631" t="s">
        <v>3218</v>
      </c>
      <c r="B1381" s="632" t="s">
        <v>2531</v>
      </c>
      <c r="C1381" s="632" t="s">
        <v>634</v>
      </c>
      <c r="D1381" s="632" t="s">
        <v>2608</v>
      </c>
      <c r="E1381" s="632" t="s">
        <v>2610</v>
      </c>
      <c r="F1381" s="649">
        <v>126</v>
      </c>
      <c r="G1381" s="649">
        <v>28350</v>
      </c>
      <c r="H1381" s="649">
        <v>1.0161290322580645</v>
      </c>
      <c r="I1381" s="649">
        <v>225</v>
      </c>
      <c r="J1381" s="649">
        <v>124</v>
      </c>
      <c r="K1381" s="649">
        <v>27900</v>
      </c>
      <c r="L1381" s="649">
        <v>1</v>
      </c>
      <c r="M1381" s="649">
        <v>225</v>
      </c>
      <c r="N1381" s="649">
        <v>122</v>
      </c>
      <c r="O1381" s="649">
        <v>27572</v>
      </c>
      <c r="P1381" s="637">
        <v>0.98824372759856627</v>
      </c>
      <c r="Q1381" s="650">
        <v>226</v>
      </c>
    </row>
    <row r="1382" spans="1:17" ht="14.4" customHeight="1" x14ac:dyDescent="0.3">
      <c r="A1382" s="631" t="s">
        <v>3218</v>
      </c>
      <c r="B1382" s="632" t="s">
        <v>2531</v>
      </c>
      <c r="C1382" s="632" t="s">
        <v>634</v>
      </c>
      <c r="D1382" s="632" t="s">
        <v>2611</v>
      </c>
      <c r="E1382" s="632" t="s">
        <v>2612</v>
      </c>
      <c r="F1382" s="649">
        <v>2</v>
      </c>
      <c r="G1382" s="649">
        <v>1250</v>
      </c>
      <c r="H1382" s="649">
        <v>0.66560170394036211</v>
      </c>
      <c r="I1382" s="649">
        <v>625</v>
      </c>
      <c r="J1382" s="649">
        <v>3</v>
      </c>
      <c r="K1382" s="649">
        <v>1878</v>
      </c>
      <c r="L1382" s="649">
        <v>1</v>
      </c>
      <c r="M1382" s="649">
        <v>626</v>
      </c>
      <c r="N1382" s="649">
        <v>6</v>
      </c>
      <c r="O1382" s="649">
        <v>3756</v>
      </c>
      <c r="P1382" s="637">
        <v>2</v>
      </c>
      <c r="Q1382" s="650">
        <v>626</v>
      </c>
    </row>
    <row r="1383" spans="1:17" ht="14.4" customHeight="1" x14ac:dyDescent="0.3">
      <c r="A1383" s="631" t="s">
        <v>3218</v>
      </c>
      <c r="B1383" s="632" t="s">
        <v>2531</v>
      </c>
      <c r="C1383" s="632" t="s">
        <v>634</v>
      </c>
      <c r="D1383" s="632" t="s">
        <v>2611</v>
      </c>
      <c r="E1383" s="632" t="s">
        <v>2613</v>
      </c>
      <c r="F1383" s="649">
        <v>8</v>
      </c>
      <c r="G1383" s="649">
        <v>5000</v>
      </c>
      <c r="H1383" s="649"/>
      <c r="I1383" s="649">
        <v>625</v>
      </c>
      <c r="J1383" s="649"/>
      <c r="K1383" s="649"/>
      <c r="L1383" s="649"/>
      <c r="M1383" s="649"/>
      <c r="N1383" s="649"/>
      <c r="O1383" s="649"/>
      <c r="P1383" s="637"/>
      <c r="Q1383" s="650"/>
    </row>
    <row r="1384" spans="1:17" ht="14.4" customHeight="1" x14ac:dyDescent="0.3">
      <c r="A1384" s="631" t="s">
        <v>3218</v>
      </c>
      <c r="B1384" s="632" t="s">
        <v>2531</v>
      </c>
      <c r="C1384" s="632" t="s">
        <v>634</v>
      </c>
      <c r="D1384" s="632" t="s">
        <v>2616</v>
      </c>
      <c r="E1384" s="632" t="s">
        <v>2617</v>
      </c>
      <c r="F1384" s="649"/>
      <c r="G1384" s="649"/>
      <c r="H1384" s="649"/>
      <c r="I1384" s="649"/>
      <c r="J1384" s="649">
        <v>1</v>
      </c>
      <c r="K1384" s="649">
        <v>1040</v>
      </c>
      <c r="L1384" s="649">
        <v>1</v>
      </c>
      <c r="M1384" s="649">
        <v>1040</v>
      </c>
      <c r="N1384" s="649">
        <v>2</v>
      </c>
      <c r="O1384" s="649">
        <v>2084</v>
      </c>
      <c r="P1384" s="637">
        <v>2.0038461538461538</v>
      </c>
      <c r="Q1384" s="650">
        <v>1042</v>
      </c>
    </row>
    <row r="1385" spans="1:17" ht="14.4" customHeight="1" x14ac:dyDescent="0.3">
      <c r="A1385" s="631" t="s">
        <v>3218</v>
      </c>
      <c r="B1385" s="632" t="s">
        <v>2531</v>
      </c>
      <c r="C1385" s="632" t="s">
        <v>634</v>
      </c>
      <c r="D1385" s="632" t="s">
        <v>2619</v>
      </c>
      <c r="E1385" s="632" t="s">
        <v>2756</v>
      </c>
      <c r="F1385" s="649">
        <v>16</v>
      </c>
      <c r="G1385" s="649">
        <v>7360</v>
      </c>
      <c r="H1385" s="649">
        <v>0.84210526315789469</v>
      </c>
      <c r="I1385" s="649">
        <v>460</v>
      </c>
      <c r="J1385" s="649">
        <v>19</v>
      </c>
      <c r="K1385" s="649">
        <v>8740</v>
      </c>
      <c r="L1385" s="649">
        <v>1</v>
      </c>
      <c r="M1385" s="649">
        <v>460</v>
      </c>
      <c r="N1385" s="649">
        <v>28</v>
      </c>
      <c r="O1385" s="649">
        <v>12908</v>
      </c>
      <c r="P1385" s="637">
        <v>1.476887871853547</v>
      </c>
      <c r="Q1385" s="650">
        <v>461</v>
      </c>
    </row>
    <row r="1386" spans="1:17" ht="14.4" customHeight="1" x14ac:dyDescent="0.3">
      <c r="A1386" s="631" t="s">
        <v>3218</v>
      </c>
      <c r="B1386" s="632" t="s">
        <v>2531</v>
      </c>
      <c r="C1386" s="632" t="s">
        <v>634</v>
      </c>
      <c r="D1386" s="632" t="s">
        <v>2619</v>
      </c>
      <c r="E1386" s="632" t="s">
        <v>2620</v>
      </c>
      <c r="F1386" s="649">
        <v>2</v>
      </c>
      <c r="G1386" s="649">
        <v>920</v>
      </c>
      <c r="H1386" s="649">
        <v>0.5</v>
      </c>
      <c r="I1386" s="649">
        <v>460</v>
      </c>
      <c r="J1386" s="649">
        <v>4</v>
      </c>
      <c r="K1386" s="649">
        <v>1840</v>
      </c>
      <c r="L1386" s="649">
        <v>1</v>
      </c>
      <c r="M1386" s="649">
        <v>460</v>
      </c>
      <c r="N1386" s="649">
        <v>2</v>
      </c>
      <c r="O1386" s="649">
        <v>922</v>
      </c>
      <c r="P1386" s="637">
        <v>0.50108695652173918</v>
      </c>
      <c r="Q1386" s="650">
        <v>461</v>
      </c>
    </row>
    <row r="1387" spans="1:17" ht="14.4" customHeight="1" x14ac:dyDescent="0.3">
      <c r="A1387" s="631" t="s">
        <v>3218</v>
      </c>
      <c r="B1387" s="632" t="s">
        <v>2531</v>
      </c>
      <c r="C1387" s="632" t="s">
        <v>634</v>
      </c>
      <c r="D1387" s="632" t="s">
        <v>2621</v>
      </c>
      <c r="E1387" s="632" t="s">
        <v>2622</v>
      </c>
      <c r="F1387" s="649"/>
      <c r="G1387" s="649"/>
      <c r="H1387" s="649"/>
      <c r="I1387" s="649"/>
      <c r="J1387" s="649">
        <v>1</v>
      </c>
      <c r="K1387" s="649">
        <v>1136</v>
      </c>
      <c r="L1387" s="649">
        <v>1</v>
      </c>
      <c r="M1387" s="649">
        <v>1136</v>
      </c>
      <c r="N1387" s="649"/>
      <c r="O1387" s="649"/>
      <c r="P1387" s="637"/>
      <c r="Q1387" s="650"/>
    </row>
    <row r="1388" spans="1:17" ht="14.4" customHeight="1" x14ac:dyDescent="0.3">
      <c r="A1388" s="631" t="s">
        <v>3218</v>
      </c>
      <c r="B1388" s="632" t="s">
        <v>2531</v>
      </c>
      <c r="C1388" s="632" t="s">
        <v>634</v>
      </c>
      <c r="D1388" s="632" t="s">
        <v>2621</v>
      </c>
      <c r="E1388" s="632" t="s">
        <v>2623</v>
      </c>
      <c r="F1388" s="649"/>
      <c r="G1388" s="649"/>
      <c r="H1388" s="649"/>
      <c r="I1388" s="649"/>
      <c r="J1388" s="649"/>
      <c r="K1388" s="649"/>
      <c r="L1388" s="649"/>
      <c r="M1388" s="649"/>
      <c r="N1388" s="649">
        <v>3</v>
      </c>
      <c r="O1388" s="649">
        <v>3411</v>
      </c>
      <c r="P1388" s="637"/>
      <c r="Q1388" s="650">
        <v>1137</v>
      </c>
    </row>
    <row r="1389" spans="1:17" ht="14.4" customHeight="1" x14ac:dyDescent="0.3">
      <c r="A1389" s="631" t="s">
        <v>3218</v>
      </c>
      <c r="B1389" s="632" t="s">
        <v>2531</v>
      </c>
      <c r="C1389" s="632" t="s">
        <v>634</v>
      </c>
      <c r="D1389" s="632" t="s">
        <v>2627</v>
      </c>
      <c r="E1389" s="632" t="s">
        <v>2628</v>
      </c>
      <c r="F1389" s="649">
        <v>14</v>
      </c>
      <c r="G1389" s="649">
        <v>3710</v>
      </c>
      <c r="H1389" s="649">
        <v>0.56000000000000005</v>
      </c>
      <c r="I1389" s="649">
        <v>265</v>
      </c>
      <c r="J1389" s="649">
        <v>25</v>
      </c>
      <c r="K1389" s="649">
        <v>6625</v>
      </c>
      <c r="L1389" s="649">
        <v>1</v>
      </c>
      <c r="M1389" s="649">
        <v>265</v>
      </c>
      <c r="N1389" s="649">
        <v>20</v>
      </c>
      <c r="O1389" s="649">
        <v>5320</v>
      </c>
      <c r="P1389" s="637">
        <v>0.80301886792452826</v>
      </c>
      <c r="Q1389" s="650">
        <v>266</v>
      </c>
    </row>
    <row r="1390" spans="1:17" ht="14.4" customHeight="1" x14ac:dyDescent="0.3">
      <c r="A1390" s="631" t="s">
        <v>3218</v>
      </c>
      <c r="B1390" s="632" t="s">
        <v>2531</v>
      </c>
      <c r="C1390" s="632" t="s">
        <v>634</v>
      </c>
      <c r="D1390" s="632" t="s">
        <v>2627</v>
      </c>
      <c r="E1390" s="632" t="s">
        <v>2629</v>
      </c>
      <c r="F1390" s="649">
        <v>4</v>
      </c>
      <c r="G1390" s="649">
        <v>1060</v>
      </c>
      <c r="H1390" s="649">
        <v>1</v>
      </c>
      <c r="I1390" s="649">
        <v>265</v>
      </c>
      <c r="J1390" s="649">
        <v>4</v>
      </c>
      <c r="K1390" s="649">
        <v>1060</v>
      </c>
      <c r="L1390" s="649">
        <v>1</v>
      </c>
      <c r="M1390" s="649">
        <v>265</v>
      </c>
      <c r="N1390" s="649">
        <v>9</v>
      </c>
      <c r="O1390" s="649">
        <v>2394</v>
      </c>
      <c r="P1390" s="637">
        <v>2.2584905660377359</v>
      </c>
      <c r="Q1390" s="650">
        <v>266</v>
      </c>
    </row>
    <row r="1391" spans="1:17" ht="14.4" customHeight="1" x14ac:dyDescent="0.3">
      <c r="A1391" s="631" t="s">
        <v>3218</v>
      </c>
      <c r="B1391" s="632" t="s">
        <v>2531</v>
      </c>
      <c r="C1391" s="632" t="s">
        <v>634</v>
      </c>
      <c r="D1391" s="632" t="s">
        <v>2630</v>
      </c>
      <c r="E1391" s="632" t="s">
        <v>2631</v>
      </c>
      <c r="F1391" s="649">
        <v>2</v>
      </c>
      <c r="G1391" s="649">
        <v>698</v>
      </c>
      <c r="H1391" s="649"/>
      <c r="I1391" s="649">
        <v>349</v>
      </c>
      <c r="J1391" s="649"/>
      <c r="K1391" s="649"/>
      <c r="L1391" s="649"/>
      <c r="M1391" s="649"/>
      <c r="N1391" s="649"/>
      <c r="O1391" s="649"/>
      <c r="P1391" s="637"/>
      <c r="Q1391" s="650"/>
    </row>
    <row r="1392" spans="1:17" ht="14.4" customHeight="1" x14ac:dyDescent="0.3">
      <c r="A1392" s="631" t="s">
        <v>3218</v>
      </c>
      <c r="B1392" s="632" t="s">
        <v>2531</v>
      </c>
      <c r="C1392" s="632" t="s">
        <v>634</v>
      </c>
      <c r="D1392" s="632" t="s">
        <v>2890</v>
      </c>
      <c r="E1392" s="632" t="s">
        <v>2891</v>
      </c>
      <c r="F1392" s="649"/>
      <c r="G1392" s="649"/>
      <c r="H1392" s="649"/>
      <c r="I1392" s="649"/>
      <c r="J1392" s="649">
        <v>5</v>
      </c>
      <c r="K1392" s="649">
        <v>20820</v>
      </c>
      <c r="L1392" s="649">
        <v>1</v>
      </c>
      <c r="M1392" s="649">
        <v>4164</v>
      </c>
      <c r="N1392" s="649">
        <v>1</v>
      </c>
      <c r="O1392" s="649">
        <v>4166</v>
      </c>
      <c r="P1392" s="637">
        <v>0.20009606147934678</v>
      </c>
      <c r="Q1392" s="650">
        <v>4166</v>
      </c>
    </row>
    <row r="1393" spans="1:17" ht="14.4" customHeight="1" x14ac:dyDescent="0.3">
      <c r="A1393" s="631" t="s">
        <v>3218</v>
      </c>
      <c r="B1393" s="632" t="s">
        <v>2531</v>
      </c>
      <c r="C1393" s="632" t="s">
        <v>634</v>
      </c>
      <c r="D1393" s="632" t="s">
        <v>2890</v>
      </c>
      <c r="E1393" s="632" t="s">
        <v>2892</v>
      </c>
      <c r="F1393" s="649">
        <v>3</v>
      </c>
      <c r="G1393" s="649">
        <v>12492</v>
      </c>
      <c r="H1393" s="649">
        <v>3</v>
      </c>
      <c r="I1393" s="649">
        <v>4164</v>
      </c>
      <c r="J1393" s="649">
        <v>1</v>
      </c>
      <c r="K1393" s="649">
        <v>4164</v>
      </c>
      <c r="L1393" s="649">
        <v>1</v>
      </c>
      <c r="M1393" s="649">
        <v>4164</v>
      </c>
      <c r="N1393" s="649">
        <v>3</v>
      </c>
      <c r="O1393" s="649">
        <v>12498</v>
      </c>
      <c r="P1393" s="637">
        <v>3.0014409221902016</v>
      </c>
      <c r="Q1393" s="650">
        <v>4166</v>
      </c>
    </row>
    <row r="1394" spans="1:17" ht="14.4" customHeight="1" x14ac:dyDescent="0.3">
      <c r="A1394" s="631" t="s">
        <v>3218</v>
      </c>
      <c r="B1394" s="632" t="s">
        <v>2531</v>
      </c>
      <c r="C1394" s="632" t="s">
        <v>634</v>
      </c>
      <c r="D1394" s="632" t="s">
        <v>2898</v>
      </c>
      <c r="E1394" s="632" t="s">
        <v>2899</v>
      </c>
      <c r="F1394" s="649"/>
      <c r="G1394" s="649"/>
      <c r="H1394" s="649"/>
      <c r="I1394" s="649"/>
      <c r="J1394" s="649">
        <v>2</v>
      </c>
      <c r="K1394" s="649">
        <v>3150</v>
      </c>
      <c r="L1394" s="649">
        <v>1</v>
      </c>
      <c r="M1394" s="649">
        <v>1575</v>
      </c>
      <c r="N1394" s="649">
        <v>4</v>
      </c>
      <c r="O1394" s="649">
        <v>6308</v>
      </c>
      <c r="P1394" s="637">
        <v>2.0025396825396826</v>
      </c>
      <c r="Q1394" s="650">
        <v>1577</v>
      </c>
    </row>
    <row r="1395" spans="1:17" ht="14.4" customHeight="1" x14ac:dyDescent="0.3">
      <c r="A1395" s="631" t="s">
        <v>3218</v>
      </c>
      <c r="B1395" s="632" t="s">
        <v>2531</v>
      </c>
      <c r="C1395" s="632" t="s">
        <v>634</v>
      </c>
      <c r="D1395" s="632" t="s">
        <v>2902</v>
      </c>
      <c r="E1395" s="632" t="s">
        <v>2903</v>
      </c>
      <c r="F1395" s="649">
        <v>4</v>
      </c>
      <c r="G1395" s="649">
        <v>15440</v>
      </c>
      <c r="H1395" s="649">
        <v>0.4</v>
      </c>
      <c r="I1395" s="649">
        <v>3860</v>
      </c>
      <c r="J1395" s="649">
        <v>10</v>
      </c>
      <c r="K1395" s="649">
        <v>38600</v>
      </c>
      <c r="L1395" s="649">
        <v>1</v>
      </c>
      <c r="M1395" s="649">
        <v>3860</v>
      </c>
      <c r="N1395" s="649">
        <v>5</v>
      </c>
      <c r="O1395" s="649">
        <v>19310</v>
      </c>
      <c r="P1395" s="637">
        <v>0.50025906735751291</v>
      </c>
      <c r="Q1395" s="650">
        <v>3862</v>
      </c>
    </row>
    <row r="1396" spans="1:17" ht="14.4" customHeight="1" x14ac:dyDescent="0.3">
      <c r="A1396" s="631" t="s">
        <v>3218</v>
      </c>
      <c r="B1396" s="632" t="s">
        <v>2531</v>
      </c>
      <c r="C1396" s="632" t="s">
        <v>634</v>
      </c>
      <c r="D1396" s="632" t="s">
        <v>2904</v>
      </c>
      <c r="E1396" s="632" t="s">
        <v>2905</v>
      </c>
      <c r="F1396" s="649">
        <v>2</v>
      </c>
      <c r="G1396" s="649">
        <v>10420</v>
      </c>
      <c r="H1396" s="649">
        <v>2</v>
      </c>
      <c r="I1396" s="649">
        <v>5210</v>
      </c>
      <c r="J1396" s="649">
        <v>1</v>
      </c>
      <c r="K1396" s="649">
        <v>5210</v>
      </c>
      <c r="L1396" s="649">
        <v>1</v>
      </c>
      <c r="M1396" s="649">
        <v>5210</v>
      </c>
      <c r="N1396" s="649">
        <v>2</v>
      </c>
      <c r="O1396" s="649">
        <v>10424</v>
      </c>
      <c r="P1396" s="637">
        <v>2.000767754318618</v>
      </c>
      <c r="Q1396" s="650">
        <v>5212</v>
      </c>
    </row>
    <row r="1397" spans="1:17" ht="14.4" customHeight="1" x14ac:dyDescent="0.3">
      <c r="A1397" s="631" t="s">
        <v>3218</v>
      </c>
      <c r="B1397" s="632" t="s">
        <v>2531</v>
      </c>
      <c r="C1397" s="632" t="s">
        <v>634</v>
      </c>
      <c r="D1397" s="632" t="s">
        <v>2904</v>
      </c>
      <c r="E1397" s="632" t="s">
        <v>2906</v>
      </c>
      <c r="F1397" s="649">
        <v>1</v>
      </c>
      <c r="G1397" s="649">
        <v>5210</v>
      </c>
      <c r="H1397" s="649">
        <v>0.5</v>
      </c>
      <c r="I1397" s="649">
        <v>5210</v>
      </c>
      <c r="J1397" s="649">
        <v>2</v>
      </c>
      <c r="K1397" s="649">
        <v>10420</v>
      </c>
      <c r="L1397" s="649">
        <v>1</v>
      </c>
      <c r="M1397" s="649">
        <v>5210</v>
      </c>
      <c r="N1397" s="649">
        <v>4</v>
      </c>
      <c r="O1397" s="649">
        <v>20848</v>
      </c>
      <c r="P1397" s="637">
        <v>2.000767754318618</v>
      </c>
      <c r="Q1397" s="650">
        <v>5212</v>
      </c>
    </row>
    <row r="1398" spans="1:17" ht="14.4" customHeight="1" x14ac:dyDescent="0.3">
      <c r="A1398" s="631" t="s">
        <v>3218</v>
      </c>
      <c r="B1398" s="632" t="s">
        <v>2531</v>
      </c>
      <c r="C1398" s="632" t="s">
        <v>634</v>
      </c>
      <c r="D1398" s="632" t="s">
        <v>3174</v>
      </c>
      <c r="E1398" s="632" t="s">
        <v>3175</v>
      </c>
      <c r="F1398" s="649"/>
      <c r="G1398" s="649"/>
      <c r="H1398" s="649"/>
      <c r="I1398" s="649"/>
      <c r="J1398" s="649"/>
      <c r="K1398" s="649"/>
      <c r="L1398" s="649"/>
      <c r="M1398" s="649"/>
      <c r="N1398" s="649">
        <v>1</v>
      </c>
      <c r="O1398" s="649">
        <v>934</v>
      </c>
      <c r="P1398" s="637"/>
      <c r="Q1398" s="650">
        <v>934</v>
      </c>
    </row>
    <row r="1399" spans="1:17" ht="14.4" customHeight="1" x14ac:dyDescent="0.3">
      <c r="A1399" s="631" t="s">
        <v>3218</v>
      </c>
      <c r="B1399" s="632" t="s">
        <v>2531</v>
      </c>
      <c r="C1399" s="632" t="s">
        <v>634</v>
      </c>
      <c r="D1399" s="632" t="s">
        <v>2635</v>
      </c>
      <c r="E1399" s="632" t="s">
        <v>2636</v>
      </c>
      <c r="F1399" s="649"/>
      <c r="G1399" s="649"/>
      <c r="H1399" s="649"/>
      <c r="I1399" s="649"/>
      <c r="J1399" s="649">
        <v>2</v>
      </c>
      <c r="K1399" s="649">
        <v>690</v>
      </c>
      <c r="L1399" s="649">
        <v>1</v>
      </c>
      <c r="M1399" s="649">
        <v>345</v>
      </c>
      <c r="N1399" s="649">
        <v>1</v>
      </c>
      <c r="O1399" s="649">
        <v>346</v>
      </c>
      <c r="P1399" s="637">
        <v>0.50144927536231887</v>
      </c>
      <c r="Q1399" s="650">
        <v>346</v>
      </c>
    </row>
    <row r="1400" spans="1:17" ht="14.4" customHeight="1" x14ac:dyDescent="0.3">
      <c r="A1400" s="631" t="s">
        <v>3218</v>
      </c>
      <c r="B1400" s="632" t="s">
        <v>2531</v>
      </c>
      <c r="C1400" s="632" t="s">
        <v>634</v>
      </c>
      <c r="D1400" s="632" t="s">
        <v>2640</v>
      </c>
      <c r="E1400" s="632" t="s">
        <v>2641</v>
      </c>
      <c r="F1400" s="649"/>
      <c r="G1400" s="649"/>
      <c r="H1400" s="649"/>
      <c r="I1400" s="649"/>
      <c r="J1400" s="649"/>
      <c r="K1400" s="649"/>
      <c r="L1400" s="649"/>
      <c r="M1400" s="649"/>
      <c r="N1400" s="649">
        <v>1</v>
      </c>
      <c r="O1400" s="649">
        <v>1055</v>
      </c>
      <c r="P1400" s="637"/>
      <c r="Q1400" s="650">
        <v>1055</v>
      </c>
    </row>
    <row r="1401" spans="1:17" ht="14.4" customHeight="1" x14ac:dyDescent="0.3">
      <c r="A1401" s="631" t="s">
        <v>3218</v>
      </c>
      <c r="B1401" s="632" t="s">
        <v>2531</v>
      </c>
      <c r="C1401" s="632" t="s">
        <v>634</v>
      </c>
      <c r="D1401" s="632" t="s">
        <v>2642</v>
      </c>
      <c r="E1401" s="632" t="s">
        <v>2643</v>
      </c>
      <c r="F1401" s="649">
        <v>21</v>
      </c>
      <c r="G1401" s="649">
        <v>27153</v>
      </c>
      <c r="H1401" s="649">
        <v>1.1044090132595785</v>
      </c>
      <c r="I1401" s="649">
        <v>1293</v>
      </c>
      <c r="J1401" s="649">
        <v>19</v>
      </c>
      <c r="K1401" s="649">
        <v>24586</v>
      </c>
      <c r="L1401" s="649">
        <v>1</v>
      </c>
      <c r="M1401" s="649">
        <v>1294</v>
      </c>
      <c r="N1401" s="649">
        <v>11</v>
      </c>
      <c r="O1401" s="649">
        <v>14234</v>
      </c>
      <c r="P1401" s="637">
        <v>0.57894736842105265</v>
      </c>
      <c r="Q1401" s="650">
        <v>1294</v>
      </c>
    </row>
    <row r="1402" spans="1:17" ht="14.4" customHeight="1" x14ac:dyDescent="0.3">
      <c r="A1402" s="631" t="s">
        <v>3218</v>
      </c>
      <c r="B1402" s="632" t="s">
        <v>2531</v>
      </c>
      <c r="C1402" s="632" t="s">
        <v>634</v>
      </c>
      <c r="D1402" s="632" t="s">
        <v>2644</v>
      </c>
      <c r="E1402" s="632" t="s">
        <v>2645</v>
      </c>
      <c r="F1402" s="649">
        <v>13</v>
      </c>
      <c r="G1402" s="649">
        <v>15301</v>
      </c>
      <c r="H1402" s="649">
        <v>1.1808149405772497</v>
      </c>
      <c r="I1402" s="649">
        <v>1177</v>
      </c>
      <c r="J1402" s="649">
        <v>11</v>
      </c>
      <c r="K1402" s="649">
        <v>12958</v>
      </c>
      <c r="L1402" s="649">
        <v>1</v>
      </c>
      <c r="M1402" s="649">
        <v>1178</v>
      </c>
      <c r="N1402" s="649">
        <v>8</v>
      </c>
      <c r="O1402" s="649">
        <v>9424</v>
      </c>
      <c r="P1402" s="637">
        <v>0.72727272727272729</v>
      </c>
      <c r="Q1402" s="650">
        <v>1178</v>
      </c>
    </row>
    <row r="1403" spans="1:17" ht="14.4" customHeight="1" x14ac:dyDescent="0.3">
      <c r="A1403" s="631" t="s">
        <v>3218</v>
      </c>
      <c r="B1403" s="632" t="s">
        <v>2531</v>
      </c>
      <c r="C1403" s="632" t="s">
        <v>634</v>
      </c>
      <c r="D1403" s="632" t="s">
        <v>2646</v>
      </c>
      <c r="E1403" s="632" t="s">
        <v>2647</v>
      </c>
      <c r="F1403" s="649">
        <v>150</v>
      </c>
      <c r="G1403" s="649">
        <v>773550</v>
      </c>
      <c r="H1403" s="649">
        <v>0.8571428571428571</v>
      </c>
      <c r="I1403" s="649">
        <v>5157</v>
      </c>
      <c r="J1403" s="649">
        <v>175</v>
      </c>
      <c r="K1403" s="649">
        <v>902475</v>
      </c>
      <c r="L1403" s="649">
        <v>1</v>
      </c>
      <c r="M1403" s="649">
        <v>5157</v>
      </c>
      <c r="N1403" s="649">
        <v>218</v>
      </c>
      <c r="O1403" s="649">
        <v>1124407</v>
      </c>
      <c r="P1403" s="637">
        <v>1.2459148452865729</v>
      </c>
      <c r="Q1403" s="650">
        <v>5157.8302752293575</v>
      </c>
    </row>
    <row r="1404" spans="1:17" ht="14.4" customHeight="1" x14ac:dyDescent="0.3">
      <c r="A1404" s="631" t="s">
        <v>3218</v>
      </c>
      <c r="B1404" s="632" t="s">
        <v>2531</v>
      </c>
      <c r="C1404" s="632" t="s">
        <v>634</v>
      </c>
      <c r="D1404" s="632" t="s">
        <v>2648</v>
      </c>
      <c r="E1404" s="632" t="s">
        <v>2650</v>
      </c>
      <c r="F1404" s="649"/>
      <c r="G1404" s="649"/>
      <c r="H1404" s="649"/>
      <c r="I1404" s="649"/>
      <c r="J1404" s="649">
        <v>1</v>
      </c>
      <c r="K1404" s="649">
        <v>7807</v>
      </c>
      <c r="L1404" s="649">
        <v>1</v>
      </c>
      <c r="M1404" s="649">
        <v>7807</v>
      </c>
      <c r="N1404" s="649"/>
      <c r="O1404" s="649"/>
      <c r="P1404" s="637"/>
      <c r="Q1404" s="650"/>
    </row>
    <row r="1405" spans="1:17" ht="14.4" customHeight="1" x14ac:dyDescent="0.3">
      <c r="A1405" s="631" t="s">
        <v>3218</v>
      </c>
      <c r="B1405" s="632" t="s">
        <v>2531</v>
      </c>
      <c r="C1405" s="632" t="s">
        <v>634</v>
      </c>
      <c r="D1405" s="632" t="s">
        <v>2651</v>
      </c>
      <c r="E1405" s="632" t="s">
        <v>2652</v>
      </c>
      <c r="F1405" s="649">
        <v>5</v>
      </c>
      <c r="G1405" s="649">
        <v>28100</v>
      </c>
      <c r="H1405" s="649">
        <v>1</v>
      </c>
      <c r="I1405" s="649">
        <v>5620</v>
      </c>
      <c r="J1405" s="649">
        <v>5</v>
      </c>
      <c r="K1405" s="649">
        <v>28100</v>
      </c>
      <c r="L1405" s="649">
        <v>1</v>
      </c>
      <c r="M1405" s="649">
        <v>5620</v>
      </c>
      <c r="N1405" s="649">
        <v>9</v>
      </c>
      <c r="O1405" s="649">
        <v>50589</v>
      </c>
      <c r="P1405" s="637">
        <v>1.8003202846975088</v>
      </c>
      <c r="Q1405" s="650">
        <v>5621</v>
      </c>
    </row>
    <row r="1406" spans="1:17" ht="14.4" customHeight="1" x14ac:dyDescent="0.3">
      <c r="A1406" s="631" t="s">
        <v>3218</v>
      </c>
      <c r="B1406" s="632" t="s">
        <v>2531</v>
      </c>
      <c r="C1406" s="632" t="s">
        <v>634</v>
      </c>
      <c r="D1406" s="632" t="s">
        <v>2651</v>
      </c>
      <c r="E1406" s="632" t="s">
        <v>2653</v>
      </c>
      <c r="F1406" s="649">
        <v>2</v>
      </c>
      <c r="G1406" s="649">
        <v>11240</v>
      </c>
      <c r="H1406" s="649"/>
      <c r="I1406" s="649">
        <v>5620</v>
      </c>
      <c r="J1406" s="649"/>
      <c r="K1406" s="649"/>
      <c r="L1406" s="649"/>
      <c r="M1406" s="649"/>
      <c r="N1406" s="649">
        <v>3</v>
      </c>
      <c r="O1406" s="649">
        <v>16863</v>
      </c>
      <c r="P1406" s="637"/>
      <c r="Q1406" s="650">
        <v>5621</v>
      </c>
    </row>
    <row r="1407" spans="1:17" ht="14.4" customHeight="1" x14ac:dyDescent="0.3">
      <c r="A1407" s="631" t="s">
        <v>3218</v>
      </c>
      <c r="B1407" s="632" t="s">
        <v>2531</v>
      </c>
      <c r="C1407" s="632" t="s">
        <v>634</v>
      </c>
      <c r="D1407" s="632" t="s">
        <v>2657</v>
      </c>
      <c r="E1407" s="632" t="s">
        <v>2658</v>
      </c>
      <c r="F1407" s="649">
        <v>2</v>
      </c>
      <c r="G1407" s="649">
        <v>1600</v>
      </c>
      <c r="H1407" s="649">
        <v>0.28535758872837524</v>
      </c>
      <c r="I1407" s="649">
        <v>800</v>
      </c>
      <c r="J1407" s="649">
        <v>7</v>
      </c>
      <c r="K1407" s="649">
        <v>5607</v>
      </c>
      <c r="L1407" s="649">
        <v>1</v>
      </c>
      <c r="M1407" s="649">
        <v>801</v>
      </c>
      <c r="N1407" s="649">
        <v>5</v>
      </c>
      <c r="O1407" s="649">
        <v>4010</v>
      </c>
      <c r="P1407" s="637">
        <v>0.71517745675049049</v>
      </c>
      <c r="Q1407" s="650">
        <v>802</v>
      </c>
    </row>
    <row r="1408" spans="1:17" ht="14.4" customHeight="1" x14ac:dyDescent="0.3">
      <c r="A1408" s="631" t="s">
        <v>3218</v>
      </c>
      <c r="B1408" s="632" t="s">
        <v>2531</v>
      </c>
      <c r="C1408" s="632" t="s">
        <v>634</v>
      </c>
      <c r="D1408" s="632" t="s">
        <v>2659</v>
      </c>
      <c r="E1408" s="632" t="s">
        <v>2660</v>
      </c>
      <c r="F1408" s="649">
        <v>573</v>
      </c>
      <c r="G1408" s="649">
        <v>101421</v>
      </c>
      <c r="H1408" s="649">
        <v>1.0437158469945356</v>
      </c>
      <c r="I1408" s="649">
        <v>177</v>
      </c>
      <c r="J1408" s="649">
        <v>549</v>
      </c>
      <c r="K1408" s="649">
        <v>97173</v>
      </c>
      <c r="L1408" s="649">
        <v>1</v>
      </c>
      <c r="M1408" s="649">
        <v>177</v>
      </c>
      <c r="N1408" s="649">
        <v>446</v>
      </c>
      <c r="O1408" s="649">
        <v>79388</v>
      </c>
      <c r="P1408" s="637">
        <v>0.81697590894590066</v>
      </c>
      <c r="Q1408" s="650">
        <v>178</v>
      </c>
    </row>
    <row r="1409" spans="1:17" ht="14.4" customHeight="1" x14ac:dyDescent="0.3">
      <c r="A1409" s="631" t="s">
        <v>3218</v>
      </c>
      <c r="B1409" s="632" t="s">
        <v>2531</v>
      </c>
      <c r="C1409" s="632" t="s">
        <v>634</v>
      </c>
      <c r="D1409" s="632" t="s">
        <v>2659</v>
      </c>
      <c r="E1409" s="632" t="s">
        <v>2661</v>
      </c>
      <c r="F1409" s="649">
        <v>62</v>
      </c>
      <c r="G1409" s="649">
        <v>10974</v>
      </c>
      <c r="H1409" s="649">
        <v>1.3191489361702127</v>
      </c>
      <c r="I1409" s="649">
        <v>177</v>
      </c>
      <c r="J1409" s="649">
        <v>47</v>
      </c>
      <c r="K1409" s="649">
        <v>8319</v>
      </c>
      <c r="L1409" s="649">
        <v>1</v>
      </c>
      <c r="M1409" s="649">
        <v>177</v>
      </c>
      <c r="N1409" s="649">
        <v>64</v>
      </c>
      <c r="O1409" s="649">
        <v>11392</v>
      </c>
      <c r="P1409" s="637">
        <v>1.369395360019233</v>
      </c>
      <c r="Q1409" s="650">
        <v>178</v>
      </c>
    </row>
    <row r="1410" spans="1:17" ht="14.4" customHeight="1" x14ac:dyDescent="0.3">
      <c r="A1410" s="631" t="s">
        <v>3218</v>
      </c>
      <c r="B1410" s="632" t="s">
        <v>2531</v>
      </c>
      <c r="C1410" s="632" t="s">
        <v>634</v>
      </c>
      <c r="D1410" s="632" t="s">
        <v>2662</v>
      </c>
      <c r="E1410" s="632" t="s">
        <v>2663</v>
      </c>
      <c r="F1410" s="649">
        <v>82</v>
      </c>
      <c r="G1410" s="649">
        <v>167936</v>
      </c>
      <c r="H1410" s="649">
        <v>0.88129011266969992</v>
      </c>
      <c r="I1410" s="649">
        <v>2048</v>
      </c>
      <c r="J1410" s="649">
        <v>93</v>
      </c>
      <c r="K1410" s="649">
        <v>190557</v>
      </c>
      <c r="L1410" s="649">
        <v>1</v>
      </c>
      <c r="M1410" s="649">
        <v>2049</v>
      </c>
      <c r="N1410" s="649">
        <v>105</v>
      </c>
      <c r="O1410" s="649">
        <v>215250</v>
      </c>
      <c r="P1410" s="637">
        <v>1.12958327429588</v>
      </c>
      <c r="Q1410" s="650">
        <v>2050</v>
      </c>
    </row>
    <row r="1411" spans="1:17" ht="14.4" customHeight="1" x14ac:dyDescent="0.3">
      <c r="A1411" s="631" t="s">
        <v>3218</v>
      </c>
      <c r="B1411" s="632" t="s">
        <v>2531</v>
      </c>
      <c r="C1411" s="632" t="s">
        <v>634</v>
      </c>
      <c r="D1411" s="632" t="s">
        <v>2664</v>
      </c>
      <c r="E1411" s="632" t="s">
        <v>2666</v>
      </c>
      <c r="F1411" s="649"/>
      <c r="G1411" s="649"/>
      <c r="H1411" s="649"/>
      <c r="I1411" s="649"/>
      <c r="J1411" s="649">
        <v>2</v>
      </c>
      <c r="K1411" s="649">
        <v>690</v>
      </c>
      <c r="L1411" s="649">
        <v>1</v>
      </c>
      <c r="M1411" s="649">
        <v>345</v>
      </c>
      <c r="N1411" s="649">
        <v>1</v>
      </c>
      <c r="O1411" s="649">
        <v>346</v>
      </c>
      <c r="P1411" s="637">
        <v>0.50144927536231887</v>
      </c>
      <c r="Q1411" s="650">
        <v>346</v>
      </c>
    </row>
    <row r="1412" spans="1:17" ht="14.4" customHeight="1" x14ac:dyDescent="0.3">
      <c r="A1412" s="631" t="s">
        <v>3218</v>
      </c>
      <c r="B1412" s="632" t="s">
        <v>2531</v>
      </c>
      <c r="C1412" s="632" t="s">
        <v>634</v>
      </c>
      <c r="D1412" s="632" t="s">
        <v>2669</v>
      </c>
      <c r="E1412" s="632" t="s">
        <v>2670</v>
      </c>
      <c r="F1412" s="649">
        <v>5</v>
      </c>
      <c r="G1412" s="649">
        <v>13680</v>
      </c>
      <c r="H1412" s="649">
        <v>0.384474860178185</v>
      </c>
      <c r="I1412" s="649">
        <v>2736</v>
      </c>
      <c r="J1412" s="649">
        <v>13</v>
      </c>
      <c r="K1412" s="649">
        <v>35581</v>
      </c>
      <c r="L1412" s="649">
        <v>1</v>
      </c>
      <c r="M1412" s="649">
        <v>2737</v>
      </c>
      <c r="N1412" s="649">
        <v>18</v>
      </c>
      <c r="O1412" s="649">
        <v>49266</v>
      </c>
      <c r="P1412" s="637">
        <v>1.3846153846153846</v>
      </c>
      <c r="Q1412" s="650">
        <v>2737</v>
      </c>
    </row>
    <row r="1413" spans="1:17" ht="14.4" customHeight="1" x14ac:dyDescent="0.3">
      <c r="A1413" s="631" t="s">
        <v>3218</v>
      </c>
      <c r="B1413" s="632" t="s">
        <v>2531</v>
      </c>
      <c r="C1413" s="632" t="s">
        <v>634</v>
      </c>
      <c r="D1413" s="632" t="s">
        <v>2669</v>
      </c>
      <c r="E1413" s="632" t="s">
        <v>2671</v>
      </c>
      <c r="F1413" s="649">
        <v>74</v>
      </c>
      <c r="G1413" s="649">
        <v>202464</v>
      </c>
      <c r="H1413" s="649">
        <v>0.87027015409744457</v>
      </c>
      <c r="I1413" s="649">
        <v>2736</v>
      </c>
      <c r="J1413" s="649">
        <v>85</v>
      </c>
      <c r="K1413" s="649">
        <v>232645</v>
      </c>
      <c r="L1413" s="649">
        <v>1</v>
      </c>
      <c r="M1413" s="649">
        <v>2737</v>
      </c>
      <c r="N1413" s="649">
        <v>68</v>
      </c>
      <c r="O1413" s="649">
        <v>186116</v>
      </c>
      <c r="P1413" s="637">
        <v>0.8</v>
      </c>
      <c r="Q1413" s="650">
        <v>2737</v>
      </c>
    </row>
    <row r="1414" spans="1:17" ht="14.4" customHeight="1" x14ac:dyDescent="0.3">
      <c r="A1414" s="631" t="s">
        <v>3218</v>
      </c>
      <c r="B1414" s="632" t="s">
        <v>2531</v>
      </c>
      <c r="C1414" s="632" t="s">
        <v>634</v>
      </c>
      <c r="D1414" s="632" t="s">
        <v>2672</v>
      </c>
      <c r="E1414" s="632" t="s">
        <v>2673</v>
      </c>
      <c r="F1414" s="649">
        <v>18</v>
      </c>
      <c r="G1414" s="649">
        <v>94842</v>
      </c>
      <c r="H1414" s="649">
        <v>0.9</v>
      </c>
      <c r="I1414" s="649">
        <v>5269</v>
      </c>
      <c r="J1414" s="649">
        <v>20</v>
      </c>
      <c r="K1414" s="649">
        <v>105380</v>
      </c>
      <c r="L1414" s="649">
        <v>1</v>
      </c>
      <c r="M1414" s="649">
        <v>5269</v>
      </c>
      <c r="N1414" s="649">
        <v>16</v>
      </c>
      <c r="O1414" s="649">
        <v>84318</v>
      </c>
      <c r="P1414" s="637">
        <v>0.8001328525336876</v>
      </c>
      <c r="Q1414" s="650">
        <v>5269.875</v>
      </c>
    </row>
    <row r="1415" spans="1:17" ht="14.4" customHeight="1" x14ac:dyDescent="0.3">
      <c r="A1415" s="631" t="s">
        <v>3218</v>
      </c>
      <c r="B1415" s="632" t="s">
        <v>2531</v>
      </c>
      <c r="C1415" s="632" t="s">
        <v>634</v>
      </c>
      <c r="D1415" s="632" t="s">
        <v>2676</v>
      </c>
      <c r="E1415" s="632" t="s">
        <v>3221</v>
      </c>
      <c r="F1415" s="649">
        <v>0</v>
      </c>
      <c r="G1415" s="649">
        <v>0</v>
      </c>
      <c r="H1415" s="649"/>
      <c r="I1415" s="649"/>
      <c r="J1415" s="649"/>
      <c r="K1415" s="649"/>
      <c r="L1415" s="649"/>
      <c r="M1415" s="649"/>
      <c r="N1415" s="649"/>
      <c r="O1415" s="649"/>
      <c r="P1415" s="637"/>
      <c r="Q1415" s="650"/>
    </row>
    <row r="1416" spans="1:17" ht="14.4" customHeight="1" x14ac:dyDescent="0.3">
      <c r="A1416" s="631" t="s">
        <v>3218</v>
      </c>
      <c r="B1416" s="632" t="s">
        <v>2531</v>
      </c>
      <c r="C1416" s="632" t="s">
        <v>634</v>
      </c>
      <c r="D1416" s="632" t="s">
        <v>2678</v>
      </c>
      <c r="E1416" s="632" t="s">
        <v>2679</v>
      </c>
      <c r="F1416" s="649">
        <v>3</v>
      </c>
      <c r="G1416" s="649">
        <v>2022</v>
      </c>
      <c r="H1416" s="649">
        <v>1.4977777777777779</v>
      </c>
      <c r="I1416" s="649">
        <v>674</v>
      </c>
      <c r="J1416" s="649">
        <v>2</v>
      </c>
      <c r="K1416" s="649">
        <v>1350</v>
      </c>
      <c r="L1416" s="649">
        <v>1</v>
      </c>
      <c r="M1416" s="649">
        <v>675</v>
      </c>
      <c r="N1416" s="649">
        <v>8</v>
      </c>
      <c r="O1416" s="649">
        <v>5400</v>
      </c>
      <c r="P1416" s="637">
        <v>4</v>
      </c>
      <c r="Q1416" s="650">
        <v>675</v>
      </c>
    </row>
    <row r="1417" spans="1:17" ht="14.4" customHeight="1" x14ac:dyDescent="0.3">
      <c r="A1417" s="631" t="s">
        <v>3218</v>
      </c>
      <c r="B1417" s="632" t="s">
        <v>2531</v>
      </c>
      <c r="C1417" s="632" t="s">
        <v>634</v>
      </c>
      <c r="D1417" s="632" t="s">
        <v>2678</v>
      </c>
      <c r="E1417" s="632" t="s">
        <v>2680</v>
      </c>
      <c r="F1417" s="649">
        <v>15</v>
      </c>
      <c r="G1417" s="649">
        <v>10110</v>
      </c>
      <c r="H1417" s="649">
        <v>1.2481481481481482</v>
      </c>
      <c r="I1417" s="649">
        <v>674</v>
      </c>
      <c r="J1417" s="649">
        <v>12</v>
      </c>
      <c r="K1417" s="649">
        <v>8100</v>
      </c>
      <c r="L1417" s="649">
        <v>1</v>
      </c>
      <c r="M1417" s="649">
        <v>675</v>
      </c>
      <c r="N1417" s="649">
        <v>20</v>
      </c>
      <c r="O1417" s="649">
        <v>13500</v>
      </c>
      <c r="P1417" s="637">
        <v>1.6666666666666667</v>
      </c>
      <c r="Q1417" s="650">
        <v>675</v>
      </c>
    </row>
    <row r="1418" spans="1:17" ht="14.4" customHeight="1" x14ac:dyDescent="0.3">
      <c r="A1418" s="631" t="s">
        <v>3218</v>
      </c>
      <c r="B1418" s="632" t="s">
        <v>2531</v>
      </c>
      <c r="C1418" s="632" t="s">
        <v>634</v>
      </c>
      <c r="D1418" s="632" t="s">
        <v>2683</v>
      </c>
      <c r="E1418" s="632" t="s">
        <v>2761</v>
      </c>
      <c r="F1418" s="649">
        <v>16</v>
      </c>
      <c r="G1418" s="649">
        <v>9088</v>
      </c>
      <c r="H1418" s="649">
        <v>0.84062528905744149</v>
      </c>
      <c r="I1418" s="649">
        <v>568</v>
      </c>
      <c r="J1418" s="649">
        <v>19</v>
      </c>
      <c r="K1418" s="649">
        <v>10811</v>
      </c>
      <c r="L1418" s="649">
        <v>1</v>
      </c>
      <c r="M1418" s="649">
        <v>569</v>
      </c>
      <c r="N1418" s="649">
        <v>28</v>
      </c>
      <c r="O1418" s="649">
        <v>15932</v>
      </c>
      <c r="P1418" s="637">
        <v>1.4736842105263157</v>
      </c>
      <c r="Q1418" s="650">
        <v>569</v>
      </c>
    </row>
    <row r="1419" spans="1:17" ht="14.4" customHeight="1" x14ac:dyDescent="0.3">
      <c r="A1419" s="631" t="s">
        <v>3218</v>
      </c>
      <c r="B1419" s="632" t="s">
        <v>2531</v>
      </c>
      <c r="C1419" s="632" t="s">
        <v>634</v>
      </c>
      <c r="D1419" s="632" t="s">
        <v>2683</v>
      </c>
      <c r="E1419" s="632" t="s">
        <v>2684</v>
      </c>
      <c r="F1419" s="649">
        <v>2</v>
      </c>
      <c r="G1419" s="649">
        <v>1136</v>
      </c>
      <c r="H1419" s="649">
        <v>0.49912126537785589</v>
      </c>
      <c r="I1419" s="649">
        <v>568</v>
      </c>
      <c r="J1419" s="649">
        <v>4</v>
      </c>
      <c r="K1419" s="649">
        <v>2276</v>
      </c>
      <c r="L1419" s="649">
        <v>1</v>
      </c>
      <c r="M1419" s="649">
        <v>569</v>
      </c>
      <c r="N1419" s="649">
        <v>2</v>
      </c>
      <c r="O1419" s="649">
        <v>1138</v>
      </c>
      <c r="P1419" s="637">
        <v>0.5</v>
      </c>
      <c r="Q1419" s="650">
        <v>569</v>
      </c>
    </row>
    <row r="1420" spans="1:17" ht="14.4" customHeight="1" x14ac:dyDescent="0.3">
      <c r="A1420" s="631" t="s">
        <v>3218</v>
      </c>
      <c r="B1420" s="632" t="s">
        <v>2531</v>
      </c>
      <c r="C1420" s="632" t="s">
        <v>634</v>
      </c>
      <c r="D1420" s="632" t="s">
        <v>2685</v>
      </c>
      <c r="E1420" s="632" t="s">
        <v>2686</v>
      </c>
      <c r="F1420" s="649">
        <v>11</v>
      </c>
      <c r="G1420" s="649">
        <v>1705</v>
      </c>
      <c r="H1420" s="649">
        <v>0.84615384615384615</v>
      </c>
      <c r="I1420" s="649">
        <v>155</v>
      </c>
      <c r="J1420" s="649">
        <v>13</v>
      </c>
      <c r="K1420" s="649">
        <v>2015</v>
      </c>
      <c r="L1420" s="649">
        <v>1</v>
      </c>
      <c r="M1420" s="649">
        <v>155</v>
      </c>
      <c r="N1420" s="649">
        <v>17</v>
      </c>
      <c r="O1420" s="649">
        <v>2635</v>
      </c>
      <c r="P1420" s="637">
        <v>1.3076923076923077</v>
      </c>
      <c r="Q1420" s="650">
        <v>155</v>
      </c>
    </row>
    <row r="1421" spans="1:17" ht="14.4" customHeight="1" x14ac:dyDescent="0.3">
      <c r="A1421" s="631" t="s">
        <v>3218</v>
      </c>
      <c r="B1421" s="632" t="s">
        <v>2531</v>
      </c>
      <c r="C1421" s="632" t="s">
        <v>634</v>
      </c>
      <c r="D1421" s="632" t="s">
        <v>2685</v>
      </c>
      <c r="E1421" s="632" t="s">
        <v>2687</v>
      </c>
      <c r="F1421" s="649">
        <v>58</v>
      </c>
      <c r="G1421" s="649">
        <v>8990</v>
      </c>
      <c r="H1421" s="649">
        <v>1.0357142857142858</v>
      </c>
      <c r="I1421" s="649">
        <v>155</v>
      </c>
      <c r="J1421" s="649">
        <v>56</v>
      </c>
      <c r="K1421" s="649">
        <v>8680</v>
      </c>
      <c r="L1421" s="649">
        <v>1</v>
      </c>
      <c r="M1421" s="649">
        <v>155</v>
      </c>
      <c r="N1421" s="649">
        <v>57</v>
      </c>
      <c r="O1421" s="649">
        <v>8835</v>
      </c>
      <c r="P1421" s="637">
        <v>1.0178571428571428</v>
      </c>
      <c r="Q1421" s="650">
        <v>155</v>
      </c>
    </row>
    <row r="1422" spans="1:17" ht="14.4" customHeight="1" x14ac:dyDescent="0.3">
      <c r="A1422" s="631" t="s">
        <v>3218</v>
      </c>
      <c r="B1422" s="632" t="s">
        <v>2531</v>
      </c>
      <c r="C1422" s="632" t="s">
        <v>634</v>
      </c>
      <c r="D1422" s="632" t="s">
        <v>2688</v>
      </c>
      <c r="E1422" s="632" t="s">
        <v>2689</v>
      </c>
      <c r="F1422" s="649">
        <v>9</v>
      </c>
      <c r="G1422" s="649">
        <v>1791</v>
      </c>
      <c r="H1422" s="649">
        <v>0.9</v>
      </c>
      <c r="I1422" s="649">
        <v>199</v>
      </c>
      <c r="J1422" s="649">
        <v>10</v>
      </c>
      <c r="K1422" s="649">
        <v>1990</v>
      </c>
      <c r="L1422" s="649">
        <v>1</v>
      </c>
      <c r="M1422" s="649">
        <v>199</v>
      </c>
      <c r="N1422" s="649">
        <v>20</v>
      </c>
      <c r="O1422" s="649">
        <v>4000</v>
      </c>
      <c r="P1422" s="637">
        <v>2.0100502512562812</v>
      </c>
      <c r="Q1422" s="650">
        <v>200</v>
      </c>
    </row>
    <row r="1423" spans="1:17" ht="14.4" customHeight="1" x14ac:dyDescent="0.3">
      <c r="A1423" s="631" t="s">
        <v>3218</v>
      </c>
      <c r="B1423" s="632" t="s">
        <v>2531</v>
      </c>
      <c r="C1423" s="632" t="s">
        <v>634</v>
      </c>
      <c r="D1423" s="632" t="s">
        <v>2688</v>
      </c>
      <c r="E1423" s="632" t="s">
        <v>2690</v>
      </c>
      <c r="F1423" s="649">
        <v>17</v>
      </c>
      <c r="G1423" s="649">
        <v>3383</v>
      </c>
      <c r="H1423" s="649">
        <v>1.0625</v>
      </c>
      <c r="I1423" s="649">
        <v>199</v>
      </c>
      <c r="J1423" s="649">
        <v>16</v>
      </c>
      <c r="K1423" s="649">
        <v>3184</v>
      </c>
      <c r="L1423" s="649">
        <v>1</v>
      </c>
      <c r="M1423" s="649">
        <v>199</v>
      </c>
      <c r="N1423" s="649">
        <v>7</v>
      </c>
      <c r="O1423" s="649">
        <v>1400</v>
      </c>
      <c r="P1423" s="637">
        <v>0.43969849246231157</v>
      </c>
      <c r="Q1423" s="650">
        <v>200</v>
      </c>
    </row>
    <row r="1424" spans="1:17" ht="14.4" customHeight="1" x14ac:dyDescent="0.3">
      <c r="A1424" s="631" t="s">
        <v>3218</v>
      </c>
      <c r="B1424" s="632" t="s">
        <v>2531</v>
      </c>
      <c r="C1424" s="632" t="s">
        <v>634</v>
      </c>
      <c r="D1424" s="632" t="s">
        <v>2691</v>
      </c>
      <c r="E1424" s="632" t="s">
        <v>2692</v>
      </c>
      <c r="F1424" s="649">
        <v>539</v>
      </c>
      <c r="G1424" s="649">
        <v>109956</v>
      </c>
      <c r="H1424" s="649">
        <v>1.0112570356472796</v>
      </c>
      <c r="I1424" s="649">
        <v>204</v>
      </c>
      <c r="J1424" s="649">
        <v>533</v>
      </c>
      <c r="K1424" s="649">
        <v>108732</v>
      </c>
      <c r="L1424" s="649">
        <v>1</v>
      </c>
      <c r="M1424" s="649">
        <v>204</v>
      </c>
      <c r="N1424" s="649">
        <v>723</v>
      </c>
      <c r="O1424" s="649">
        <v>148381</v>
      </c>
      <c r="P1424" s="637">
        <v>1.3646488614207408</v>
      </c>
      <c r="Q1424" s="650">
        <v>205.22959889349931</v>
      </c>
    </row>
    <row r="1425" spans="1:17" ht="14.4" customHeight="1" x14ac:dyDescent="0.3">
      <c r="A1425" s="631" t="s">
        <v>3218</v>
      </c>
      <c r="B1425" s="632" t="s">
        <v>2531</v>
      </c>
      <c r="C1425" s="632" t="s">
        <v>634</v>
      </c>
      <c r="D1425" s="632" t="s">
        <v>2693</v>
      </c>
      <c r="E1425" s="632" t="s">
        <v>2694</v>
      </c>
      <c r="F1425" s="649">
        <v>5</v>
      </c>
      <c r="G1425" s="649">
        <v>2130</v>
      </c>
      <c r="H1425" s="649">
        <v>0.41666666666666669</v>
      </c>
      <c r="I1425" s="649">
        <v>426</v>
      </c>
      <c r="J1425" s="649">
        <v>12</v>
      </c>
      <c r="K1425" s="649">
        <v>5112</v>
      </c>
      <c r="L1425" s="649">
        <v>1</v>
      </c>
      <c r="M1425" s="649">
        <v>426</v>
      </c>
      <c r="N1425" s="649">
        <v>9</v>
      </c>
      <c r="O1425" s="649">
        <v>3843</v>
      </c>
      <c r="P1425" s="637">
        <v>0.75176056338028174</v>
      </c>
      <c r="Q1425" s="650">
        <v>427</v>
      </c>
    </row>
    <row r="1426" spans="1:17" ht="14.4" customHeight="1" x14ac:dyDescent="0.3">
      <c r="A1426" s="631" t="s">
        <v>3218</v>
      </c>
      <c r="B1426" s="632" t="s">
        <v>2531</v>
      </c>
      <c r="C1426" s="632" t="s">
        <v>634</v>
      </c>
      <c r="D1426" s="632" t="s">
        <v>2693</v>
      </c>
      <c r="E1426" s="632" t="s">
        <v>2695</v>
      </c>
      <c r="F1426" s="649">
        <v>12</v>
      </c>
      <c r="G1426" s="649">
        <v>5112</v>
      </c>
      <c r="H1426" s="649">
        <v>4</v>
      </c>
      <c r="I1426" s="649">
        <v>426</v>
      </c>
      <c r="J1426" s="649">
        <v>3</v>
      </c>
      <c r="K1426" s="649">
        <v>1278</v>
      </c>
      <c r="L1426" s="649">
        <v>1</v>
      </c>
      <c r="M1426" s="649">
        <v>426</v>
      </c>
      <c r="N1426" s="649">
        <v>6</v>
      </c>
      <c r="O1426" s="649">
        <v>2562</v>
      </c>
      <c r="P1426" s="637">
        <v>2.004694835680751</v>
      </c>
      <c r="Q1426" s="650">
        <v>427</v>
      </c>
    </row>
    <row r="1427" spans="1:17" ht="14.4" customHeight="1" x14ac:dyDescent="0.3">
      <c r="A1427" s="631" t="s">
        <v>3218</v>
      </c>
      <c r="B1427" s="632" t="s">
        <v>2531</v>
      </c>
      <c r="C1427" s="632" t="s">
        <v>634</v>
      </c>
      <c r="D1427" s="632" t="s">
        <v>2698</v>
      </c>
      <c r="E1427" s="632" t="s">
        <v>2699</v>
      </c>
      <c r="F1427" s="649">
        <v>22</v>
      </c>
      <c r="G1427" s="649">
        <v>3586</v>
      </c>
      <c r="H1427" s="649">
        <v>0.52380952380952384</v>
      </c>
      <c r="I1427" s="649">
        <v>163</v>
      </c>
      <c r="J1427" s="649">
        <v>42</v>
      </c>
      <c r="K1427" s="649">
        <v>6846</v>
      </c>
      <c r="L1427" s="649">
        <v>1</v>
      </c>
      <c r="M1427" s="649">
        <v>163</v>
      </c>
      <c r="N1427" s="649">
        <v>49</v>
      </c>
      <c r="O1427" s="649">
        <v>7987</v>
      </c>
      <c r="P1427" s="637">
        <v>1.1666666666666667</v>
      </c>
      <c r="Q1427" s="650">
        <v>163</v>
      </c>
    </row>
    <row r="1428" spans="1:17" ht="14.4" customHeight="1" x14ac:dyDescent="0.3">
      <c r="A1428" s="631" t="s">
        <v>3218</v>
      </c>
      <c r="B1428" s="632" t="s">
        <v>2531</v>
      </c>
      <c r="C1428" s="632" t="s">
        <v>634</v>
      </c>
      <c r="D1428" s="632" t="s">
        <v>2698</v>
      </c>
      <c r="E1428" s="632" t="s">
        <v>2700</v>
      </c>
      <c r="F1428" s="649">
        <v>142</v>
      </c>
      <c r="G1428" s="649">
        <v>23146</v>
      </c>
      <c r="H1428" s="649">
        <v>1.2347826086956522</v>
      </c>
      <c r="I1428" s="649">
        <v>163</v>
      </c>
      <c r="J1428" s="649">
        <v>115</v>
      </c>
      <c r="K1428" s="649">
        <v>18745</v>
      </c>
      <c r="L1428" s="649">
        <v>1</v>
      </c>
      <c r="M1428" s="649">
        <v>163</v>
      </c>
      <c r="N1428" s="649">
        <v>75</v>
      </c>
      <c r="O1428" s="649">
        <v>12225</v>
      </c>
      <c r="P1428" s="637">
        <v>0.65217391304347827</v>
      </c>
      <c r="Q1428" s="650">
        <v>163</v>
      </c>
    </row>
    <row r="1429" spans="1:17" ht="14.4" customHeight="1" x14ac:dyDescent="0.3">
      <c r="A1429" s="631" t="s">
        <v>3218</v>
      </c>
      <c r="B1429" s="632" t="s">
        <v>2531</v>
      </c>
      <c r="C1429" s="632" t="s">
        <v>634</v>
      </c>
      <c r="D1429" s="632" t="s">
        <v>3222</v>
      </c>
      <c r="E1429" s="632" t="s">
        <v>3223</v>
      </c>
      <c r="F1429" s="649">
        <v>1</v>
      </c>
      <c r="G1429" s="649">
        <v>0</v>
      </c>
      <c r="H1429" s="649"/>
      <c r="I1429" s="649">
        <v>0</v>
      </c>
      <c r="J1429" s="649"/>
      <c r="K1429" s="649"/>
      <c r="L1429" s="649"/>
      <c r="M1429" s="649"/>
      <c r="N1429" s="649"/>
      <c r="O1429" s="649"/>
      <c r="P1429" s="637"/>
      <c r="Q1429" s="650"/>
    </row>
    <row r="1430" spans="1:17" ht="14.4" customHeight="1" x14ac:dyDescent="0.3">
      <c r="A1430" s="631" t="s">
        <v>3218</v>
      </c>
      <c r="B1430" s="632" t="s">
        <v>2531</v>
      </c>
      <c r="C1430" s="632" t="s">
        <v>634</v>
      </c>
      <c r="D1430" s="632" t="s">
        <v>2701</v>
      </c>
      <c r="E1430" s="632" t="s">
        <v>2702</v>
      </c>
      <c r="F1430" s="649">
        <v>1</v>
      </c>
      <c r="G1430" s="649">
        <v>436</v>
      </c>
      <c r="H1430" s="649">
        <v>1</v>
      </c>
      <c r="I1430" s="649">
        <v>436</v>
      </c>
      <c r="J1430" s="649">
        <v>1</v>
      </c>
      <c r="K1430" s="649">
        <v>436</v>
      </c>
      <c r="L1430" s="649">
        <v>1</v>
      </c>
      <c r="M1430" s="649">
        <v>436</v>
      </c>
      <c r="N1430" s="649">
        <v>2</v>
      </c>
      <c r="O1430" s="649">
        <v>874</v>
      </c>
      <c r="P1430" s="637">
        <v>2.0045871559633026</v>
      </c>
      <c r="Q1430" s="650">
        <v>437</v>
      </c>
    </row>
    <row r="1431" spans="1:17" ht="14.4" customHeight="1" x14ac:dyDescent="0.3">
      <c r="A1431" s="631" t="s">
        <v>3218</v>
      </c>
      <c r="B1431" s="632" t="s">
        <v>2531</v>
      </c>
      <c r="C1431" s="632" t="s">
        <v>634</v>
      </c>
      <c r="D1431" s="632" t="s">
        <v>2701</v>
      </c>
      <c r="E1431" s="632" t="s">
        <v>2703</v>
      </c>
      <c r="F1431" s="649"/>
      <c r="G1431" s="649"/>
      <c r="H1431" s="649"/>
      <c r="I1431" s="649"/>
      <c r="J1431" s="649">
        <v>3</v>
      </c>
      <c r="K1431" s="649">
        <v>1308</v>
      </c>
      <c r="L1431" s="649">
        <v>1</v>
      </c>
      <c r="M1431" s="649">
        <v>436</v>
      </c>
      <c r="N1431" s="649">
        <v>5</v>
      </c>
      <c r="O1431" s="649">
        <v>2185</v>
      </c>
      <c r="P1431" s="637">
        <v>1.6704892966360856</v>
      </c>
      <c r="Q1431" s="650">
        <v>437</v>
      </c>
    </row>
    <row r="1432" spans="1:17" ht="14.4" customHeight="1" x14ac:dyDescent="0.3">
      <c r="A1432" s="631" t="s">
        <v>3218</v>
      </c>
      <c r="B1432" s="632" t="s">
        <v>2531</v>
      </c>
      <c r="C1432" s="632" t="s">
        <v>634</v>
      </c>
      <c r="D1432" s="632" t="s">
        <v>2704</v>
      </c>
      <c r="E1432" s="632" t="s">
        <v>2705</v>
      </c>
      <c r="F1432" s="649">
        <v>9</v>
      </c>
      <c r="G1432" s="649">
        <v>19386</v>
      </c>
      <c r="H1432" s="649">
        <v>0.28111948955916471</v>
      </c>
      <c r="I1432" s="649">
        <v>2154</v>
      </c>
      <c r="J1432" s="649">
        <v>32</v>
      </c>
      <c r="K1432" s="649">
        <v>68960</v>
      </c>
      <c r="L1432" s="649">
        <v>1</v>
      </c>
      <c r="M1432" s="649">
        <v>2155</v>
      </c>
      <c r="N1432" s="649">
        <v>19</v>
      </c>
      <c r="O1432" s="649">
        <v>40964</v>
      </c>
      <c r="P1432" s="637">
        <v>0.59402552204176329</v>
      </c>
      <c r="Q1432" s="650">
        <v>2156</v>
      </c>
    </row>
    <row r="1433" spans="1:17" ht="14.4" customHeight="1" x14ac:dyDescent="0.3">
      <c r="A1433" s="631" t="s">
        <v>3218</v>
      </c>
      <c r="B1433" s="632" t="s">
        <v>2531</v>
      </c>
      <c r="C1433" s="632" t="s">
        <v>634</v>
      </c>
      <c r="D1433" s="632" t="s">
        <v>2704</v>
      </c>
      <c r="E1433" s="632" t="s">
        <v>2706</v>
      </c>
      <c r="F1433" s="649">
        <v>30</v>
      </c>
      <c r="G1433" s="649">
        <v>64620</v>
      </c>
      <c r="H1433" s="649">
        <v>2.3066214527931463</v>
      </c>
      <c r="I1433" s="649">
        <v>2154</v>
      </c>
      <c r="J1433" s="649">
        <v>13</v>
      </c>
      <c r="K1433" s="649">
        <v>28015</v>
      </c>
      <c r="L1433" s="649">
        <v>1</v>
      </c>
      <c r="M1433" s="649">
        <v>2155</v>
      </c>
      <c r="N1433" s="649">
        <v>22</v>
      </c>
      <c r="O1433" s="649">
        <v>47432</v>
      </c>
      <c r="P1433" s="637">
        <v>1.6930929859004105</v>
      </c>
      <c r="Q1433" s="650">
        <v>2156</v>
      </c>
    </row>
    <row r="1434" spans="1:17" ht="14.4" customHeight="1" x14ac:dyDescent="0.3">
      <c r="A1434" s="631" t="s">
        <v>3218</v>
      </c>
      <c r="B1434" s="632" t="s">
        <v>2531</v>
      </c>
      <c r="C1434" s="632" t="s">
        <v>634</v>
      </c>
      <c r="D1434" s="632" t="s">
        <v>2918</v>
      </c>
      <c r="E1434" s="632" t="s">
        <v>2903</v>
      </c>
      <c r="F1434" s="649">
        <v>8</v>
      </c>
      <c r="G1434" s="649">
        <v>15104</v>
      </c>
      <c r="H1434" s="649">
        <v>0.57112606821447476</v>
      </c>
      <c r="I1434" s="649">
        <v>1888</v>
      </c>
      <c r="J1434" s="649">
        <v>14</v>
      </c>
      <c r="K1434" s="649">
        <v>26446</v>
      </c>
      <c r="L1434" s="649">
        <v>1</v>
      </c>
      <c r="M1434" s="649">
        <v>1889</v>
      </c>
      <c r="N1434" s="649">
        <v>8</v>
      </c>
      <c r="O1434" s="649">
        <v>15112</v>
      </c>
      <c r="P1434" s="637">
        <v>0.5714285714285714</v>
      </c>
      <c r="Q1434" s="650">
        <v>1889</v>
      </c>
    </row>
    <row r="1435" spans="1:17" ht="14.4" customHeight="1" x14ac:dyDescent="0.3">
      <c r="A1435" s="631" t="s">
        <v>3218</v>
      </c>
      <c r="B1435" s="632" t="s">
        <v>2531</v>
      </c>
      <c r="C1435" s="632" t="s">
        <v>634</v>
      </c>
      <c r="D1435" s="632" t="s">
        <v>2707</v>
      </c>
      <c r="E1435" s="632" t="s">
        <v>2708</v>
      </c>
      <c r="F1435" s="649"/>
      <c r="G1435" s="649"/>
      <c r="H1435" s="649"/>
      <c r="I1435" s="649"/>
      <c r="J1435" s="649"/>
      <c r="K1435" s="649"/>
      <c r="L1435" s="649"/>
      <c r="M1435" s="649"/>
      <c r="N1435" s="649">
        <v>1</v>
      </c>
      <c r="O1435" s="649">
        <v>163</v>
      </c>
      <c r="P1435" s="637"/>
      <c r="Q1435" s="650">
        <v>163</v>
      </c>
    </row>
    <row r="1436" spans="1:17" ht="14.4" customHeight="1" x14ac:dyDescent="0.3">
      <c r="A1436" s="631" t="s">
        <v>3218</v>
      </c>
      <c r="B1436" s="632" t="s">
        <v>2531</v>
      </c>
      <c r="C1436" s="632" t="s">
        <v>634</v>
      </c>
      <c r="D1436" s="632" t="s">
        <v>2919</v>
      </c>
      <c r="E1436" s="632" t="s">
        <v>2920</v>
      </c>
      <c r="F1436" s="649">
        <v>1</v>
      </c>
      <c r="G1436" s="649">
        <v>9837</v>
      </c>
      <c r="H1436" s="649"/>
      <c r="I1436" s="649">
        <v>9837</v>
      </c>
      <c r="J1436" s="649"/>
      <c r="K1436" s="649"/>
      <c r="L1436" s="649"/>
      <c r="M1436" s="649"/>
      <c r="N1436" s="649"/>
      <c r="O1436" s="649"/>
      <c r="P1436" s="637"/>
      <c r="Q1436" s="650"/>
    </row>
    <row r="1437" spans="1:17" ht="14.4" customHeight="1" x14ac:dyDescent="0.3">
      <c r="A1437" s="631" t="s">
        <v>3218</v>
      </c>
      <c r="B1437" s="632" t="s">
        <v>2531</v>
      </c>
      <c r="C1437" s="632" t="s">
        <v>634</v>
      </c>
      <c r="D1437" s="632" t="s">
        <v>2710</v>
      </c>
      <c r="E1437" s="632" t="s">
        <v>2711</v>
      </c>
      <c r="F1437" s="649">
        <v>29</v>
      </c>
      <c r="G1437" s="649">
        <v>27057</v>
      </c>
      <c r="H1437" s="649">
        <v>1.4484475374732335</v>
      </c>
      <c r="I1437" s="649">
        <v>933</v>
      </c>
      <c r="J1437" s="649">
        <v>20</v>
      </c>
      <c r="K1437" s="649">
        <v>18680</v>
      </c>
      <c r="L1437" s="649">
        <v>1</v>
      </c>
      <c r="M1437" s="649">
        <v>934</v>
      </c>
      <c r="N1437" s="649">
        <v>13</v>
      </c>
      <c r="O1437" s="649">
        <v>12155</v>
      </c>
      <c r="P1437" s="637">
        <v>0.65069593147751603</v>
      </c>
      <c r="Q1437" s="650">
        <v>935</v>
      </c>
    </row>
    <row r="1438" spans="1:17" ht="14.4" customHeight="1" x14ac:dyDescent="0.3">
      <c r="A1438" s="631" t="s">
        <v>3218</v>
      </c>
      <c r="B1438" s="632" t="s">
        <v>2531</v>
      </c>
      <c r="C1438" s="632" t="s">
        <v>634</v>
      </c>
      <c r="D1438" s="632" t="s">
        <v>2710</v>
      </c>
      <c r="E1438" s="632" t="s">
        <v>2712</v>
      </c>
      <c r="F1438" s="649">
        <v>7</v>
      </c>
      <c r="G1438" s="649">
        <v>6531</v>
      </c>
      <c r="H1438" s="649">
        <v>0.77694503925767311</v>
      </c>
      <c r="I1438" s="649">
        <v>933</v>
      </c>
      <c r="J1438" s="649">
        <v>9</v>
      </c>
      <c r="K1438" s="649">
        <v>8406</v>
      </c>
      <c r="L1438" s="649">
        <v>1</v>
      </c>
      <c r="M1438" s="649">
        <v>934</v>
      </c>
      <c r="N1438" s="649">
        <v>11</v>
      </c>
      <c r="O1438" s="649">
        <v>10285</v>
      </c>
      <c r="P1438" s="637">
        <v>1.2235308113252439</v>
      </c>
      <c r="Q1438" s="650">
        <v>935</v>
      </c>
    </row>
    <row r="1439" spans="1:17" ht="14.4" customHeight="1" x14ac:dyDescent="0.3">
      <c r="A1439" s="631" t="s">
        <v>3218</v>
      </c>
      <c r="B1439" s="632" t="s">
        <v>2531</v>
      </c>
      <c r="C1439" s="632" t="s">
        <v>634</v>
      </c>
      <c r="D1439" s="632" t="s">
        <v>2715</v>
      </c>
      <c r="E1439" s="632" t="s">
        <v>2716</v>
      </c>
      <c r="F1439" s="649">
        <v>6</v>
      </c>
      <c r="G1439" s="649">
        <v>50754</v>
      </c>
      <c r="H1439" s="649">
        <v>0.49994089834515365</v>
      </c>
      <c r="I1439" s="649">
        <v>8459</v>
      </c>
      <c r="J1439" s="649">
        <v>12</v>
      </c>
      <c r="K1439" s="649">
        <v>101520</v>
      </c>
      <c r="L1439" s="649">
        <v>1</v>
      </c>
      <c r="M1439" s="649">
        <v>8460</v>
      </c>
      <c r="N1439" s="649">
        <v>3</v>
      </c>
      <c r="O1439" s="649">
        <v>25386</v>
      </c>
      <c r="P1439" s="637">
        <v>0.25005910165484635</v>
      </c>
      <c r="Q1439" s="650">
        <v>8462</v>
      </c>
    </row>
    <row r="1440" spans="1:17" ht="14.4" customHeight="1" x14ac:dyDescent="0.3">
      <c r="A1440" s="631" t="s">
        <v>3218</v>
      </c>
      <c r="B1440" s="632" t="s">
        <v>2531</v>
      </c>
      <c r="C1440" s="632" t="s">
        <v>634</v>
      </c>
      <c r="D1440" s="632" t="s">
        <v>2715</v>
      </c>
      <c r="E1440" s="632" t="s">
        <v>2717</v>
      </c>
      <c r="F1440" s="649">
        <v>11</v>
      </c>
      <c r="G1440" s="649">
        <v>93049</v>
      </c>
      <c r="H1440" s="649">
        <v>1.099869976359338</v>
      </c>
      <c r="I1440" s="649">
        <v>8459</v>
      </c>
      <c r="J1440" s="649">
        <v>10</v>
      </c>
      <c r="K1440" s="649">
        <v>84600</v>
      </c>
      <c r="L1440" s="649">
        <v>1</v>
      </c>
      <c r="M1440" s="649">
        <v>8460</v>
      </c>
      <c r="N1440" s="649">
        <v>16</v>
      </c>
      <c r="O1440" s="649">
        <v>135392</v>
      </c>
      <c r="P1440" s="637">
        <v>1.6003782505910165</v>
      </c>
      <c r="Q1440" s="650">
        <v>8462</v>
      </c>
    </row>
    <row r="1441" spans="1:17" ht="14.4" customHeight="1" x14ac:dyDescent="0.3">
      <c r="A1441" s="631" t="s">
        <v>3218</v>
      </c>
      <c r="B1441" s="632" t="s">
        <v>2531</v>
      </c>
      <c r="C1441" s="632" t="s">
        <v>634</v>
      </c>
      <c r="D1441" s="632" t="s">
        <v>2718</v>
      </c>
      <c r="E1441" s="632" t="s">
        <v>2719</v>
      </c>
      <c r="F1441" s="649"/>
      <c r="G1441" s="649"/>
      <c r="H1441" s="649"/>
      <c r="I1441" s="649"/>
      <c r="J1441" s="649">
        <v>3</v>
      </c>
      <c r="K1441" s="649">
        <v>777</v>
      </c>
      <c r="L1441" s="649">
        <v>1</v>
      </c>
      <c r="M1441" s="649">
        <v>259</v>
      </c>
      <c r="N1441" s="649"/>
      <c r="O1441" s="649"/>
      <c r="P1441" s="637"/>
      <c r="Q1441" s="650"/>
    </row>
    <row r="1442" spans="1:17" ht="14.4" customHeight="1" x14ac:dyDescent="0.3">
      <c r="A1442" s="631" t="s">
        <v>3218</v>
      </c>
      <c r="B1442" s="632" t="s">
        <v>2531</v>
      </c>
      <c r="C1442" s="632" t="s">
        <v>634</v>
      </c>
      <c r="D1442" s="632" t="s">
        <v>2718</v>
      </c>
      <c r="E1442" s="632" t="s">
        <v>2720</v>
      </c>
      <c r="F1442" s="649">
        <v>1</v>
      </c>
      <c r="G1442" s="649">
        <v>259</v>
      </c>
      <c r="H1442" s="649">
        <v>1</v>
      </c>
      <c r="I1442" s="649">
        <v>259</v>
      </c>
      <c r="J1442" s="649">
        <v>1</v>
      </c>
      <c r="K1442" s="649">
        <v>259</v>
      </c>
      <c r="L1442" s="649">
        <v>1</v>
      </c>
      <c r="M1442" s="649">
        <v>259</v>
      </c>
      <c r="N1442" s="649">
        <v>1</v>
      </c>
      <c r="O1442" s="649">
        <v>260</v>
      </c>
      <c r="P1442" s="637">
        <v>1.0038610038610039</v>
      </c>
      <c r="Q1442" s="650">
        <v>260</v>
      </c>
    </row>
    <row r="1443" spans="1:17" ht="14.4" customHeight="1" x14ac:dyDescent="0.3">
      <c r="A1443" s="631" t="s">
        <v>3218</v>
      </c>
      <c r="B1443" s="632" t="s">
        <v>2531</v>
      </c>
      <c r="C1443" s="632" t="s">
        <v>634</v>
      </c>
      <c r="D1443" s="632" t="s">
        <v>2721</v>
      </c>
      <c r="E1443" s="632" t="s">
        <v>2722</v>
      </c>
      <c r="F1443" s="649"/>
      <c r="G1443" s="649"/>
      <c r="H1443" s="649"/>
      <c r="I1443" s="649"/>
      <c r="J1443" s="649">
        <v>3</v>
      </c>
      <c r="K1443" s="649">
        <v>6159</v>
      </c>
      <c r="L1443" s="649">
        <v>1</v>
      </c>
      <c r="M1443" s="649">
        <v>2053</v>
      </c>
      <c r="N1443" s="649">
        <v>3</v>
      </c>
      <c r="O1443" s="649">
        <v>6165</v>
      </c>
      <c r="P1443" s="637">
        <v>1.0009741841207989</v>
      </c>
      <c r="Q1443" s="650">
        <v>2055</v>
      </c>
    </row>
    <row r="1444" spans="1:17" ht="14.4" customHeight="1" x14ac:dyDescent="0.3">
      <c r="A1444" s="631" t="s">
        <v>3218</v>
      </c>
      <c r="B1444" s="632" t="s">
        <v>2531</v>
      </c>
      <c r="C1444" s="632" t="s">
        <v>634</v>
      </c>
      <c r="D1444" s="632" t="s">
        <v>2723</v>
      </c>
      <c r="E1444" s="632" t="s">
        <v>2724</v>
      </c>
      <c r="F1444" s="649"/>
      <c r="G1444" s="649"/>
      <c r="H1444" s="649"/>
      <c r="I1444" s="649"/>
      <c r="J1444" s="649">
        <v>2</v>
      </c>
      <c r="K1444" s="649">
        <v>566</v>
      </c>
      <c r="L1444" s="649">
        <v>1</v>
      </c>
      <c r="M1444" s="649">
        <v>283</v>
      </c>
      <c r="N1444" s="649"/>
      <c r="O1444" s="649"/>
      <c r="P1444" s="637"/>
      <c r="Q1444" s="650"/>
    </row>
    <row r="1445" spans="1:17" ht="14.4" customHeight="1" x14ac:dyDescent="0.3">
      <c r="A1445" s="631" t="s">
        <v>3218</v>
      </c>
      <c r="B1445" s="632" t="s">
        <v>2531</v>
      </c>
      <c r="C1445" s="632" t="s">
        <v>634</v>
      </c>
      <c r="D1445" s="632" t="s">
        <v>2725</v>
      </c>
      <c r="E1445" s="632" t="s">
        <v>2726</v>
      </c>
      <c r="F1445" s="649"/>
      <c r="G1445" s="649"/>
      <c r="H1445" s="649"/>
      <c r="I1445" s="649"/>
      <c r="J1445" s="649"/>
      <c r="K1445" s="649"/>
      <c r="L1445" s="649"/>
      <c r="M1445" s="649"/>
      <c r="N1445" s="649">
        <v>1</v>
      </c>
      <c r="O1445" s="649">
        <v>374</v>
      </c>
      <c r="P1445" s="637"/>
      <c r="Q1445" s="650">
        <v>374</v>
      </c>
    </row>
    <row r="1446" spans="1:17" ht="14.4" customHeight="1" x14ac:dyDescent="0.3">
      <c r="A1446" s="631" t="s">
        <v>3218</v>
      </c>
      <c r="B1446" s="632" t="s">
        <v>2531</v>
      </c>
      <c r="C1446" s="632" t="s">
        <v>634</v>
      </c>
      <c r="D1446" s="632" t="s">
        <v>3224</v>
      </c>
      <c r="E1446" s="632" t="s">
        <v>3225</v>
      </c>
      <c r="F1446" s="649"/>
      <c r="G1446" s="649"/>
      <c r="H1446" s="649"/>
      <c r="I1446" s="649"/>
      <c r="J1446" s="649">
        <v>1</v>
      </c>
      <c r="K1446" s="649">
        <v>590</v>
      </c>
      <c r="L1446" s="649">
        <v>1</v>
      </c>
      <c r="M1446" s="649">
        <v>590</v>
      </c>
      <c r="N1446" s="649"/>
      <c r="O1446" s="649"/>
      <c r="P1446" s="637"/>
      <c r="Q1446" s="650"/>
    </row>
    <row r="1447" spans="1:17" ht="14.4" customHeight="1" x14ac:dyDescent="0.3">
      <c r="A1447" s="631" t="s">
        <v>3218</v>
      </c>
      <c r="B1447" s="632" t="s">
        <v>2531</v>
      </c>
      <c r="C1447" s="632" t="s">
        <v>634</v>
      </c>
      <c r="D1447" s="632" t="s">
        <v>2731</v>
      </c>
      <c r="E1447" s="632" t="s">
        <v>2732</v>
      </c>
      <c r="F1447" s="649">
        <v>1</v>
      </c>
      <c r="G1447" s="649">
        <v>685</v>
      </c>
      <c r="H1447" s="649"/>
      <c r="I1447" s="649">
        <v>685</v>
      </c>
      <c r="J1447" s="649"/>
      <c r="K1447" s="649"/>
      <c r="L1447" s="649"/>
      <c r="M1447" s="649"/>
      <c r="N1447" s="649"/>
      <c r="O1447" s="649"/>
      <c r="P1447" s="637"/>
      <c r="Q1447" s="650"/>
    </row>
    <row r="1448" spans="1:17" ht="14.4" customHeight="1" x14ac:dyDescent="0.3">
      <c r="A1448" s="631" t="s">
        <v>3218</v>
      </c>
      <c r="B1448" s="632" t="s">
        <v>2531</v>
      </c>
      <c r="C1448" s="632" t="s">
        <v>634</v>
      </c>
      <c r="D1448" s="632" t="s">
        <v>2731</v>
      </c>
      <c r="E1448" s="632" t="s">
        <v>2733</v>
      </c>
      <c r="F1448" s="649">
        <v>1</v>
      </c>
      <c r="G1448" s="649">
        <v>685</v>
      </c>
      <c r="H1448" s="649">
        <v>0.5</v>
      </c>
      <c r="I1448" s="649">
        <v>685</v>
      </c>
      <c r="J1448" s="649">
        <v>2</v>
      </c>
      <c r="K1448" s="649">
        <v>1370</v>
      </c>
      <c r="L1448" s="649">
        <v>1</v>
      </c>
      <c r="M1448" s="649">
        <v>685</v>
      </c>
      <c r="N1448" s="649"/>
      <c r="O1448" s="649"/>
      <c r="P1448" s="637"/>
      <c r="Q1448" s="650"/>
    </row>
    <row r="1449" spans="1:17" ht="14.4" customHeight="1" x14ac:dyDescent="0.3">
      <c r="A1449" s="631" t="s">
        <v>3226</v>
      </c>
      <c r="B1449" s="632" t="s">
        <v>2498</v>
      </c>
      <c r="C1449" s="632" t="s">
        <v>634</v>
      </c>
      <c r="D1449" s="632" t="s">
        <v>2517</v>
      </c>
      <c r="E1449" s="632" t="s">
        <v>2519</v>
      </c>
      <c r="F1449" s="649"/>
      <c r="G1449" s="649"/>
      <c r="H1449" s="649"/>
      <c r="I1449" s="649"/>
      <c r="J1449" s="649">
        <v>0</v>
      </c>
      <c r="K1449" s="649">
        <v>0</v>
      </c>
      <c r="L1449" s="649"/>
      <c r="M1449" s="649"/>
      <c r="N1449" s="649"/>
      <c r="O1449" s="649"/>
      <c r="P1449" s="637"/>
      <c r="Q1449" s="650"/>
    </row>
    <row r="1450" spans="1:17" ht="14.4" customHeight="1" x14ac:dyDescent="0.3">
      <c r="A1450" s="631" t="s">
        <v>3226</v>
      </c>
      <c r="B1450" s="632" t="s">
        <v>2498</v>
      </c>
      <c r="C1450" s="632" t="s">
        <v>634</v>
      </c>
      <c r="D1450" s="632" t="s">
        <v>2520</v>
      </c>
      <c r="E1450" s="632" t="s">
        <v>2521</v>
      </c>
      <c r="F1450" s="649">
        <v>1</v>
      </c>
      <c r="G1450" s="649">
        <v>281</v>
      </c>
      <c r="H1450" s="649"/>
      <c r="I1450" s="649">
        <v>281</v>
      </c>
      <c r="J1450" s="649">
        <v>0</v>
      </c>
      <c r="K1450" s="649">
        <v>0</v>
      </c>
      <c r="L1450" s="649"/>
      <c r="M1450" s="649"/>
      <c r="N1450" s="649"/>
      <c r="O1450" s="649"/>
      <c r="P1450" s="637"/>
      <c r="Q1450" s="650"/>
    </row>
    <row r="1451" spans="1:17" ht="14.4" customHeight="1" x14ac:dyDescent="0.3">
      <c r="A1451" s="631" t="s">
        <v>3226</v>
      </c>
      <c r="B1451" s="632" t="s">
        <v>2498</v>
      </c>
      <c r="C1451" s="632" t="s">
        <v>634</v>
      </c>
      <c r="D1451" s="632" t="s">
        <v>2527</v>
      </c>
      <c r="E1451" s="632" t="s">
        <v>2528</v>
      </c>
      <c r="F1451" s="649"/>
      <c r="G1451" s="649"/>
      <c r="H1451" s="649"/>
      <c r="I1451" s="649"/>
      <c r="J1451" s="649">
        <v>0</v>
      </c>
      <c r="K1451" s="649">
        <v>0</v>
      </c>
      <c r="L1451" s="649"/>
      <c r="M1451" s="649"/>
      <c r="N1451" s="649"/>
      <c r="O1451" s="649"/>
      <c r="P1451" s="637"/>
      <c r="Q1451" s="650"/>
    </row>
    <row r="1452" spans="1:17" ht="14.4" customHeight="1" x14ac:dyDescent="0.3">
      <c r="A1452" s="631" t="s">
        <v>3226</v>
      </c>
      <c r="B1452" s="632" t="s">
        <v>2498</v>
      </c>
      <c r="C1452" s="632" t="s">
        <v>634</v>
      </c>
      <c r="D1452" s="632" t="s">
        <v>2529</v>
      </c>
      <c r="E1452" s="632" t="s">
        <v>2530</v>
      </c>
      <c r="F1452" s="649">
        <v>1</v>
      </c>
      <c r="G1452" s="649">
        <v>371</v>
      </c>
      <c r="H1452" s="649"/>
      <c r="I1452" s="649">
        <v>371</v>
      </c>
      <c r="J1452" s="649"/>
      <c r="K1452" s="649"/>
      <c r="L1452" s="649"/>
      <c r="M1452" s="649"/>
      <c r="N1452" s="649"/>
      <c r="O1452" s="649"/>
      <c r="P1452" s="637"/>
      <c r="Q1452" s="650"/>
    </row>
    <row r="1453" spans="1:17" ht="14.4" customHeight="1" x14ac:dyDescent="0.3">
      <c r="A1453" s="631" t="s">
        <v>3226</v>
      </c>
      <c r="B1453" s="632" t="s">
        <v>2531</v>
      </c>
      <c r="C1453" s="632" t="s">
        <v>2499</v>
      </c>
      <c r="D1453" s="632" t="s">
        <v>2532</v>
      </c>
      <c r="E1453" s="632" t="s">
        <v>629</v>
      </c>
      <c r="F1453" s="649"/>
      <c r="G1453" s="649"/>
      <c r="H1453" s="649"/>
      <c r="I1453" s="649"/>
      <c r="J1453" s="649">
        <v>0.5</v>
      </c>
      <c r="K1453" s="649">
        <v>855.63</v>
      </c>
      <c r="L1453" s="649">
        <v>1</v>
      </c>
      <c r="M1453" s="649">
        <v>1711.26</v>
      </c>
      <c r="N1453" s="649"/>
      <c r="O1453" s="649"/>
      <c r="P1453" s="637"/>
      <c r="Q1453" s="650"/>
    </row>
    <row r="1454" spans="1:17" ht="14.4" customHeight="1" x14ac:dyDescent="0.3">
      <c r="A1454" s="631" t="s">
        <v>3226</v>
      </c>
      <c r="B1454" s="632" t="s">
        <v>2531</v>
      </c>
      <c r="C1454" s="632" t="s">
        <v>2499</v>
      </c>
      <c r="D1454" s="632" t="s">
        <v>2533</v>
      </c>
      <c r="E1454" s="632" t="s">
        <v>618</v>
      </c>
      <c r="F1454" s="649">
        <v>3.0100000000000002</v>
      </c>
      <c r="G1454" s="649">
        <v>8151.17</v>
      </c>
      <c r="H1454" s="649"/>
      <c r="I1454" s="649">
        <v>2708.0299003322257</v>
      </c>
      <c r="J1454" s="649"/>
      <c r="K1454" s="649"/>
      <c r="L1454" s="649"/>
      <c r="M1454" s="649"/>
      <c r="N1454" s="649">
        <v>2.83</v>
      </c>
      <c r="O1454" s="649">
        <v>7331.1900000000005</v>
      </c>
      <c r="P1454" s="637"/>
      <c r="Q1454" s="650">
        <v>2590.5265017667843</v>
      </c>
    </row>
    <row r="1455" spans="1:17" ht="14.4" customHeight="1" x14ac:dyDescent="0.3">
      <c r="A1455" s="631" t="s">
        <v>3226</v>
      </c>
      <c r="B1455" s="632" t="s">
        <v>2531</v>
      </c>
      <c r="C1455" s="632" t="s">
        <v>2499</v>
      </c>
      <c r="D1455" s="632" t="s">
        <v>2534</v>
      </c>
      <c r="E1455" s="632" t="s">
        <v>618</v>
      </c>
      <c r="F1455" s="649">
        <v>0.2</v>
      </c>
      <c r="G1455" s="649">
        <v>1354.02</v>
      </c>
      <c r="H1455" s="649">
        <v>1.045365409261461</v>
      </c>
      <c r="I1455" s="649">
        <v>6770.0999999999995</v>
      </c>
      <c r="J1455" s="649">
        <v>0.2</v>
      </c>
      <c r="K1455" s="649">
        <v>1295.26</v>
      </c>
      <c r="L1455" s="649">
        <v>1</v>
      </c>
      <c r="M1455" s="649">
        <v>6476.2999999999993</v>
      </c>
      <c r="N1455" s="649">
        <v>0.4</v>
      </c>
      <c r="O1455" s="649">
        <v>2590.52</v>
      </c>
      <c r="P1455" s="637">
        <v>2</v>
      </c>
      <c r="Q1455" s="650">
        <v>6476.2999999999993</v>
      </c>
    </row>
    <row r="1456" spans="1:17" ht="14.4" customHeight="1" x14ac:dyDescent="0.3">
      <c r="A1456" s="631" t="s">
        <v>3226</v>
      </c>
      <c r="B1456" s="632" t="s">
        <v>2531</v>
      </c>
      <c r="C1456" s="632" t="s">
        <v>2499</v>
      </c>
      <c r="D1456" s="632" t="s">
        <v>2535</v>
      </c>
      <c r="E1456" s="632" t="s">
        <v>675</v>
      </c>
      <c r="F1456" s="649"/>
      <c r="G1456" s="649"/>
      <c r="H1456" s="649"/>
      <c r="I1456" s="649"/>
      <c r="J1456" s="649"/>
      <c r="K1456" s="649"/>
      <c r="L1456" s="649"/>
      <c r="M1456" s="649"/>
      <c r="N1456" s="649">
        <v>0.05</v>
      </c>
      <c r="O1456" s="649">
        <v>247.19</v>
      </c>
      <c r="P1456" s="637"/>
      <c r="Q1456" s="650">
        <v>4943.7999999999993</v>
      </c>
    </row>
    <row r="1457" spans="1:17" ht="14.4" customHeight="1" x14ac:dyDescent="0.3">
      <c r="A1457" s="631" t="s">
        <v>3226</v>
      </c>
      <c r="B1457" s="632" t="s">
        <v>2531</v>
      </c>
      <c r="C1457" s="632" t="s">
        <v>2499</v>
      </c>
      <c r="D1457" s="632" t="s">
        <v>2536</v>
      </c>
      <c r="E1457" s="632" t="s">
        <v>2537</v>
      </c>
      <c r="F1457" s="649"/>
      <c r="G1457" s="649"/>
      <c r="H1457" s="649"/>
      <c r="I1457" s="649"/>
      <c r="J1457" s="649">
        <v>1.5</v>
      </c>
      <c r="K1457" s="649">
        <v>1507.24</v>
      </c>
      <c r="L1457" s="649">
        <v>1</v>
      </c>
      <c r="M1457" s="649">
        <v>1004.8266666666667</v>
      </c>
      <c r="N1457" s="649"/>
      <c r="O1457" s="649"/>
      <c r="P1457" s="637"/>
      <c r="Q1457" s="650"/>
    </row>
    <row r="1458" spans="1:17" ht="14.4" customHeight="1" x14ac:dyDescent="0.3">
      <c r="A1458" s="631" t="s">
        <v>3226</v>
      </c>
      <c r="B1458" s="632" t="s">
        <v>2531</v>
      </c>
      <c r="C1458" s="632" t="s">
        <v>2499</v>
      </c>
      <c r="D1458" s="632" t="s">
        <v>2538</v>
      </c>
      <c r="E1458" s="632" t="s">
        <v>675</v>
      </c>
      <c r="F1458" s="649">
        <v>0.17</v>
      </c>
      <c r="G1458" s="649">
        <v>1680.93</v>
      </c>
      <c r="H1458" s="649">
        <v>1.4166533226581266</v>
      </c>
      <c r="I1458" s="649">
        <v>9887.823529411764</v>
      </c>
      <c r="J1458" s="649">
        <v>0.12</v>
      </c>
      <c r="K1458" s="649">
        <v>1186.55</v>
      </c>
      <c r="L1458" s="649">
        <v>1</v>
      </c>
      <c r="M1458" s="649">
        <v>9887.9166666666661</v>
      </c>
      <c r="N1458" s="649">
        <v>0.21000000000000002</v>
      </c>
      <c r="O1458" s="649">
        <v>1951.1999999999998</v>
      </c>
      <c r="P1458" s="637">
        <v>1.6444313345413171</v>
      </c>
      <c r="Q1458" s="650">
        <v>9291.4285714285688</v>
      </c>
    </row>
    <row r="1459" spans="1:17" ht="14.4" customHeight="1" x14ac:dyDescent="0.3">
      <c r="A1459" s="631" t="s">
        <v>3226</v>
      </c>
      <c r="B1459" s="632" t="s">
        <v>2531</v>
      </c>
      <c r="C1459" s="632" t="s">
        <v>2499</v>
      </c>
      <c r="D1459" s="632" t="s">
        <v>2542</v>
      </c>
      <c r="E1459" s="632" t="s">
        <v>616</v>
      </c>
      <c r="F1459" s="649">
        <v>2</v>
      </c>
      <c r="G1459" s="649">
        <v>1776.2800000000002</v>
      </c>
      <c r="H1459" s="649"/>
      <c r="I1459" s="649">
        <v>888.1400000000001</v>
      </c>
      <c r="J1459" s="649"/>
      <c r="K1459" s="649"/>
      <c r="L1459" s="649"/>
      <c r="M1459" s="649"/>
      <c r="N1459" s="649">
        <v>5</v>
      </c>
      <c r="O1459" s="649">
        <v>3865.29</v>
      </c>
      <c r="P1459" s="637"/>
      <c r="Q1459" s="650">
        <v>773.05799999999999</v>
      </c>
    </row>
    <row r="1460" spans="1:17" ht="14.4" customHeight="1" x14ac:dyDescent="0.3">
      <c r="A1460" s="631" t="s">
        <v>3226</v>
      </c>
      <c r="B1460" s="632" t="s">
        <v>2531</v>
      </c>
      <c r="C1460" s="632" t="s">
        <v>2499</v>
      </c>
      <c r="D1460" s="632" t="s">
        <v>2544</v>
      </c>
      <c r="E1460" s="632" t="s">
        <v>716</v>
      </c>
      <c r="F1460" s="649">
        <v>0.04</v>
      </c>
      <c r="G1460" s="649">
        <v>181.9</v>
      </c>
      <c r="H1460" s="649"/>
      <c r="I1460" s="649">
        <v>4547.5</v>
      </c>
      <c r="J1460" s="649"/>
      <c r="K1460" s="649"/>
      <c r="L1460" s="649"/>
      <c r="M1460" s="649"/>
      <c r="N1460" s="649"/>
      <c r="O1460" s="649"/>
      <c r="P1460" s="637"/>
      <c r="Q1460" s="650"/>
    </row>
    <row r="1461" spans="1:17" ht="14.4" customHeight="1" x14ac:dyDescent="0.3">
      <c r="A1461" s="631" t="s">
        <v>3226</v>
      </c>
      <c r="B1461" s="632" t="s">
        <v>2531</v>
      </c>
      <c r="C1461" s="632" t="s">
        <v>2499</v>
      </c>
      <c r="D1461" s="632" t="s">
        <v>2545</v>
      </c>
      <c r="E1461" s="632" t="s">
        <v>716</v>
      </c>
      <c r="F1461" s="649">
        <v>0.05</v>
      </c>
      <c r="G1461" s="649">
        <v>442.7</v>
      </c>
      <c r="H1461" s="649"/>
      <c r="I1461" s="649">
        <v>8854</v>
      </c>
      <c r="J1461" s="649"/>
      <c r="K1461" s="649"/>
      <c r="L1461" s="649"/>
      <c r="M1461" s="649"/>
      <c r="N1461" s="649"/>
      <c r="O1461" s="649"/>
      <c r="P1461" s="637"/>
      <c r="Q1461" s="650"/>
    </row>
    <row r="1462" spans="1:17" ht="14.4" customHeight="1" x14ac:dyDescent="0.3">
      <c r="A1462" s="631" t="s">
        <v>3226</v>
      </c>
      <c r="B1462" s="632" t="s">
        <v>2531</v>
      </c>
      <c r="C1462" s="632" t="s">
        <v>2499</v>
      </c>
      <c r="D1462" s="632" t="s">
        <v>2546</v>
      </c>
      <c r="E1462" s="632" t="s">
        <v>723</v>
      </c>
      <c r="F1462" s="649"/>
      <c r="G1462" s="649"/>
      <c r="H1462" s="649"/>
      <c r="I1462" s="649"/>
      <c r="J1462" s="649">
        <v>0.1</v>
      </c>
      <c r="K1462" s="649">
        <v>194.93</v>
      </c>
      <c r="L1462" s="649">
        <v>1</v>
      </c>
      <c r="M1462" s="649">
        <v>1949.3</v>
      </c>
      <c r="N1462" s="649"/>
      <c r="O1462" s="649"/>
      <c r="P1462" s="637"/>
      <c r="Q1462" s="650"/>
    </row>
    <row r="1463" spans="1:17" ht="14.4" customHeight="1" x14ac:dyDescent="0.3">
      <c r="A1463" s="631" t="s">
        <v>3226</v>
      </c>
      <c r="B1463" s="632" t="s">
        <v>2531</v>
      </c>
      <c r="C1463" s="632" t="s">
        <v>2499</v>
      </c>
      <c r="D1463" s="632" t="s">
        <v>2547</v>
      </c>
      <c r="E1463" s="632" t="s">
        <v>716</v>
      </c>
      <c r="F1463" s="649">
        <v>0.25</v>
      </c>
      <c r="G1463" s="649">
        <v>454.76</v>
      </c>
      <c r="H1463" s="649">
        <v>0.17241366236858366</v>
      </c>
      <c r="I1463" s="649">
        <v>1819.04</v>
      </c>
      <c r="J1463" s="649">
        <v>1.45</v>
      </c>
      <c r="K1463" s="649">
        <v>2637.61</v>
      </c>
      <c r="L1463" s="649">
        <v>1</v>
      </c>
      <c r="M1463" s="649">
        <v>1819.0413793103451</v>
      </c>
      <c r="N1463" s="649">
        <v>2.6999999999999997</v>
      </c>
      <c r="O1463" s="649">
        <v>3806.0600000000004</v>
      </c>
      <c r="P1463" s="637">
        <v>1.4429957423576647</v>
      </c>
      <c r="Q1463" s="650">
        <v>1409.6518518518521</v>
      </c>
    </row>
    <row r="1464" spans="1:17" ht="14.4" customHeight="1" x14ac:dyDescent="0.3">
      <c r="A1464" s="631" t="s">
        <v>3226</v>
      </c>
      <c r="B1464" s="632" t="s">
        <v>2531</v>
      </c>
      <c r="C1464" s="632" t="s">
        <v>2499</v>
      </c>
      <c r="D1464" s="632" t="s">
        <v>2549</v>
      </c>
      <c r="E1464" s="632" t="s">
        <v>627</v>
      </c>
      <c r="F1464" s="649"/>
      <c r="G1464" s="649"/>
      <c r="H1464" s="649"/>
      <c r="I1464" s="649"/>
      <c r="J1464" s="649"/>
      <c r="K1464" s="649"/>
      <c r="L1464" s="649"/>
      <c r="M1464" s="649"/>
      <c r="N1464" s="649">
        <v>0.05</v>
      </c>
      <c r="O1464" s="649">
        <v>35.94</v>
      </c>
      <c r="P1464" s="637"/>
      <c r="Q1464" s="650">
        <v>718.8</v>
      </c>
    </row>
    <row r="1465" spans="1:17" ht="14.4" customHeight="1" x14ac:dyDescent="0.3">
      <c r="A1465" s="631" t="s">
        <v>3226</v>
      </c>
      <c r="B1465" s="632" t="s">
        <v>2531</v>
      </c>
      <c r="C1465" s="632" t="s">
        <v>2499</v>
      </c>
      <c r="D1465" s="632" t="s">
        <v>2550</v>
      </c>
      <c r="E1465" s="632" t="s">
        <v>716</v>
      </c>
      <c r="F1465" s="649">
        <v>0.11</v>
      </c>
      <c r="G1465" s="649">
        <v>4349.9799999999996</v>
      </c>
      <c r="H1465" s="649">
        <v>2.440176142260118</v>
      </c>
      <c r="I1465" s="649">
        <v>39545.272727272721</v>
      </c>
      <c r="J1465" s="649">
        <v>0.05</v>
      </c>
      <c r="K1465" s="649">
        <v>1782.65</v>
      </c>
      <c r="L1465" s="649">
        <v>1</v>
      </c>
      <c r="M1465" s="649">
        <v>35653</v>
      </c>
      <c r="N1465" s="649">
        <v>9.0000000000000011E-2</v>
      </c>
      <c r="O1465" s="649">
        <v>2874.0699999999997</v>
      </c>
      <c r="P1465" s="637">
        <v>1.6122458138165088</v>
      </c>
      <c r="Q1465" s="650">
        <v>31934.111111111106</v>
      </c>
    </row>
    <row r="1466" spans="1:17" ht="14.4" customHeight="1" x14ac:dyDescent="0.3">
      <c r="A1466" s="631" t="s">
        <v>3226</v>
      </c>
      <c r="B1466" s="632" t="s">
        <v>2531</v>
      </c>
      <c r="C1466" s="632" t="s">
        <v>2499</v>
      </c>
      <c r="D1466" s="632" t="s">
        <v>2551</v>
      </c>
      <c r="E1466" s="632" t="s">
        <v>716</v>
      </c>
      <c r="F1466" s="649"/>
      <c r="G1466" s="649"/>
      <c r="H1466" s="649"/>
      <c r="I1466" s="649"/>
      <c r="J1466" s="649"/>
      <c r="K1466" s="649"/>
      <c r="L1466" s="649"/>
      <c r="M1466" s="649"/>
      <c r="N1466" s="649">
        <v>0.25</v>
      </c>
      <c r="O1466" s="649">
        <v>163.88</v>
      </c>
      <c r="P1466" s="637"/>
      <c r="Q1466" s="650">
        <v>655.52</v>
      </c>
    </row>
    <row r="1467" spans="1:17" ht="14.4" customHeight="1" x14ac:dyDescent="0.3">
      <c r="A1467" s="631" t="s">
        <v>3226</v>
      </c>
      <c r="B1467" s="632" t="s">
        <v>2531</v>
      </c>
      <c r="C1467" s="632" t="s">
        <v>2499</v>
      </c>
      <c r="D1467" s="632" t="s">
        <v>2552</v>
      </c>
      <c r="E1467" s="632" t="s">
        <v>716</v>
      </c>
      <c r="F1467" s="649"/>
      <c r="G1467" s="649"/>
      <c r="H1467" s="649"/>
      <c r="I1467" s="649"/>
      <c r="J1467" s="649"/>
      <c r="K1467" s="649"/>
      <c r="L1467" s="649"/>
      <c r="M1467" s="649"/>
      <c r="N1467" s="649">
        <v>0.03</v>
      </c>
      <c r="O1467" s="649">
        <v>406.46</v>
      </c>
      <c r="P1467" s="637"/>
      <c r="Q1467" s="650">
        <v>13548.666666666666</v>
      </c>
    </row>
    <row r="1468" spans="1:17" ht="14.4" customHeight="1" x14ac:dyDescent="0.3">
      <c r="A1468" s="631" t="s">
        <v>3226</v>
      </c>
      <c r="B1468" s="632" t="s">
        <v>2531</v>
      </c>
      <c r="C1468" s="632" t="s">
        <v>2501</v>
      </c>
      <c r="D1468" s="632" t="s">
        <v>2770</v>
      </c>
      <c r="E1468" s="632" t="s">
        <v>2771</v>
      </c>
      <c r="F1468" s="649">
        <v>1</v>
      </c>
      <c r="G1468" s="649">
        <v>972.32</v>
      </c>
      <c r="H1468" s="649"/>
      <c r="I1468" s="649">
        <v>972.32</v>
      </c>
      <c r="J1468" s="649"/>
      <c r="K1468" s="649"/>
      <c r="L1468" s="649"/>
      <c r="M1468" s="649"/>
      <c r="N1468" s="649">
        <v>1</v>
      </c>
      <c r="O1468" s="649">
        <v>972.32</v>
      </c>
      <c r="P1468" s="637"/>
      <c r="Q1468" s="650">
        <v>972.32</v>
      </c>
    </row>
    <row r="1469" spans="1:17" ht="14.4" customHeight="1" x14ac:dyDescent="0.3">
      <c r="A1469" s="631" t="s">
        <v>3226</v>
      </c>
      <c r="B1469" s="632" t="s">
        <v>2531</v>
      </c>
      <c r="C1469" s="632" t="s">
        <v>2501</v>
      </c>
      <c r="D1469" s="632" t="s">
        <v>2777</v>
      </c>
      <c r="E1469" s="632" t="s">
        <v>2778</v>
      </c>
      <c r="F1469" s="649">
        <v>1</v>
      </c>
      <c r="G1469" s="649">
        <v>1027.76</v>
      </c>
      <c r="H1469" s="649"/>
      <c r="I1469" s="649">
        <v>1027.76</v>
      </c>
      <c r="J1469" s="649"/>
      <c r="K1469" s="649"/>
      <c r="L1469" s="649"/>
      <c r="M1469" s="649"/>
      <c r="N1469" s="649"/>
      <c r="O1469" s="649"/>
      <c r="P1469" s="637"/>
      <c r="Q1469" s="650"/>
    </row>
    <row r="1470" spans="1:17" ht="14.4" customHeight="1" x14ac:dyDescent="0.3">
      <c r="A1470" s="631" t="s">
        <v>3226</v>
      </c>
      <c r="B1470" s="632" t="s">
        <v>2531</v>
      </c>
      <c r="C1470" s="632" t="s">
        <v>2501</v>
      </c>
      <c r="D1470" s="632" t="s">
        <v>2799</v>
      </c>
      <c r="E1470" s="632" t="s">
        <v>2800</v>
      </c>
      <c r="F1470" s="649"/>
      <c r="G1470" s="649"/>
      <c r="H1470" s="649"/>
      <c r="I1470" s="649"/>
      <c r="J1470" s="649"/>
      <c r="K1470" s="649"/>
      <c r="L1470" s="649"/>
      <c r="M1470" s="649"/>
      <c r="N1470" s="649">
        <v>2</v>
      </c>
      <c r="O1470" s="649">
        <v>1886.5</v>
      </c>
      <c r="P1470" s="637"/>
      <c r="Q1470" s="650">
        <v>943.25</v>
      </c>
    </row>
    <row r="1471" spans="1:17" ht="14.4" customHeight="1" x14ac:dyDescent="0.3">
      <c r="A1471" s="631" t="s">
        <v>3226</v>
      </c>
      <c r="B1471" s="632" t="s">
        <v>2531</v>
      </c>
      <c r="C1471" s="632" t="s">
        <v>2501</v>
      </c>
      <c r="D1471" s="632" t="s">
        <v>2811</v>
      </c>
      <c r="E1471" s="632" t="s">
        <v>2812</v>
      </c>
      <c r="F1471" s="649"/>
      <c r="G1471" s="649"/>
      <c r="H1471" s="649"/>
      <c r="I1471" s="649"/>
      <c r="J1471" s="649"/>
      <c r="K1471" s="649"/>
      <c r="L1471" s="649"/>
      <c r="M1471" s="649"/>
      <c r="N1471" s="649">
        <v>1</v>
      </c>
      <c r="O1471" s="649">
        <v>4967.8900000000003</v>
      </c>
      <c r="P1471" s="637"/>
      <c r="Q1471" s="650">
        <v>4967.8900000000003</v>
      </c>
    </row>
    <row r="1472" spans="1:17" ht="14.4" customHeight="1" x14ac:dyDescent="0.3">
      <c r="A1472" s="631" t="s">
        <v>3226</v>
      </c>
      <c r="B1472" s="632" t="s">
        <v>2531</v>
      </c>
      <c r="C1472" s="632" t="s">
        <v>2501</v>
      </c>
      <c r="D1472" s="632" t="s">
        <v>2821</v>
      </c>
      <c r="E1472" s="632" t="s">
        <v>2820</v>
      </c>
      <c r="F1472" s="649">
        <v>1</v>
      </c>
      <c r="G1472" s="649">
        <v>888.06</v>
      </c>
      <c r="H1472" s="649"/>
      <c r="I1472" s="649">
        <v>888.06</v>
      </c>
      <c r="J1472" s="649"/>
      <c r="K1472" s="649"/>
      <c r="L1472" s="649"/>
      <c r="M1472" s="649"/>
      <c r="N1472" s="649"/>
      <c r="O1472" s="649"/>
      <c r="P1472" s="637"/>
      <c r="Q1472" s="650"/>
    </row>
    <row r="1473" spans="1:17" ht="14.4" customHeight="1" x14ac:dyDescent="0.3">
      <c r="A1473" s="631" t="s">
        <v>3226</v>
      </c>
      <c r="B1473" s="632" t="s">
        <v>2531</v>
      </c>
      <c r="C1473" s="632" t="s">
        <v>2501</v>
      </c>
      <c r="D1473" s="632" t="s">
        <v>2830</v>
      </c>
      <c r="E1473" s="632" t="s">
        <v>2831</v>
      </c>
      <c r="F1473" s="649"/>
      <c r="G1473" s="649"/>
      <c r="H1473" s="649"/>
      <c r="I1473" s="649"/>
      <c r="J1473" s="649"/>
      <c r="K1473" s="649"/>
      <c r="L1473" s="649"/>
      <c r="M1473" s="649"/>
      <c r="N1473" s="649">
        <v>6</v>
      </c>
      <c r="O1473" s="649">
        <v>21867.48</v>
      </c>
      <c r="P1473" s="637"/>
      <c r="Q1473" s="650">
        <v>3644.58</v>
      </c>
    </row>
    <row r="1474" spans="1:17" ht="14.4" customHeight="1" x14ac:dyDescent="0.3">
      <c r="A1474" s="631" t="s">
        <v>3226</v>
      </c>
      <c r="B1474" s="632" t="s">
        <v>2531</v>
      </c>
      <c r="C1474" s="632" t="s">
        <v>2501</v>
      </c>
      <c r="D1474" s="632" t="s">
        <v>2502</v>
      </c>
      <c r="E1474" s="632" t="s">
        <v>2503</v>
      </c>
      <c r="F1474" s="649"/>
      <c r="G1474" s="649"/>
      <c r="H1474" s="649"/>
      <c r="I1474" s="649"/>
      <c r="J1474" s="649">
        <v>1</v>
      </c>
      <c r="K1474" s="649">
        <v>893.9</v>
      </c>
      <c r="L1474" s="649">
        <v>1</v>
      </c>
      <c r="M1474" s="649">
        <v>893.9</v>
      </c>
      <c r="N1474" s="649">
        <v>2</v>
      </c>
      <c r="O1474" s="649">
        <v>1787.8</v>
      </c>
      <c r="P1474" s="637">
        <v>2</v>
      </c>
      <c r="Q1474" s="650">
        <v>893.9</v>
      </c>
    </row>
    <row r="1475" spans="1:17" ht="14.4" customHeight="1" x14ac:dyDescent="0.3">
      <c r="A1475" s="631" t="s">
        <v>3226</v>
      </c>
      <c r="B1475" s="632" t="s">
        <v>2531</v>
      </c>
      <c r="C1475" s="632" t="s">
        <v>2501</v>
      </c>
      <c r="D1475" s="632" t="s">
        <v>2836</v>
      </c>
      <c r="E1475" s="632" t="s">
        <v>2837</v>
      </c>
      <c r="F1475" s="649">
        <v>1</v>
      </c>
      <c r="G1475" s="649">
        <v>16831.689999999999</v>
      </c>
      <c r="H1475" s="649"/>
      <c r="I1475" s="649">
        <v>16831.689999999999</v>
      </c>
      <c r="J1475" s="649"/>
      <c r="K1475" s="649"/>
      <c r="L1475" s="649"/>
      <c r="M1475" s="649"/>
      <c r="N1475" s="649">
        <v>1</v>
      </c>
      <c r="O1475" s="649">
        <v>16831.689999999999</v>
      </c>
      <c r="P1475" s="637"/>
      <c r="Q1475" s="650">
        <v>16831.689999999999</v>
      </c>
    </row>
    <row r="1476" spans="1:17" ht="14.4" customHeight="1" x14ac:dyDescent="0.3">
      <c r="A1476" s="631" t="s">
        <v>3226</v>
      </c>
      <c r="B1476" s="632" t="s">
        <v>2531</v>
      </c>
      <c r="C1476" s="632" t="s">
        <v>2501</v>
      </c>
      <c r="D1476" s="632" t="s">
        <v>2838</v>
      </c>
      <c r="E1476" s="632" t="s">
        <v>2839</v>
      </c>
      <c r="F1476" s="649">
        <v>4</v>
      </c>
      <c r="G1476" s="649">
        <v>42580.04</v>
      </c>
      <c r="H1476" s="649"/>
      <c r="I1476" s="649">
        <v>10645.01</v>
      </c>
      <c r="J1476" s="649"/>
      <c r="K1476" s="649"/>
      <c r="L1476" s="649"/>
      <c r="M1476" s="649"/>
      <c r="N1476" s="649"/>
      <c r="O1476" s="649"/>
      <c r="P1476" s="637"/>
      <c r="Q1476" s="650"/>
    </row>
    <row r="1477" spans="1:17" ht="14.4" customHeight="1" x14ac:dyDescent="0.3">
      <c r="A1477" s="631" t="s">
        <v>3226</v>
      </c>
      <c r="B1477" s="632" t="s">
        <v>2531</v>
      </c>
      <c r="C1477" s="632" t="s">
        <v>2501</v>
      </c>
      <c r="D1477" s="632" t="s">
        <v>2842</v>
      </c>
      <c r="E1477" s="632" t="s">
        <v>2843</v>
      </c>
      <c r="F1477" s="649">
        <v>1</v>
      </c>
      <c r="G1477" s="649">
        <v>6587.13</v>
      </c>
      <c r="H1477" s="649"/>
      <c r="I1477" s="649">
        <v>6587.13</v>
      </c>
      <c r="J1477" s="649"/>
      <c r="K1477" s="649"/>
      <c r="L1477" s="649"/>
      <c r="M1477" s="649"/>
      <c r="N1477" s="649">
        <v>1</v>
      </c>
      <c r="O1477" s="649">
        <v>6095.39</v>
      </c>
      <c r="P1477" s="637"/>
      <c r="Q1477" s="650">
        <v>6095.39</v>
      </c>
    </row>
    <row r="1478" spans="1:17" ht="14.4" customHeight="1" x14ac:dyDescent="0.3">
      <c r="A1478" s="631" t="s">
        <v>3226</v>
      </c>
      <c r="B1478" s="632" t="s">
        <v>2531</v>
      </c>
      <c r="C1478" s="632" t="s">
        <v>2501</v>
      </c>
      <c r="D1478" s="632" t="s">
        <v>2567</v>
      </c>
      <c r="E1478" s="632" t="s">
        <v>2568</v>
      </c>
      <c r="F1478" s="649"/>
      <c r="G1478" s="649"/>
      <c r="H1478" s="649"/>
      <c r="I1478" s="649"/>
      <c r="J1478" s="649">
        <v>2</v>
      </c>
      <c r="K1478" s="649">
        <v>3683.24</v>
      </c>
      <c r="L1478" s="649">
        <v>1</v>
      </c>
      <c r="M1478" s="649">
        <v>1841.62</v>
      </c>
      <c r="N1478" s="649"/>
      <c r="O1478" s="649"/>
      <c r="P1478" s="637"/>
      <c r="Q1478" s="650"/>
    </row>
    <row r="1479" spans="1:17" ht="14.4" customHeight="1" x14ac:dyDescent="0.3">
      <c r="A1479" s="631" t="s">
        <v>3226</v>
      </c>
      <c r="B1479" s="632" t="s">
        <v>2531</v>
      </c>
      <c r="C1479" s="632" t="s">
        <v>2501</v>
      </c>
      <c r="D1479" s="632" t="s">
        <v>2506</v>
      </c>
      <c r="E1479" s="632" t="s">
        <v>2507</v>
      </c>
      <c r="F1479" s="649"/>
      <c r="G1479" s="649"/>
      <c r="H1479" s="649"/>
      <c r="I1479" s="649"/>
      <c r="J1479" s="649">
        <v>1</v>
      </c>
      <c r="K1479" s="649">
        <v>511</v>
      </c>
      <c r="L1479" s="649">
        <v>1</v>
      </c>
      <c r="M1479" s="649">
        <v>511</v>
      </c>
      <c r="N1479" s="649"/>
      <c r="O1479" s="649"/>
      <c r="P1479" s="637"/>
      <c r="Q1479" s="650"/>
    </row>
    <row r="1480" spans="1:17" ht="14.4" customHeight="1" x14ac:dyDescent="0.3">
      <c r="A1480" s="631" t="s">
        <v>3226</v>
      </c>
      <c r="B1480" s="632" t="s">
        <v>2531</v>
      </c>
      <c r="C1480" s="632" t="s">
        <v>2501</v>
      </c>
      <c r="D1480" s="632" t="s">
        <v>2852</v>
      </c>
      <c r="E1480" s="632" t="s">
        <v>2853</v>
      </c>
      <c r="F1480" s="649">
        <v>1</v>
      </c>
      <c r="G1480" s="649">
        <v>4360</v>
      </c>
      <c r="H1480" s="649"/>
      <c r="I1480" s="649">
        <v>4360</v>
      </c>
      <c r="J1480" s="649"/>
      <c r="K1480" s="649"/>
      <c r="L1480" s="649"/>
      <c r="M1480" s="649"/>
      <c r="N1480" s="649"/>
      <c r="O1480" s="649"/>
      <c r="P1480" s="637"/>
      <c r="Q1480" s="650"/>
    </row>
    <row r="1481" spans="1:17" ht="14.4" customHeight="1" x14ac:dyDescent="0.3">
      <c r="A1481" s="631" t="s">
        <v>3226</v>
      </c>
      <c r="B1481" s="632" t="s">
        <v>2531</v>
      </c>
      <c r="C1481" s="632" t="s">
        <v>2501</v>
      </c>
      <c r="D1481" s="632" t="s">
        <v>2856</v>
      </c>
      <c r="E1481" s="632" t="s">
        <v>2857</v>
      </c>
      <c r="F1481" s="649">
        <v>1</v>
      </c>
      <c r="G1481" s="649">
        <v>380.86</v>
      </c>
      <c r="H1481" s="649"/>
      <c r="I1481" s="649">
        <v>380.86</v>
      </c>
      <c r="J1481" s="649"/>
      <c r="K1481" s="649"/>
      <c r="L1481" s="649"/>
      <c r="M1481" s="649"/>
      <c r="N1481" s="649"/>
      <c r="O1481" s="649"/>
      <c r="P1481" s="637"/>
      <c r="Q1481" s="650"/>
    </row>
    <row r="1482" spans="1:17" ht="14.4" customHeight="1" x14ac:dyDescent="0.3">
      <c r="A1482" s="631" t="s">
        <v>3226</v>
      </c>
      <c r="B1482" s="632" t="s">
        <v>2531</v>
      </c>
      <c r="C1482" s="632" t="s">
        <v>2501</v>
      </c>
      <c r="D1482" s="632" t="s">
        <v>2860</v>
      </c>
      <c r="E1482" s="632" t="s">
        <v>2861</v>
      </c>
      <c r="F1482" s="649">
        <v>1</v>
      </c>
      <c r="G1482" s="649">
        <v>3178.63</v>
      </c>
      <c r="H1482" s="649"/>
      <c r="I1482" s="649">
        <v>3178.63</v>
      </c>
      <c r="J1482" s="649"/>
      <c r="K1482" s="649"/>
      <c r="L1482" s="649"/>
      <c r="M1482" s="649"/>
      <c r="N1482" s="649"/>
      <c r="O1482" s="649"/>
      <c r="P1482" s="637"/>
      <c r="Q1482" s="650"/>
    </row>
    <row r="1483" spans="1:17" ht="14.4" customHeight="1" x14ac:dyDescent="0.3">
      <c r="A1483" s="631" t="s">
        <v>3226</v>
      </c>
      <c r="B1483" s="632" t="s">
        <v>2531</v>
      </c>
      <c r="C1483" s="632" t="s">
        <v>2501</v>
      </c>
      <c r="D1483" s="632" t="s">
        <v>2571</v>
      </c>
      <c r="E1483" s="632" t="s">
        <v>2572</v>
      </c>
      <c r="F1483" s="649"/>
      <c r="G1483" s="649"/>
      <c r="H1483" s="649"/>
      <c r="I1483" s="649"/>
      <c r="J1483" s="649">
        <v>1</v>
      </c>
      <c r="K1483" s="649">
        <v>1085.2</v>
      </c>
      <c r="L1483" s="649">
        <v>1</v>
      </c>
      <c r="M1483" s="649">
        <v>1085.2</v>
      </c>
      <c r="N1483" s="649"/>
      <c r="O1483" s="649"/>
      <c r="P1483" s="637"/>
      <c r="Q1483" s="650"/>
    </row>
    <row r="1484" spans="1:17" ht="14.4" customHeight="1" x14ac:dyDescent="0.3">
      <c r="A1484" s="631" t="s">
        <v>3226</v>
      </c>
      <c r="B1484" s="632" t="s">
        <v>2531</v>
      </c>
      <c r="C1484" s="632" t="s">
        <v>634</v>
      </c>
      <c r="D1484" s="632" t="s">
        <v>2510</v>
      </c>
      <c r="E1484" s="632" t="s">
        <v>2586</v>
      </c>
      <c r="F1484" s="649">
        <v>29</v>
      </c>
      <c r="G1484" s="649">
        <v>1073</v>
      </c>
      <c r="H1484" s="649">
        <v>1.3809523809523809</v>
      </c>
      <c r="I1484" s="649">
        <v>37</v>
      </c>
      <c r="J1484" s="649">
        <v>21</v>
      </c>
      <c r="K1484" s="649">
        <v>777</v>
      </c>
      <c r="L1484" s="649">
        <v>1</v>
      </c>
      <c r="M1484" s="649">
        <v>37</v>
      </c>
      <c r="N1484" s="649">
        <v>20</v>
      </c>
      <c r="O1484" s="649">
        <v>740</v>
      </c>
      <c r="P1484" s="637">
        <v>0.95238095238095233</v>
      </c>
      <c r="Q1484" s="650">
        <v>37</v>
      </c>
    </row>
    <row r="1485" spans="1:17" ht="14.4" customHeight="1" x14ac:dyDescent="0.3">
      <c r="A1485" s="631" t="s">
        <v>3226</v>
      </c>
      <c r="B1485" s="632" t="s">
        <v>2531</v>
      </c>
      <c r="C1485" s="632" t="s">
        <v>634</v>
      </c>
      <c r="D1485" s="632" t="s">
        <v>2510</v>
      </c>
      <c r="E1485" s="632" t="s">
        <v>2511</v>
      </c>
      <c r="F1485" s="649">
        <v>3</v>
      </c>
      <c r="G1485" s="649">
        <v>111</v>
      </c>
      <c r="H1485" s="649">
        <v>3</v>
      </c>
      <c r="I1485" s="649">
        <v>37</v>
      </c>
      <c r="J1485" s="649">
        <v>1</v>
      </c>
      <c r="K1485" s="649">
        <v>37</v>
      </c>
      <c r="L1485" s="649">
        <v>1</v>
      </c>
      <c r="M1485" s="649">
        <v>37</v>
      </c>
      <c r="N1485" s="649">
        <v>2</v>
      </c>
      <c r="O1485" s="649">
        <v>74</v>
      </c>
      <c r="P1485" s="637">
        <v>2</v>
      </c>
      <c r="Q1485" s="650">
        <v>37</v>
      </c>
    </row>
    <row r="1486" spans="1:17" ht="14.4" customHeight="1" x14ac:dyDescent="0.3">
      <c r="A1486" s="631" t="s">
        <v>3226</v>
      </c>
      <c r="B1486" s="632" t="s">
        <v>2531</v>
      </c>
      <c r="C1486" s="632" t="s">
        <v>634</v>
      </c>
      <c r="D1486" s="632" t="s">
        <v>2587</v>
      </c>
      <c r="E1486" s="632" t="s">
        <v>2588</v>
      </c>
      <c r="F1486" s="649">
        <v>2</v>
      </c>
      <c r="G1486" s="649">
        <v>426</v>
      </c>
      <c r="H1486" s="649">
        <v>2</v>
      </c>
      <c r="I1486" s="649">
        <v>213</v>
      </c>
      <c r="J1486" s="649">
        <v>1</v>
      </c>
      <c r="K1486" s="649">
        <v>213</v>
      </c>
      <c r="L1486" s="649">
        <v>1</v>
      </c>
      <c r="M1486" s="649">
        <v>213</v>
      </c>
      <c r="N1486" s="649">
        <v>4</v>
      </c>
      <c r="O1486" s="649">
        <v>856</v>
      </c>
      <c r="P1486" s="637">
        <v>4.018779342723005</v>
      </c>
      <c r="Q1486" s="650">
        <v>214</v>
      </c>
    </row>
    <row r="1487" spans="1:17" ht="14.4" customHeight="1" x14ac:dyDescent="0.3">
      <c r="A1487" s="631" t="s">
        <v>3226</v>
      </c>
      <c r="B1487" s="632" t="s">
        <v>2531</v>
      </c>
      <c r="C1487" s="632" t="s">
        <v>634</v>
      </c>
      <c r="D1487" s="632" t="s">
        <v>2587</v>
      </c>
      <c r="E1487" s="632" t="s">
        <v>2589</v>
      </c>
      <c r="F1487" s="649">
        <v>4</v>
      </c>
      <c r="G1487" s="649">
        <v>852</v>
      </c>
      <c r="H1487" s="649">
        <v>4</v>
      </c>
      <c r="I1487" s="649">
        <v>213</v>
      </c>
      <c r="J1487" s="649">
        <v>1</v>
      </c>
      <c r="K1487" s="649">
        <v>213</v>
      </c>
      <c r="L1487" s="649">
        <v>1</v>
      </c>
      <c r="M1487" s="649">
        <v>213</v>
      </c>
      <c r="N1487" s="649"/>
      <c r="O1487" s="649"/>
      <c r="P1487" s="637"/>
      <c r="Q1487" s="650"/>
    </row>
    <row r="1488" spans="1:17" ht="14.4" customHeight="1" x14ac:dyDescent="0.3">
      <c r="A1488" s="631" t="s">
        <v>3226</v>
      </c>
      <c r="B1488" s="632" t="s">
        <v>2531</v>
      </c>
      <c r="C1488" s="632" t="s">
        <v>634</v>
      </c>
      <c r="D1488" s="632" t="s">
        <v>2590</v>
      </c>
      <c r="E1488" s="632" t="s">
        <v>2591</v>
      </c>
      <c r="F1488" s="649">
        <v>3</v>
      </c>
      <c r="G1488" s="649">
        <v>465</v>
      </c>
      <c r="H1488" s="649">
        <v>0.75</v>
      </c>
      <c r="I1488" s="649">
        <v>155</v>
      </c>
      <c r="J1488" s="649">
        <v>4</v>
      </c>
      <c r="K1488" s="649">
        <v>620</v>
      </c>
      <c r="L1488" s="649">
        <v>1</v>
      </c>
      <c r="M1488" s="649">
        <v>155</v>
      </c>
      <c r="N1488" s="649"/>
      <c r="O1488" s="649"/>
      <c r="P1488" s="637"/>
      <c r="Q1488" s="650"/>
    </row>
    <row r="1489" spans="1:17" ht="14.4" customHeight="1" x14ac:dyDescent="0.3">
      <c r="A1489" s="631" t="s">
        <v>3226</v>
      </c>
      <c r="B1489" s="632" t="s">
        <v>2531</v>
      </c>
      <c r="C1489" s="632" t="s">
        <v>634</v>
      </c>
      <c r="D1489" s="632" t="s">
        <v>2590</v>
      </c>
      <c r="E1489" s="632" t="s">
        <v>2592</v>
      </c>
      <c r="F1489" s="649">
        <v>2</v>
      </c>
      <c r="G1489" s="649">
        <v>310</v>
      </c>
      <c r="H1489" s="649">
        <v>0.66666666666666663</v>
      </c>
      <c r="I1489" s="649">
        <v>155</v>
      </c>
      <c r="J1489" s="649">
        <v>3</v>
      </c>
      <c r="K1489" s="649">
        <v>465</v>
      </c>
      <c r="L1489" s="649">
        <v>1</v>
      </c>
      <c r="M1489" s="649">
        <v>155</v>
      </c>
      <c r="N1489" s="649"/>
      <c r="O1489" s="649"/>
      <c r="P1489" s="637"/>
      <c r="Q1489" s="650"/>
    </row>
    <row r="1490" spans="1:17" ht="14.4" customHeight="1" x14ac:dyDescent="0.3">
      <c r="A1490" s="631" t="s">
        <v>3226</v>
      </c>
      <c r="B1490" s="632" t="s">
        <v>2531</v>
      </c>
      <c r="C1490" s="632" t="s">
        <v>634</v>
      </c>
      <c r="D1490" s="632" t="s">
        <v>2593</v>
      </c>
      <c r="E1490" s="632" t="s">
        <v>2594</v>
      </c>
      <c r="F1490" s="649">
        <v>3</v>
      </c>
      <c r="G1490" s="649">
        <v>561</v>
      </c>
      <c r="H1490" s="649">
        <v>0.75</v>
      </c>
      <c r="I1490" s="649">
        <v>187</v>
      </c>
      <c r="J1490" s="649">
        <v>4</v>
      </c>
      <c r="K1490" s="649">
        <v>748</v>
      </c>
      <c r="L1490" s="649">
        <v>1</v>
      </c>
      <c r="M1490" s="649">
        <v>187</v>
      </c>
      <c r="N1490" s="649">
        <v>6</v>
      </c>
      <c r="O1490" s="649">
        <v>1122</v>
      </c>
      <c r="P1490" s="637">
        <v>1.5</v>
      </c>
      <c r="Q1490" s="650">
        <v>187</v>
      </c>
    </row>
    <row r="1491" spans="1:17" ht="14.4" customHeight="1" x14ac:dyDescent="0.3">
      <c r="A1491" s="631" t="s">
        <v>3226</v>
      </c>
      <c r="B1491" s="632" t="s">
        <v>2531</v>
      </c>
      <c r="C1491" s="632" t="s">
        <v>634</v>
      </c>
      <c r="D1491" s="632" t="s">
        <v>2593</v>
      </c>
      <c r="E1491" s="632" t="s">
        <v>2595</v>
      </c>
      <c r="F1491" s="649">
        <v>8</v>
      </c>
      <c r="G1491" s="649">
        <v>1496</v>
      </c>
      <c r="H1491" s="649">
        <v>0.88888888888888884</v>
      </c>
      <c r="I1491" s="649">
        <v>187</v>
      </c>
      <c r="J1491" s="649">
        <v>9</v>
      </c>
      <c r="K1491" s="649">
        <v>1683</v>
      </c>
      <c r="L1491" s="649">
        <v>1</v>
      </c>
      <c r="M1491" s="649">
        <v>187</v>
      </c>
      <c r="N1491" s="649">
        <v>3</v>
      </c>
      <c r="O1491" s="649">
        <v>561</v>
      </c>
      <c r="P1491" s="637">
        <v>0.33333333333333331</v>
      </c>
      <c r="Q1491" s="650">
        <v>187</v>
      </c>
    </row>
    <row r="1492" spans="1:17" ht="14.4" customHeight="1" x14ac:dyDescent="0.3">
      <c r="A1492" s="631" t="s">
        <v>3226</v>
      </c>
      <c r="B1492" s="632" t="s">
        <v>2531</v>
      </c>
      <c r="C1492" s="632" t="s">
        <v>634</v>
      </c>
      <c r="D1492" s="632" t="s">
        <v>2596</v>
      </c>
      <c r="E1492" s="632" t="s">
        <v>2597</v>
      </c>
      <c r="F1492" s="649">
        <v>682</v>
      </c>
      <c r="G1492" s="649">
        <v>87296</v>
      </c>
      <c r="H1492" s="649">
        <v>1.118032786885246</v>
      </c>
      <c r="I1492" s="649">
        <v>128</v>
      </c>
      <c r="J1492" s="649">
        <v>610</v>
      </c>
      <c r="K1492" s="649">
        <v>78080</v>
      </c>
      <c r="L1492" s="649">
        <v>1</v>
      </c>
      <c r="M1492" s="649">
        <v>128</v>
      </c>
      <c r="N1492" s="649">
        <v>588</v>
      </c>
      <c r="O1492" s="649">
        <v>75264</v>
      </c>
      <c r="P1492" s="637">
        <v>0.9639344262295082</v>
      </c>
      <c r="Q1492" s="650">
        <v>128</v>
      </c>
    </row>
    <row r="1493" spans="1:17" ht="14.4" customHeight="1" x14ac:dyDescent="0.3">
      <c r="A1493" s="631" t="s">
        <v>3226</v>
      </c>
      <c r="B1493" s="632" t="s">
        <v>2531</v>
      </c>
      <c r="C1493" s="632" t="s">
        <v>634</v>
      </c>
      <c r="D1493" s="632" t="s">
        <v>2596</v>
      </c>
      <c r="E1493" s="632" t="s">
        <v>2598</v>
      </c>
      <c r="F1493" s="649">
        <v>44</v>
      </c>
      <c r="G1493" s="649">
        <v>5632</v>
      </c>
      <c r="H1493" s="649">
        <v>0.86274509803921573</v>
      </c>
      <c r="I1493" s="649">
        <v>128</v>
      </c>
      <c r="J1493" s="649">
        <v>51</v>
      </c>
      <c r="K1493" s="649">
        <v>6528</v>
      </c>
      <c r="L1493" s="649">
        <v>1</v>
      </c>
      <c r="M1493" s="649">
        <v>128</v>
      </c>
      <c r="N1493" s="649">
        <v>65</v>
      </c>
      <c r="O1493" s="649">
        <v>8320</v>
      </c>
      <c r="P1493" s="637">
        <v>1.2745098039215685</v>
      </c>
      <c r="Q1493" s="650">
        <v>128</v>
      </c>
    </row>
    <row r="1494" spans="1:17" ht="14.4" customHeight="1" x14ac:dyDescent="0.3">
      <c r="A1494" s="631" t="s">
        <v>3226</v>
      </c>
      <c r="B1494" s="632" t="s">
        <v>2531</v>
      </c>
      <c r="C1494" s="632" t="s">
        <v>634</v>
      </c>
      <c r="D1494" s="632" t="s">
        <v>2599</v>
      </c>
      <c r="E1494" s="632" t="s">
        <v>2600</v>
      </c>
      <c r="F1494" s="649">
        <v>929</v>
      </c>
      <c r="G1494" s="649">
        <v>207167</v>
      </c>
      <c r="H1494" s="649">
        <v>0.94699286442405706</v>
      </c>
      <c r="I1494" s="649">
        <v>223</v>
      </c>
      <c r="J1494" s="649">
        <v>981</v>
      </c>
      <c r="K1494" s="649">
        <v>218763</v>
      </c>
      <c r="L1494" s="649">
        <v>1</v>
      </c>
      <c r="M1494" s="649">
        <v>223</v>
      </c>
      <c r="N1494" s="649">
        <v>1019</v>
      </c>
      <c r="O1494" s="649">
        <v>228256</v>
      </c>
      <c r="P1494" s="637">
        <v>1.0433939925855835</v>
      </c>
      <c r="Q1494" s="650">
        <v>224</v>
      </c>
    </row>
    <row r="1495" spans="1:17" ht="14.4" customHeight="1" x14ac:dyDescent="0.3">
      <c r="A1495" s="631" t="s">
        <v>3226</v>
      </c>
      <c r="B1495" s="632" t="s">
        <v>2531</v>
      </c>
      <c r="C1495" s="632" t="s">
        <v>634</v>
      </c>
      <c r="D1495" s="632" t="s">
        <v>2599</v>
      </c>
      <c r="E1495" s="632" t="s">
        <v>2601</v>
      </c>
      <c r="F1495" s="649">
        <v>17</v>
      </c>
      <c r="G1495" s="649">
        <v>3791</v>
      </c>
      <c r="H1495" s="649">
        <v>1.3076923076923077</v>
      </c>
      <c r="I1495" s="649">
        <v>223</v>
      </c>
      <c r="J1495" s="649">
        <v>13</v>
      </c>
      <c r="K1495" s="649">
        <v>2899</v>
      </c>
      <c r="L1495" s="649">
        <v>1</v>
      </c>
      <c r="M1495" s="649">
        <v>223</v>
      </c>
      <c r="N1495" s="649">
        <v>36</v>
      </c>
      <c r="O1495" s="649">
        <v>8064</v>
      </c>
      <c r="P1495" s="637">
        <v>2.7816488444291134</v>
      </c>
      <c r="Q1495" s="650">
        <v>224</v>
      </c>
    </row>
    <row r="1496" spans="1:17" ht="14.4" customHeight="1" x14ac:dyDescent="0.3">
      <c r="A1496" s="631" t="s">
        <v>3226</v>
      </c>
      <c r="B1496" s="632" t="s">
        <v>2531</v>
      </c>
      <c r="C1496" s="632" t="s">
        <v>634</v>
      </c>
      <c r="D1496" s="632" t="s">
        <v>2605</v>
      </c>
      <c r="E1496" s="632" t="s">
        <v>2606</v>
      </c>
      <c r="F1496" s="649"/>
      <c r="G1496" s="649"/>
      <c r="H1496" s="649"/>
      <c r="I1496" s="649"/>
      <c r="J1496" s="649">
        <v>1</v>
      </c>
      <c r="K1496" s="649">
        <v>353</v>
      </c>
      <c r="L1496" s="649">
        <v>1</v>
      </c>
      <c r="M1496" s="649">
        <v>353</v>
      </c>
      <c r="N1496" s="649"/>
      <c r="O1496" s="649"/>
      <c r="P1496" s="637"/>
      <c r="Q1496" s="650"/>
    </row>
    <row r="1497" spans="1:17" ht="14.4" customHeight="1" x14ac:dyDescent="0.3">
      <c r="A1497" s="631" t="s">
        <v>3226</v>
      </c>
      <c r="B1497" s="632" t="s">
        <v>2531</v>
      </c>
      <c r="C1497" s="632" t="s">
        <v>634</v>
      </c>
      <c r="D1497" s="632" t="s">
        <v>2608</v>
      </c>
      <c r="E1497" s="632" t="s">
        <v>2609</v>
      </c>
      <c r="F1497" s="649">
        <v>4</v>
      </c>
      <c r="G1497" s="649">
        <v>900</v>
      </c>
      <c r="H1497" s="649">
        <v>2</v>
      </c>
      <c r="I1497" s="649">
        <v>225</v>
      </c>
      <c r="J1497" s="649">
        <v>2</v>
      </c>
      <c r="K1497" s="649">
        <v>450</v>
      </c>
      <c r="L1497" s="649">
        <v>1</v>
      </c>
      <c r="M1497" s="649">
        <v>225</v>
      </c>
      <c r="N1497" s="649">
        <v>4</v>
      </c>
      <c r="O1497" s="649">
        <v>904</v>
      </c>
      <c r="P1497" s="637">
        <v>2.0088888888888889</v>
      </c>
      <c r="Q1497" s="650">
        <v>226</v>
      </c>
    </row>
    <row r="1498" spans="1:17" ht="14.4" customHeight="1" x14ac:dyDescent="0.3">
      <c r="A1498" s="631" t="s">
        <v>3226</v>
      </c>
      <c r="B1498" s="632" t="s">
        <v>2531</v>
      </c>
      <c r="C1498" s="632" t="s">
        <v>634</v>
      </c>
      <c r="D1498" s="632" t="s">
        <v>2608</v>
      </c>
      <c r="E1498" s="632" t="s">
        <v>2610</v>
      </c>
      <c r="F1498" s="649"/>
      <c r="G1498" s="649"/>
      <c r="H1498" s="649"/>
      <c r="I1498" s="649"/>
      <c r="J1498" s="649">
        <v>6</v>
      </c>
      <c r="K1498" s="649">
        <v>1350</v>
      </c>
      <c r="L1498" s="649">
        <v>1</v>
      </c>
      <c r="M1498" s="649">
        <v>225</v>
      </c>
      <c r="N1498" s="649">
        <v>5</v>
      </c>
      <c r="O1498" s="649">
        <v>1130</v>
      </c>
      <c r="P1498" s="637">
        <v>0.83703703703703702</v>
      </c>
      <c r="Q1498" s="650">
        <v>226</v>
      </c>
    </row>
    <row r="1499" spans="1:17" ht="14.4" customHeight="1" x14ac:dyDescent="0.3">
      <c r="A1499" s="631" t="s">
        <v>3226</v>
      </c>
      <c r="B1499" s="632" t="s">
        <v>2531</v>
      </c>
      <c r="C1499" s="632" t="s">
        <v>634</v>
      </c>
      <c r="D1499" s="632" t="s">
        <v>2630</v>
      </c>
      <c r="E1499" s="632" t="s">
        <v>2631</v>
      </c>
      <c r="F1499" s="649"/>
      <c r="G1499" s="649"/>
      <c r="H1499" s="649"/>
      <c r="I1499" s="649"/>
      <c r="J1499" s="649">
        <v>4</v>
      </c>
      <c r="K1499" s="649">
        <v>1400</v>
      </c>
      <c r="L1499" s="649">
        <v>1</v>
      </c>
      <c r="M1499" s="649">
        <v>350</v>
      </c>
      <c r="N1499" s="649">
        <v>2</v>
      </c>
      <c r="O1499" s="649">
        <v>700</v>
      </c>
      <c r="P1499" s="637">
        <v>0.5</v>
      </c>
      <c r="Q1499" s="650">
        <v>350</v>
      </c>
    </row>
    <row r="1500" spans="1:17" ht="14.4" customHeight="1" x14ac:dyDescent="0.3">
      <c r="A1500" s="631" t="s">
        <v>3226</v>
      </c>
      <c r="B1500" s="632" t="s">
        <v>2531</v>
      </c>
      <c r="C1500" s="632" t="s">
        <v>634</v>
      </c>
      <c r="D1500" s="632" t="s">
        <v>2890</v>
      </c>
      <c r="E1500" s="632" t="s">
        <v>2892</v>
      </c>
      <c r="F1500" s="649">
        <v>1</v>
      </c>
      <c r="G1500" s="649">
        <v>4164</v>
      </c>
      <c r="H1500" s="649"/>
      <c r="I1500" s="649">
        <v>4164</v>
      </c>
      <c r="J1500" s="649"/>
      <c r="K1500" s="649"/>
      <c r="L1500" s="649"/>
      <c r="M1500" s="649"/>
      <c r="N1500" s="649">
        <v>1</v>
      </c>
      <c r="O1500" s="649">
        <v>4166</v>
      </c>
      <c r="P1500" s="637"/>
      <c r="Q1500" s="650">
        <v>4166</v>
      </c>
    </row>
    <row r="1501" spans="1:17" ht="14.4" customHeight="1" x14ac:dyDescent="0.3">
      <c r="A1501" s="631" t="s">
        <v>3226</v>
      </c>
      <c r="B1501" s="632" t="s">
        <v>2531</v>
      </c>
      <c r="C1501" s="632" t="s">
        <v>634</v>
      </c>
      <c r="D1501" s="632" t="s">
        <v>2902</v>
      </c>
      <c r="E1501" s="632" t="s">
        <v>2903</v>
      </c>
      <c r="F1501" s="649">
        <v>2</v>
      </c>
      <c r="G1501" s="649">
        <v>7720</v>
      </c>
      <c r="H1501" s="649"/>
      <c r="I1501" s="649">
        <v>3860</v>
      </c>
      <c r="J1501" s="649"/>
      <c r="K1501" s="649"/>
      <c r="L1501" s="649"/>
      <c r="M1501" s="649"/>
      <c r="N1501" s="649">
        <v>3</v>
      </c>
      <c r="O1501" s="649">
        <v>11586</v>
      </c>
      <c r="P1501" s="637"/>
      <c r="Q1501" s="650">
        <v>3862</v>
      </c>
    </row>
    <row r="1502" spans="1:17" ht="14.4" customHeight="1" x14ac:dyDescent="0.3">
      <c r="A1502" s="631" t="s">
        <v>3226</v>
      </c>
      <c r="B1502" s="632" t="s">
        <v>2531</v>
      </c>
      <c r="C1502" s="632" t="s">
        <v>634</v>
      </c>
      <c r="D1502" s="632" t="s">
        <v>2904</v>
      </c>
      <c r="E1502" s="632" t="s">
        <v>2905</v>
      </c>
      <c r="F1502" s="649">
        <v>1</v>
      </c>
      <c r="G1502" s="649">
        <v>5210</v>
      </c>
      <c r="H1502" s="649"/>
      <c r="I1502" s="649">
        <v>5210</v>
      </c>
      <c r="J1502" s="649"/>
      <c r="K1502" s="649"/>
      <c r="L1502" s="649"/>
      <c r="M1502" s="649"/>
      <c r="N1502" s="649"/>
      <c r="O1502" s="649"/>
      <c r="P1502" s="637"/>
      <c r="Q1502" s="650"/>
    </row>
    <row r="1503" spans="1:17" ht="14.4" customHeight="1" x14ac:dyDescent="0.3">
      <c r="A1503" s="631" t="s">
        <v>3226</v>
      </c>
      <c r="B1503" s="632" t="s">
        <v>2531</v>
      </c>
      <c r="C1503" s="632" t="s">
        <v>634</v>
      </c>
      <c r="D1503" s="632" t="s">
        <v>2642</v>
      </c>
      <c r="E1503" s="632" t="s">
        <v>2643</v>
      </c>
      <c r="F1503" s="649"/>
      <c r="G1503" s="649"/>
      <c r="H1503" s="649"/>
      <c r="I1503" s="649"/>
      <c r="J1503" s="649">
        <v>2</v>
      </c>
      <c r="K1503" s="649">
        <v>2588</v>
      </c>
      <c r="L1503" s="649">
        <v>1</v>
      </c>
      <c r="M1503" s="649">
        <v>1294</v>
      </c>
      <c r="N1503" s="649">
        <v>5</v>
      </c>
      <c r="O1503" s="649">
        <v>6470</v>
      </c>
      <c r="P1503" s="637">
        <v>2.5</v>
      </c>
      <c r="Q1503" s="650">
        <v>1294</v>
      </c>
    </row>
    <row r="1504" spans="1:17" ht="14.4" customHeight="1" x14ac:dyDescent="0.3">
      <c r="A1504" s="631" t="s">
        <v>3226</v>
      </c>
      <c r="B1504" s="632" t="s">
        <v>2531</v>
      </c>
      <c r="C1504" s="632" t="s">
        <v>634</v>
      </c>
      <c r="D1504" s="632" t="s">
        <v>2644</v>
      </c>
      <c r="E1504" s="632" t="s">
        <v>2645</v>
      </c>
      <c r="F1504" s="649"/>
      <c r="G1504" s="649"/>
      <c r="H1504" s="649"/>
      <c r="I1504" s="649"/>
      <c r="J1504" s="649">
        <v>1</v>
      </c>
      <c r="K1504" s="649">
        <v>1178</v>
      </c>
      <c r="L1504" s="649">
        <v>1</v>
      </c>
      <c r="M1504" s="649">
        <v>1178</v>
      </c>
      <c r="N1504" s="649">
        <v>2</v>
      </c>
      <c r="O1504" s="649">
        <v>2356</v>
      </c>
      <c r="P1504" s="637">
        <v>2</v>
      </c>
      <c r="Q1504" s="650">
        <v>1178</v>
      </c>
    </row>
    <row r="1505" spans="1:17" ht="14.4" customHeight="1" x14ac:dyDescent="0.3">
      <c r="A1505" s="631" t="s">
        <v>3226</v>
      </c>
      <c r="B1505" s="632" t="s">
        <v>2531</v>
      </c>
      <c r="C1505" s="632" t="s">
        <v>634</v>
      </c>
      <c r="D1505" s="632" t="s">
        <v>2646</v>
      </c>
      <c r="E1505" s="632" t="s">
        <v>2647</v>
      </c>
      <c r="F1505" s="649">
        <v>15</v>
      </c>
      <c r="G1505" s="649">
        <v>77355</v>
      </c>
      <c r="H1505" s="649">
        <v>1.5</v>
      </c>
      <c r="I1505" s="649">
        <v>5157</v>
      </c>
      <c r="J1505" s="649">
        <v>10</v>
      </c>
      <c r="K1505" s="649">
        <v>51570</v>
      </c>
      <c r="L1505" s="649">
        <v>1</v>
      </c>
      <c r="M1505" s="649">
        <v>5157</v>
      </c>
      <c r="N1505" s="649">
        <v>20</v>
      </c>
      <c r="O1505" s="649">
        <v>103157</v>
      </c>
      <c r="P1505" s="637">
        <v>2.0003296490207485</v>
      </c>
      <c r="Q1505" s="650">
        <v>5157.8500000000004</v>
      </c>
    </row>
    <row r="1506" spans="1:17" ht="14.4" customHeight="1" x14ac:dyDescent="0.3">
      <c r="A1506" s="631" t="s">
        <v>3226</v>
      </c>
      <c r="B1506" s="632" t="s">
        <v>2531</v>
      </c>
      <c r="C1506" s="632" t="s">
        <v>634</v>
      </c>
      <c r="D1506" s="632" t="s">
        <v>2657</v>
      </c>
      <c r="E1506" s="632" t="s">
        <v>2658</v>
      </c>
      <c r="F1506" s="649">
        <v>1</v>
      </c>
      <c r="G1506" s="649">
        <v>800</v>
      </c>
      <c r="H1506" s="649"/>
      <c r="I1506" s="649">
        <v>800</v>
      </c>
      <c r="J1506" s="649"/>
      <c r="K1506" s="649"/>
      <c r="L1506" s="649"/>
      <c r="M1506" s="649"/>
      <c r="N1506" s="649"/>
      <c r="O1506" s="649"/>
      <c r="P1506" s="637"/>
      <c r="Q1506" s="650"/>
    </row>
    <row r="1507" spans="1:17" ht="14.4" customHeight="1" x14ac:dyDescent="0.3">
      <c r="A1507" s="631" t="s">
        <v>3226</v>
      </c>
      <c r="B1507" s="632" t="s">
        <v>2531</v>
      </c>
      <c r="C1507" s="632" t="s">
        <v>634</v>
      </c>
      <c r="D1507" s="632" t="s">
        <v>2659</v>
      </c>
      <c r="E1507" s="632" t="s">
        <v>2660</v>
      </c>
      <c r="F1507" s="649">
        <v>171</v>
      </c>
      <c r="G1507" s="649">
        <v>30267</v>
      </c>
      <c r="H1507" s="649">
        <v>1.0822784810126582</v>
      </c>
      <c r="I1507" s="649">
        <v>177</v>
      </c>
      <c r="J1507" s="649">
        <v>158</v>
      </c>
      <c r="K1507" s="649">
        <v>27966</v>
      </c>
      <c r="L1507" s="649">
        <v>1</v>
      </c>
      <c r="M1507" s="649">
        <v>177</v>
      </c>
      <c r="N1507" s="649">
        <v>121</v>
      </c>
      <c r="O1507" s="649">
        <v>21538</v>
      </c>
      <c r="P1507" s="637">
        <v>0.77014946721018385</v>
      </c>
      <c r="Q1507" s="650">
        <v>178</v>
      </c>
    </row>
    <row r="1508" spans="1:17" ht="14.4" customHeight="1" x14ac:dyDescent="0.3">
      <c r="A1508" s="631" t="s">
        <v>3226</v>
      </c>
      <c r="B1508" s="632" t="s">
        <v>2531</v>
      </c>
      <c r="C1508" s="632" t="s">
        <v>634</v>
      </c>
      <c r="D1508" s="632" t="s">
        <v>2659</v>
      </c>
      <c r="E1508" s="632" t="s">
        <v>2661</v>
      </c>
      <c r="F1508" s="649">
        <v>22</v>
      </c>
      <c r="G1508" s="649">
        <v>3894</v>
      </c>
      <c r="H1508" s="649">
        <v>0.51162790697674421</v>
      </c>
      <c r="I1508" s="649">
        <v>177</v>
      </c>
      <c r="J1508" s="649">
        <v>43</v>
      </c>
      <c r="K1508" s="649">
        <v>7611</v>
      </c>
      <c r="L1508" s="649">
        <v>1</v>
      </c>
      <c r="M1508" s="649">
        <v>177</v>
      </c>
      <c r="N1508" s="649">
        <v>45</v>
      </c>
      <c r="O1508" s="649">
        <v>8010</v>
      </c>
      <c r="P1508" s="637">
        <v>1.0524241229798976</v>
      </c>
      <c r="Q1508" s="650">
        <v>178</v>
      </c>
    </row>
    <row r="1509" spans="1:17" ht="14.4" customHeight="1" x14ac:dyDescent="0.3">
      <c r="A1509" s="631" t="s">
        <v>3226</v>
      </c>
      <c r="B1509" s="632" t="s">
        <v>2531</v>
      </c>
      <c r="C1509" s="632" t="s">
        <v>634</v>
      </c>
      <c r="D1509" s="632" t="s">
        <v>2662</v>
      </c>
      <c r="E1509" s="632" t="s">
        <v>2663</v>
      </c>
      <c r="F1509" s="649">
        <v>27</v>
      </c>
      <c r="G1509" s="649">
        <v>55296</v>
      </c>
      <c r="H1509" s="649">
        <v>1.0794729136163983</v>
      </c>
      <c r="I1509" s="649">
        <v>2048</v>
      </c>
      <c r="J1509" s="649">
        <v>25</v>
      </c>
      <c r="K1509" s="649">
        <v>51225</v>
      </c>
      <c r="L1509" s="649">
        <v>1</v>
      </c>
      <c r="M1509" s="649">
        <v>2049</v>
      </c>
      <c r="N1509" s="649">
        <v>21</v>
      </c>
      <c r="O1509" s="649">
        <v>43050</v>
      </c>
      <c r="P1509" s="637">
        <v>0.84040995607613467</v>
      </c>
      <c r="Q1509" s="650">
        <v>2050</v>
      </c>
    </row>
    <row r="1510" spans="1:17" ht="14.4" customHeight="1" x14ac:dyDescent="0.3">
      <c r="A1510" s="631" t="s">
        <v>3226</v>
      </c>
      <c r="B1510" s="632" t="s">
        <v>2531</v>
      </c>
      <c r="C1510" s="632" t="s">
        <v>634</v>
      </c>
      <c r="D1510" s="632" t="s">
        <v>2669</v>
      </c>
      <c r="E1510" s="632" t="s">
        <v>2670</v>
      </c>
      <c r="F1510" s="649">
        <v>2</v>
      </c>
      <c r="G1510" s="649">
        <v>5472</v>
      </c>
      <c r="H1510" s="649">
        <v>0.99963463646328099</v>
      </c>
      <c r="I1510" s="649">
        <v>2736</v>
      </c>
      <c r="J1510" s="649">
        <v>2</v>
      </c>
      <c r="K1510" s="649">
        <v>5474</v>
      </c>
      <c r="L1510" s="649">
        <v>1</v>
      </c>
      <c r="M1510" s="649">
        <v>2737</v>
      </c>
      <c r="N1510" s="649">
        <v>7</v>
      </c>
      <c r="O1510" s="649">
        <v>19159</v>
      </c>
      <c r="P1510" s="637">
        <v>3.5</v>
      </c>
      <c r="Q1510" s="650">
        <v>2737</v>
      </c>
    </row>
    <row r="1511" spans="1:17" ht="14.4" customHeight="1" x14ac:dyDescent="0.3">
      <c r="A1511" s="631" t="s">
        <v>3226</v>
      </c>
      <c r="B1511" s="632" t="s">
        <v>2531</v>
      </c>
      <c r="C1511" s="632" t="s">
        <v>634</v>
      </c>
      <c r="D1511" s="632" t="s">
        <v>2669</v>
      </c>
      <c r="E1511" s="632" t="s">
        <v>2671</v>
      </c>
      <c r="F1511" s="649">
        <v>6</v>
      </c>
      <c r="G1511" s="649">
        <v>16416</v>
      </c>
      <c r="H1511" s="649">
        <v>2.9989039093898429</v>
      </c>
      <c r="I1511" s="649">
        <v>2736</v>
      </c>
      <c r="J1511" s="649">
        <v>2</v>
      </c>
      <c r="K1511" s="649">
        <v>5474</v>
      </c>
      <c r="L1511" s="649">
        <v>1</v>
      </c>
      <c r="M1511" s="649">
        <v>2737</v>
      </c>
      <c r="N1511" s="649">
        <v>5</v>
      </c>
      <c r="O1511" s="649">
        <v>13685</v>
      </c>
      <c r="P1511" s="637">
        <v>2.5</v>
      </c>
      <c r="Q1511" s="650">
        <v>2737</v>
      </c>
    </row>
    <row r="1512" spans="1:17" ht="14.4" customHeight="1" x14ac:dyDescent="0.3">
      <c r="A1512" s="631" t="s">
        <v>3226</v>
      </c>
      <c r="B1512" s="632" t="s">
        <v>2531</v>
      </c>
      <c r="C1512" s="632" t="s">
        <v>634</v>
      </c>
      <c r="D1512" s="632" t="s">
        <v>2672</v>
      </c>
      <c r="E1512" s="632" t="s">
        <v>2673</v>
      </c>
      <c r="F1512" s="649"/>
      <c r="G1512" s="649"/>
      <c r="H1512" s="649"/>
      <c r="I1512" s="649"/>
      <c r="J1512" s="649">
        <v>1</v>
      </c>
      <c r="K1512" s="649">
        <v>5269</v>
      </c>
      <c r="L1512" s="649">
        <v>1</v>
      </c>
      <c r="M1512" s="649">
        <v>5269</v>
      </c>
      <c r="N1512" s="649"/>
      <c r="O1512" s="649"/>
      <c r="P1512" s="637"/>
      <c r="Q1512" s="650"/>
    </row>
    <row r="1513" spans="1:17" ht="14.4" customHeight="1" x14ac:dyDescent="0.3">
      <c r="A1513" s="631" t="s">
        <v>3226</v>
      </c>
      <c r="B1513" s="632" t="s">
        <v>2531</v>
      </c>
      <c r="C1513" s="632" t="s">
        <v>634</v>
      </c>
      <c r="D1513" s="632" t="s">
        <v>2685</v>
      </c>
      <c r="E1513" s="632" t="s">
        <v>2686</v>
      </c>
      <c r="F1513" s="649">
        <v>2</v>
      </c>
      <c r="G1513" s="649">
        <v>310</v>
      </c>
      <c r="H1513" s="649">
        <v>1</v>
      </c>
      <c r="I1513" s="649">
        <v>155</v>
      </c>
      <c r="J1513" s="649">
        <v>2</v>
      </c>
      <c r="K1513" s="649">
        <v>310</v>
      </c>
      <c r="L1513" s="649">
        <v>1</v>
      </c>
      <c r="M1513" s="649">
        <v>155</v>
      </c>
      <c r="N1513" s="649">
        <v>2</v>
      </c>
      <c r="O1513" s="649">
        <v>310</v>
      </c>
      <c r="P1513" s="637">
        <v>1</v>
      </c>
      <c r="Q1513" s="650">
        <v>155</v>
      </c>
    </row>
    <row r="1514" spans="1:17" ht="14.4" customHeight="1" x14ac:dyDescent="0.3">
      <c r="A1514" s="631" t="s">
        <v>3226</v>
      </c>
      <c r="B1514" s="632" t="s">
        <v>2531</v>
      </c>
      <c r="C1514" s="632" t="s">
        <v>634</v>
      </c>
      <c r="D1514" s="632" t="s">
        <v>2685</v>
      </c>
      <c r="E1514" s="632" t="s">
        <v>2687</v>
      </c>
      <c r="F1514" s="649">
        <v>182</v>
      </c>
      <c r="G1514" s="649">
        <v>28210</v>
      </c>
      <c r="H1514" s="649">
        <v>1.0898203592814371</v>
      </c>
      <c r="I1514" s="649">
        <v>155</v>
      </c>
      <c r="J1514" s="649">
        <v>167</v>
      </c>
      <c r="K1514" s="649">
        <v>25885</v>
      </c>
      <c r="L1514" s="649">
        <v>1</v>
      </c>
      <c r="M1514" s="649">
        <v>155</v>
      </c>
      <c r="N1514" s="649">
        <v>197</v>
      </c>
      <c r="O1514" s="649">
        <v>30535</v>
      </c>
      <c r="P1514" s="637">
        <v>1.1796407185628743</v>
      </c>
      <c r="Q1514" s="650">
        <v>155</v>
      </c>
    </row>
    <row r="1515" spans="1:17" ht="14.4" customHeight="1" x14ac:dyDescent="0.3">
      <c r="A1515" s="631" t="s">
        <v>3226</v>
      </c>
      <c r="B1515" s="632" t="s">
        <v>2531</v>
      </c>
      <c r="C1515" s="632" t="s">
        <v>634</v>
      </c>
      <c r="D1515" s="632" t="s">
        <v>2688</v>
      </c>
      <c r="E1515" s="632" t="s">
        <v>2689</v>
      </c>
      <c r="F1515" s="649">
        <v>247</v>
      </c>
      <c r="G1515" s="649">
        <v>49153</v>
      </c>
      <c r="H1515" s="649">
        <v>0.92509363295880154</v>
      </c>
      <c r="I1515" s="649">
        <v>199</v>
      </c>
      <c r="J1515" s="649">
        <v>267</v>
      </c>
      <c r="K1515" s="649">
        <v>53133</v>
      </c>
      <c r="L1515" s="649">
        <v>1</v>
      </c>
      <c r="M1515" s="649">
        <v>199</v>
      </c>
      <c r="N1515" s="649">
        <v>299</v>
      </c>
      <c r="O1515" s="649">
        <v>59800</v>
      </c>
      <c r="P1515" s="637">
        <v>1.1254775751416257</v>
      </c>
      <c r="Q1515" s="650">
        <v>200</v>
      </c>
    </row>
    <row r="1516" spans="1:17" ht="14.4" customHeight="1" x14ac:dyDescent="0.3">
      <c r="A1516" s="631" t="s">
        <v>3226</v>
      </c>
      <c r="B1516" s="632" t="s">
        <v>2531</v>
      </c>
      <c r="C1516" s="632" t="s">
        <v>634</v>
      </c>
      <c r="D1516" s="632" t="s">
        <v>2688</v>
      </c>
      <c r="E1516" s="632" t="s">
        <v>2690</v>
      </c>
      <c r="F1516" s="649">
        <v>5</v>
      </c>
      <c r="G1516" s="649">
        <v>995</v>
      </c>
      <c r="H1516" s="649">
        <v>1.25</v>
      </c>
      <c r="I1516" s="649">
        <v>199</v>
      </c>
      <c r="J1516" s="649">
        <v>4</v>
      </c>
      <c r="K1516" s="649">
        <v>796</v>
      </c>
      <c r="L1516" s="649">
        <v>1</v>
      </c>
      <c r="M1516" s="649">
        <v>199</v>
      </c>
      <c r="N1516" s="649">
        <v>8</v>
      </c>
      <c r="O1516" s="649">
        <v>1600</v>
      </c>
      <c r="P1516" s="637">
        <v>2.0100502512562812</v>
      </c>
      <c r="Q1516" s="650">
        <v>200</v>
      </c>
    </row>
    <row r="1517" spans="1:17" ht="14.4" customHeight="1" x14ac:dyDescent="0.3">
      <c r="A1517" s="631" t="s">
        <v>3226</v>
      </c>
      <c r="B1517" s="632" t="s">
        <v>2531</v>
      </c>
      <c r="C1517" s="632" t="s">
        <v>634</v>
      </c>
      <c r="D1517" s="632" t="s">
        <v>2691</v>
      </c>
      <c r="E1517" s="632" t="s">
        <v>2692</v>
      </c>
      <c r="F1517" s="649">
        <v>900</v>
      </c>
      <c r="G1517" s="649">
        <v>183600</v>
      </c>
      <c r="H1517" s="649">
        <v>1.0169491525423728</v>
      </c>
      <c r="I1517" s="649">
        <v>204</v>
      </c>
      <c r="J1517" s="649">
        <v>885</v>
      </c>
      <c r="K1517" s="649">
        <v>180540</v>
      </c>
      <c r="L1517" s="649">
        <v>1</v>
      </c>
      <c r="M1517" s="649">
        <v>204</v>
      </c>
      <c r="N1517" s="649">
        <v>942</v>
      </c>
      <c r="O1517" s="649">
        <v>193327</v>
      </c>
      <c r="P1517" s="637">
        <v>1.0708264096599092</v>
      </c>
      <c r="Q1517" s="650">
        <v>205.23036093418258</v>
      </c>
    </row>
    <row r="1518" spans="1:17" ht="14.4" customHeight="1" x14ac:dyDescent="0.3">
      <c r="A1518" s="631" t="s">
        <v>3226</v>
      </c>
      <c r="B1518" s="632" t="s">
        <v>2531</v>
      </c>
      <c r="C1518" s="632" t="s">
        <v>634</v>
      </c>
      <c r="D1518" s="632" t="s">
        <v>2698</v>
      </c>
      <c r="E1518" s="632" t="s">
        <v>2699</v>
      </c>
      <c r="F1518" s="649">
        <v>3</v>
      </c>
      <c r="G1518" s="649">
        <v>489</v>
      </c>
      <c r="H1518" s="649">
        <v>1</v>
      </c>
      <c r="I1518" s="649">
        <v>163</v>
      </c>
      <c r="J1518" s="649">
        <v>3</v>
      </c>
      <c r="K1518" s="649">
        <v>489</v>
      </c>
      <c r="L1518" s="649">
        <v>1</v>
      </c>
      <c r="M1518" s="649">
        <v>163</v>
      </c>
      <c r="N1518" s="649">
        <v>2</v>
      </c>
      <c r="O1518" s="649">
        <v>326</v>
      </c>
      <c r="P1518" s="637">
        <v>0.66666666666666663</v>
      </c>
      <c r="Q1518" s="650">
        <v>163</v>
      </c>
    </row>
    <row r="1519" spans="1:17" ht="14.4" customHeight="1" x14ac:dyDescent="0.3">
      <c r="A1519" s="631" t="s">
        <v>3226</v>
      </c>
      <c r="B1519" s="632" t="s">
        <v>2531</v>
      </c>
      <c r="C1519" s="632" t="s">
        <v>634</v>
      </c>
      <c r="D1519" s="632" t="s">
        <v>2698</v>
      </c>
      <c r="E1519" s="632" t="s">
        <v>2700</v>
      </c>
      <c r="F1519" s="649">
        <v>1</v>
      </c>
      <c r="G1519" s="649">
        <v>163</v>
      </c>
      <c r="H1519" s="649">
        <v>1</v>
      </c>
      <c r="I1519" s="649">
        <v>163</v>
      </c>
      <c r="J1519" s="649">
        <v>1</v>
      </c>
      <c r="K1519" s="649">
        <v>163</v>
      </c>
      <c r="L1519" s="649">
        <v>1</v>
      </c>
      <c r="M1519" s="649">
        <v>163</v>
      </c>
      <c r="N1519" s="649">
        <v>1</v>
      </c>
      <c r="O1519" s="649">
        <v>163</v>
      </c>
      <c r="P1519" s="637">
        <v>1</v>
      </c>
      <c r="Q1519" s="650">
        <v>163</v>
      </c>
    </row>
    <row r="1520" spans="1:17" ht="14.4" customHeight="1" x14ac:dyDescent="0.3">
      <c r="A1520" s="631" t="s">
        <v>3226</v>
      </c>
      <c r="B1520" s="632" t="s">
        <v>2531</v>
      </c>
      <c r="C1520" s="632" t="s">
        <v>634</v>
      </c>
      <c r="D1520" s="632" t="s">
        <v>2704</v>
      </c>
      <c r="E1520" s="632" t="s">
        <v>2705</v>
      </c>
      <c r="F1520" s="649">
        <v>6</v>
      </c>
      <c r="G1520" s="649">
        <v>12924</v>
      </c>
      <c r="H1520" s="649">
        <v>0.74965197215777257</v>
      </c>
      <c r="I1520" s="649">
        <v>2154</v>
      </c>
      <c r="J1520" s="649">
        <v>8</v>
      </c>
      <c r="K1520" s="649">
        <v>17240</v>
      </c>
      <c r="L1520" s="649">
        <v>1</v>
      </c>
      <c r="M1520" s="649">
        <v>2155</v>
      </c>
      <c r="N1520" s="649">
        <v>6</v>
      </c>
      <c r="O1520" s="649">
        <v>12936</v>
      </c>
      <c r="P1520" s="637">
        <v>0.75034802784222743</v>
      </c>
      <c r="Q1520" s="650">
        <v>2156</v>
      </c>
    </row>
    <row r="1521" spans="1:17" ht="14.4" customHeight="1" x14ac:dyDescent="0.3">
      <c r="A1521" s="631" t="s">
        <v>3226</v>
      </c>
      <c r="B1521" s="632" t="s">
        <v>2531</v>
      </c>
      <c r="C1521" s="632" t="s">
        <v>634</v>
      </c>
      <c r="D1521" s="632" t="s">
        <v>2704</v>
      </c>
      <c r="E1521" s="632" t="s">
        <v>2706</v>
      </c>
      <c r="F1521" s="649">
        <v>15</v>
      </c>
      <c r="G1521" s="649">
        <v>32310</v>
      </c>
      <c r="H1521" s="649">
        <v>2.1418627775936359</v>
      </c>
      <c r="I1521" s="649">
        <v>2154</v>
      </c>
      <c r="J1521" s="649">
        <v>7</v>
      </c>
      <c r="K1521" s="649">
        <v>15085</v>
      </c>
      <c r="L1521" s="649">
        <v>1</v>
      </c>
      <c r="M1521" s="649">
        <v>2155</v>
      </c>
      <c r="N1521" s="649">
        <v>10</v>
      </c>
      <c r="O1521" s="649">
        <v>21560</v>
      </c>
      <c r="P1521" s="637">
        <v>1.4292343387470998</v>
      </c>
      <c r="Q1521" s="650">
        <v>2156</v>
      </c>
    </row>
    <row r="1522" spans="1:17" ht="14.4" customHeight="1" x14ac:dyDescent="0.3">
      <c r="A1522" s="631" t="s">
        <v>3226</v>
      </c>
      <c r="B1522" s="632" t="s">
        <v>2531</v>
      </c>
      <c r="C1522" s="632" t="s">
        <v>634</v>
      </c>
      <c r="D1522" s="632" t="s">
        <v>2918</v>
      </c>
      <c r="E1522" s="632" t="s">
        <v>2903</v>
      </c>
      <c r="F1522" s="649">
        <v>2</v>
      </c>
      <c r="G1522" s="649">
        <v>3776</v>
      </c>
      <c r="H1522" s="649">
        <v>0.99947061937533088</v>
      </c>
      <c r="I1522" s="649">
        <v>1888</v>
      </c>
      <c r="J1522" s="649">
        <v>2</v>
      </c>
      <c r="K1522" s="649">
        <v>3778</v>
      </c>
      <c r="L1522" s="649">
        <v>1</v>
      </c>
      <c r="M1522" s="649">
        <v>1889</v>
      </c>
      <c r="N1522" s="649">
        <v>4</v>
      </c>
      <c r="O1522" s="649">
        <v>7556</v>
      </c>
      <c r="P1522" s="637">
        <v>2</v>
      </c>
      <c r="Q1522" s="650">
        <v>1889</v>
      </c>
    </row>
    <row r="1523" spans="1:17" ht="14.4" customHeight="1" x14ac:dyDescent="0.3">
      <c r="A1523" s="631" t="s">
        <v>3226</v>
      </c>
      <c r="B1523" s="632" t="s">
        <v>2531</v>
      </c>
      <c r="C1523" s="632" t="s">
        <v>634</v>
      </c>
      <c r="D1523" s="632" t="s">
        <v>2707</v>
      </c>
      <c r="E1523" s="632" t="s">
        <v>2709</v>
      </c>
      <c r="F1523" s="649">
        <v>1</v>
      </c>
      <c r="G1523" s="649">
        <v>163</v>
      </c>
      <c r="H1523" s="649"/>
      <c r="I1523" s="649">
        <v>163</v>
      </c>
      <c r="J1523" s="649"/>
      <c r="K1523" s="649"/>
      <c r="L1523" s="649"/>
      <c r="M1523" s="649"/>
      <c r="N1523" s="649">
        <v>2</v>
      </c>
      <c r="O1523" s="649">
        <v>326</v>
      </c>
      <c r="P1523" s="637"/>
      <c r="Q1523" s="650">
        <v>163</v>
      </c>
    </row>
    <row r="1524" spans="1:17" ht="14.4" customHeight="1" x14ac:dyDescent="0.3">
      <c r="A1524" s="631" t="s">
        <v>3226</v>
      </c>
      <c r="B1524" s="632" t="s">
        <v>2531</v>
      </c>
      <c r="C1524" s="632" t="s">
        <v>634</v>
      </c>
      <c r="D1524" s="632" t="s">
        <v>2715</v>
      </c>
      <c r="E1524" s="632" t="s">
        <v>2716</v>
      </c>
      <c r="F1524" s="649">
        <v>1</v>
      </c>
      <c r="G1524" s="649">
        <v>8459</v>
      </c>
      <c r="H1524" s="649"/>
      <c r="I1524" s="649">
        <v>8459</v>
      </c>
      <c r="J1524" s="649"/>
      <c r="K1524" s="649"/>
      <c r="L1524" s="649"/>
      <c r="M1524" s="649"/>
      <c r="N1524" s="649">
        <v>1</v>
      </c>
      <c r="O1524" s="649">
        <v>8462</v>
      </c>
      <c r="P1524" s="637"/>
      <c r="Q1524" s="650">
        <v>8462</v>
      </c>
    </row>
    <row r="1525" spans="1:17" ht="14.4" customHeight="1" x14ac:dyDescent="0.3">
      <c r="A1525" s="631" t="s">
        <v>3226</v>
      </c>
      <c r="B1525" s="632" t="s">
        <v>2531</v>
      </c>
      <c r="C1525" s="632" t="s">
        <v>634</v>
      </c>
      <c r="D1525" s="632" t="s">
        <v>2715</v>
      </c>
      <c r="E1525" s="632" t="s">
        <v>2717</v>
      </c>
      <c r="F1525" s="649">
        <v>1</v>
      </c>
      <c r="G1525" s="649">
        <v>8459</v>
      </c>
      <c r="H1525" s="649">
        <v>0.9998817966903073</v>
      </c>
      <c r="I1525" s="649">
        <v>8459</v>
      </c>
      <c r="J1525" s="649">
        <v>1</v>
      </c>
      <c r="K1525" s="649">
        <v>8460</v>
      </c>
      <c r="L1525" s="649">
        <v>1</v>
      </c>
      <c r="M1525" s="649">
        <v>8460</v>
      </c>
      <c r="N1525" s="649">
        <v>1</v>
      </c>
      <c r="O1525" s="649">
        <v>8462</v>
      </c>
      <c r="P1525" s="637">
        <v>1.0002364066193854</v>
      </c>
      <c r="Q1525" s="650">
        <v>8462</v>
      </c>
    </row>
    <row r="1526" spans="1:17" ht="14.4" customHeight="1" x14ac:dyDescent="0.3">
      <c r="A1526" s="631" t="s">
        <v>3226</v>
      </c>
      <c r="B1526" s="632" t="s">
        <v>2531</v>
      </c>
      <c r="C1526" s="632" t="s">
        <v>634</v>
      </c>
      <c r="D1526" s="632" t="s">
        <v>2721</v>
      </c>
      <c r="E1526" s="632" t="s">
        <v>2722</v>
      </c>
      <c r="F1526" s="649"/>
      <c r="G1526" s="649"/>
      <c r="H1526" s="649"/>
      <c r="I1526" s="649"/>
      <c r="J1526" s="649">
        <v>2</v>
      </c>
      <c r="K1526" s="649">
        <v>4106</v>
      </c>
      <c r="L1526" s="649">
        <v>1</v>
      </c>
      <c r="M1526" s="649">
        <v>2053</v>
      </c>
      <c r="N1526" s="649"/>
      <c r="O1526" s="649"/>
      <c r="P1526" s="637"/>
      <c r="Q1526" s="650"/>
    </row>
    <row r="1527" spans="1:17" ht="14.4" customHeight="1" x14ac:dyDescent="0.3">
      <c r="A1527" s="631" t="s">
        <v>3226</v>
      </c>
      <c r="B1527" s="632" t="s">
        <v>2531</v>
      </c>
      <c r="C1527" s="632" t="s">
        <v>634</v>
      </c>
      <c r="D1527" s="632" t="s">
        <v>2723</v>
      </c>
      <c r="E1527" s="632" t="s">
        <v>2724</v>
      </c>
      <c r="F1527" s="649">
        <v>27</v>
      </c>
      <c r="G1527" s="649">
        <v>7641</v>
      </c>
      <c r="H1527" s="649">
        <v>1.8</v>
      </c>
      <c r="I1527" s="649">
        <v>283</v>
      </c>
      <c r="J1527" s="649">
        <v>15</v>
      </c>
      <c r="K1527" s="649">
        <v>4245</v>
      </c>
      <c r="L1527" s="649">
        <v>1</v>
      </c>
      <c r="M1527" s="649">
        <v>283</v>
      </c>
      <c r="N1527" s="649">
        <v>10</v>
      </c>
      <c r="O1527" s="649">
        <v>2840</v>
      </c>
      <c r="P1527" s="637">
        <v>0.66902237926972907</v>
      </c>
      <c r="Q1527" s="650">
        <v>284</v>
      </c>
    </row>
    <row r="1528" spans="1:17" ht="14.4" customHeight="1" x14ac:dyDescent="0.3">
      <c r="A1528" s="631" t="s">
        <v>3226</v>
      </c>
      <c r="B1528" s="632" t="s">
        <v>2531</v>
      </c>
      <c r="C1528" s="632" t="s">
        <v>634</v>
      </c>
      <c r="D1528" s="632" t="s">
        <v>2725</v>
      </c>
      <c r="E1528" s="632" t="s">
        <v>2727</v>
      </c>
      <c r="F1528" s="649">
        <v>1</v>
      </c>
      <c r="G1528" s="649">
        <v>373</v>
      </c>
      <c r="H1528" s="649"/>
      <c r="I1528" s="649">
        <v>373</v>
      </c>
      <c r="J1528" s="649"/>
      <c r="K1528" s="649"/>
      <c r="L1528" s="649"/>
      <c r="M1528" s="649"/>
      <c r="N1528" s="649"/>
      <c r="O1528" s="649"/>
      <c r="P1528" s="637"/>
      <c r="Q1528" s="650"/>
    </row>
    <row r="1529" spans="1:17" ht="14.4" customHeight="1" x14ac:dyDescent="0.3">
      <c r="A1529" s="631" t="s">
        <v>3226</v>
      </c>
      <c r="B1529" s="632" t="s">
        <v>2531</v>
      </c>
      <c r="C1529" s="632" t="s">
        <v>634</v>
      </c>
      <c r="D1529" s="632" t="s">
        <v>2734</v>
      </c>
      <c r="E1529" s="632" t="s">
        <v>2735</v>
      </c>
      <c r="F1529" s="649">
        <v>2</v>
      </c>
      <c r="G1529" s="649">
        <v>704</v>
      </c>
      <c r="H1529" s="649">
        <v>1</v>
      </c>
      <c r="I1529" s="649">
        <v>352</v>
      </c>
      <c r="J1529" s="649">
        <v>2</v>
      </c>
      <c r="K1529" s="649">
        <v>704</v>
      </c>
      <c r="L1529" s="649">
        <v>1</v>
      </c>
      <c r="M1529" s="649">
        <v>352</v>
      </c>
      <c r="N1529" s="649"/>
      <c r="O1529" s="649"/>
      <c r="P1529" s="637"/>
      <c r="Q1529" s="650"/>
    </row>
    <row r="1530" spans="1:17" ht="14.4" customHeight="1" x14ac:dyDescent="0.3">
      <c r="A1530" s="631" t="s">
        <v>3227</v>
      </c>
      <c r="B1530" s="632" t="s">
        <v>2498</v>
      </c>
      <c r="C1530" s="632" t="s">
        <v>634</v>
      </c>
      <c r="D1530" s="632" t="s">
        <v>2517</v>
      </c>
      <c r="E1530" s="632" t="s">
        <v>2519</v>
      </c>
      <c r="F1530" s="649"/>
      <c r="G1530" s="649"/>
      <c r="H1530" s="649"/>
      <c r="I1530" s="649"/>
      <c r="J1530" s="649"/>
      <c r="K1530" s="649"/>
      <c r="L1530" s="649"/>
      <c r="M1530" s="649"/>
      <c r="N1530" s="649">
        <v>1</v>
      </c>
      <c r="O1530" s="649">
        <v>132</v>
      </c>
      <c r="P1530" s="637"/>
      <c r="Q1530" s="650">
        <v>132</v>
      </c>
    </row>
    <row r="1531" spans="1:17" ht="14.4" customHeight="1" x14ac:dyDescent="0.3">
      <c r="A1531" s="631" t="s">
        <v>3227</v>
      </c>
      <c r="B1531" s="632" t="s">
        <v>2498</v>
      </c>
      <c r="C1531" s="632" t="s">
        <v>634</v>
      </c>
      <c r="D1531" s="632" t="s">
        <v>2527</v>
      </c>
      <c r="E1531" s="632" t="s">
        <v>2528</v>
      </c>
      <c r="F1531" s="649"/>
      <c r="G1531" s="649"/>
      <c r="H1531" s="649"/>
      <c r="I1531" s="649"/>
      <c r="J1531" s="649"/>
      <c r="K1531" s="649"/>
      <c r="L1531" s="649"/>
      <c r="M1531" s="649"/>
      <c r="N1531" s="649">
        <v>1</v>
      </c>
      <c r="O1531" s="649">
        <v>743</v>
      </c>
      <c r="P1531" s="637"/>
      <c r="Q1531" s="650">
        <v>743</v>
      </c>
    </row>
    <row r="1532" spans="1:17" ht="14.4" customHeight="1" x14ac:dyDescent="0.3">
      <c r="A1532" s="631" t="s">
        <v>3227</v>
      </c>
      <c r="B1532" s="632" t="s">
        <v>2531</v>
      </c>
      <c r="C1532" s="632" t="s">
        <v>2499</v>
      </c>
      <c r="D1532" s="632" t="s">
        <v>2534</v>
      </c>
      <c r="E1532" s="632" t="s">
        <v>618</v>
      </c>
      <c r="F1532" s="649"/>
      <c r="G1532" s="649"/>
      <c r="H1532" s="649"/>
      <c r="I1532" s="649"/>
      <c r="J1532" s="649"/>
      <c r="K1532" s="649"/>
      <c r="L1532" s="649"/>
      <c r="M1532" s="649"/>
      <c r="N1532" s="649">
        <v>0.2</v>
      </c>
      <c r="O1532" s="649">
        <v>1295.26</v>
      </c>
      <c r="P1532" s="637"/>
      <c r="Q1532" s="650">
        <v>6476.2999999999993</v>
      </c>
    </row>
    <row r="1533" spans="1:17" ht="14.4" customHeight="1" x14ac:dyDescent="0.3">
      <c r="A1533" s="631" t="s">
        <v>3227</v>
      </c>
      <c r="B1533" s="632" t="s">
        <v>2531</v>
      </c>
      <c r="C1533" s="632" t="s">
        <v>2499</v>
      </c>
      <c r="D1533" s="632" t="s">
        <v>2535</v>
      </c>
      <c r="E1533" s="632" t="s">
        <v>675</v>
      </c>
      <c r="F1533" s="649"/>
      <c r="G1533" s="649"/>
      <c r="H1533" s="649"/>
      <c r="I1533" s="649"/>
      <c r="J1533" s="649"/>
      <c r="K1533" s="649"/>
      <c r="L1533" s="649"/>
      <c r="M1533" s="649"/>
      <c r="N1533" s="649">
        <v>0.17</v>
      </c>
      <c r="O1533" s="649">
        <v>826.73</v>
      </c>
      <c r="P1533" s="637"/>
      <c r="Q1533" s="650">
        <v>4863.1176470588234</v>
      </c>
    </row>
    <row r="1534" spans="1:17" ht="14.4" customHeight="1" x14ac:dyDescent="0.3">
      <c r="A1534" s="631" t="s">
        <v>3227</v>
      </c>
      <c r="B1534" s="632" t="s">
        <v>2531</v>
      </c>
      <c r="C1534" s="632" t="s">
        <v>2499</v>
      </c>
      <c r="D1534" s="632" t="s">
        <v>2535</v>
      </c>
      <c r="E1534" s="632" t="s">
        <v>754</v>
      </c>
      <c r="F1534" s="649"/>
      <c r="G1534" s="649"/>
      <c r="H1534" s="649"/>
      <c r="I1534" s="649"/>
      <c r="J1534" s="649">
        <v>0.14000000000000001</v>
      </c>
      <c r="K1534" s="649">
        <v>692.14</v>
      </c>
      <c r="L1534" s="649">
        <v>1</v>
      </c>
      <c r="M1534" s="649">
        <v>4943.8571428571422</v>
      </c>
      <c r="N1534" s="649"/>
      <c r="O1534" s="649"/>
      <c r="P1534" s="637"/>
      <c r="Q1534" s="650"/>
    </row>
    <row r="1535" spans="1:17" ht="14.4" customHeight="1" x14ac:dyDescent="0.3">
      <c r="A1535" s="631" t="s">
        <v>3227</v>
      </c>
      <c r="B1535" s="632" t="s">
        <v>2531</v>
      </c>
      <c r="C1535" s="632" t="s">
        <v>2499</v>
      </c>
      <c r="D1535" s="632" t="s">
        <v>2536</v>
      </c>
      <c r="E1535" s="632" t="s">
        <v>2537</v>
      </c>
      <c r="F1535" s="649">
        <v>4.4000000000000004</v>
      </c>
      <c r="G1535" s="649">
        <v>4421.24</v>
      </c>
      <c r="H1535" s="649">
        <v>1.0999997512010768</v>
      </c>
      <c r="I1535" s="649">
        <v>1004.8272727272725</v>
      </c>
      <c r="J1535" s="649">
        <v>4</v>
      </c>
      <c r="K1535" s="649">
        <v>4019.31</v>
      </c>
      <c r="L1535" s="649">
        <v>1</v>
      </c>
      <c r="M1535" s="649">
        <v>1004.8275</v>
      </c>
      <c r="N1535" s="649"/>
      <c r="O1535" s="649"/>
      <c r="P1535" s="637"/>
      <c r="Q1535" s="650"/>
    </row>
    <row r="1536" spans="1:17" ht="14.4" customHeight="1" x14ac:dyDescent="0.3">
      <c r="A1536" s="631" t="s">
        <v>3227</v>
      </c>
      <c r="B1536" s="632" t="s">
        <v>2531</v>
      </c>
      <c r="C1536" s="632" t="s">
        <v>2499</v>
      </c>
      <c r="D1536" s="632" t="s">
        <v>2538</v>
      </c>
      <c r="E1536" s="632" t="s">
        <v>675</v>
      </c>
      <c r="F1536" s="649">
        <v>0.4</v>
      </c>
      <c r="G1536" s="649">
        <v>3955.16</v>
      </c>
      <c r="H1536" s="649">
        <v>1.9047701606106577</v>
      </c>
      <c r="I1536" s="649">
        <v>9887.9</v>
      </c>
      <c r="J1536" s="649">
        <v>0.21000000000000002</v>
      </c>
      <c r="K1536" s="649">
        <v>2076.4499999999998</v>
      </c>
      <c r="L1536" s="649">
        <v>1</v>
      </c>
      <c r="M1536" s="649">
        <v>9887.8571428571413</v>
      </c>
      <c r="N1536" s="649">
        <v>0.54999999999999993</v>
      </c>
      <c r="O1536" s="649">
        <v>5392.79</v>
      </c>
      <c r="P1536" s="637">
        <v>2.5971200847600473</v>
      </c>
      <c r="Q1536" s="650">
        <v>9805.072727272729</v>
      </c>
    </row>
    <row r="1537" spans="1:17" ht="14.4" customHeight="1" x14ac:dyDescent="0.3">
      <c r="A1537" s="631" t="s">
        <v>3227</v>
      </c>
      <c r="B1537" s="632" t="s">
        <v>2531</v>
      </c>
      <c r="C1537" s="632" t="s">
        <v>2499</v>
      </c>
      <c r="D1537" s="632" t="s">
        <v>2538</v>
      </c>
      <c r="E1537" s="632" t="s">
        <v>754</v>
      </c>
      <c r="F1537" s="649">
        <v>0.17</v>
      </c>
      <c r="G1537" s="649">
        <v>1680.94</v>
      </c>
      <c r="H1537" s="649">
        <v>0.94444382016158945</v>
      </c>
      <c r="I1537" s="649">
        <v>9887.8823529411766</v>
      </c>
      <c r="J1537" s="649">
        <v>0.18</v>
      </c>
      <c r="K1537" s="649">
        <v>1779.82</v>
      </c>
      <c r="L1537" s="649">
        <v>1</v>
      </c>
      <c r="M1537" s="649">
        <v>9887.8888888888887</v>
      </c>
      <c r="N1537" s="649">
        <v>0.42000000000000004</v>
      </c>
      <c r="O1537" s="649">
        <v>3674.66</v>
      </c>
      <c r="P1537" s="637">
        <v>2.0646245125911609</v>
      </c>
      <c r="Q1537" s="650">
        <v>8749.1904761904752</v>
      </c>
    </row>
    <row r="1538" spans="1:17" ht="14.4" customHeight="1" x14ac:dyDescent="0.3">
      <c r="A1538" s="631" t="s">
        <v>3227</v>
      </c>
      <c r="B1538" s="632" t="s">
        <v>2531</v>
      </c>
      <c r="C1538" s="632" t="s">
        <v>2499</v>
      </c>
      <c r="D1538" s="632" t="s">
        <v>2984</v>
      </c>
      <c r="E1538" s="632" t="s">
        <v>2985</v>
      </c>
      <c r="F1538" s="649"/>
      <c r="G1538" s="649"/>
      <c r="H1538" s="649"/>
      <c r="I1538" s="649"/>
      <c r="J1538" s="649"/>
      <c r="K1538" s="649"/>
      <c r="L1538" s="649"/>
      <c r="M1538" s="649"/>
      <c r="N1538" s="649">
        <v>1</v>
      </c>
      <c r="O1538" s="649">
        <v>5189.8</v>
      </c>
      <c r="P1538" s="637"/>
      <c r="Q1538" s="650">
        <v>5189.8</v>
      </c>
    </row>
    <row r="1539" spans="1:17" ht="14.4" customHeight="1" x14ac:dyDescent="0.3">
      <c r="A1539" s="631" t="s">
        <v>3227</v>
      </c>
      <c r="B1539" s="632" t="s">
        <v>2531</v>
      </c>
      <c r="C1539" s="632" t="s">
        <v>2499</v>
      </c>
      <c r="D1539" s="632" t="s">
        <v>2544</v>
      </c>
      <c r="E1539" s="632" t="s">
        <v>716</v>
      </c>
      <c r="F1539" s="649">
        <v>0.12000000000000001</v>
      </c>
      <c r="G1539" s="649">
        <v>545.71</v>
      </c>
      <c r="H1539" s="649">
        <v>0.27272681839535418</v>
      </c>
      <c r="I1539" s="649">
        <v>4547.583333333333</v>
      </c>
      <c r="J1539" s="649">
        <v>0.44</v>
      </c>
      <c r="K1539" s="649">
        <v>2000.94</v>
      </c>
      <c r="L1539" s="649">
        <v>1</v>
      </c>
      <c r="M1539" s="649">
        <v>4547.590909090909</v>
      </c>
      <c r="N1539" s="649"/>
      <c r="O1539" s="649"/>
      <c r="P1539" s="637"/>
      <c r="Q1539" s="650"/>
    </row>
    <row r="1540" spans="1:17" ht="14.4" customHeight="1" x14ac:dyDescent="0.3">
      <c r="A1540" s="631" t="s">
        <v>3227</v>
      </c>
      <c r="B1540" s="632" t="s">
        <v>2531</v>
      </c>
      <c r="C1540" s="632" t="s">
        <v>2499</v>
      </c>
      <c r="D1540" s="632" t="s">
        <v>2545</v>
      </c>
      <c r="E1540" s="632" t="s">
        <v>716</v>
      </c>
      <c r="F1540" s="649">
        <v>0.25</v>
      </c>
      <c r="G1540" s="649">
        <v>2230.3799999999997</v>
      </c>
      <c r="H1540" s="649">
        <v>8.1743815283122583</v>
      </c>
      <c r="I1540" s="649">
        <v>8921.5199999999986</v>
      </c>
      <c r="J1540" s="649">
        <v>0.03</v>
      </c>
      <c r="K1540" s="649">
        <v>272.85000000000002</v>
      </c>
      <c r="L1540" s="649">
        <v>1</v>
      </c>
      <c r="M1540" s="649">
        <v>9095.0000000000018</v>
      </c>
      <c r="N1540" s="649">
        <v>0.04</v>
      </c>
      <c r="O1540" s="649">
        <v>201.94</v>
      </c>
      <c r="P1540" s="637">
        <v>0.7401136155396737</v>
      </c>
      <c r="Q1540" s="650">
        <v>5048.5</v>
      </c>
    </row>
    <row r="1541" spans="1:17" ht="14.4" customHeight="1" x14ac:dyDescent="0.3">
      <c r="A1541" s="631" t="s">
        <v>3227</v>
      </c>
      <c r="B1541" s="632" t="s">
        <v>2531</v>
      </c>
      <c r="C1541" s="632" t="s">
        <v>2499</v>
      </c>
      <c r="D1541" s="632" t="s">
        <v>2546</v>
      </c>
      <c r="E1541" s="632" t="s">
        <v>723</v>
      </c>
      <c r="F1541" s="649">
        <v>0.79999999999999993</v>
      </c>
      <c r="G1541" s="649">
        <v>1559.44</v>
      </c>
      <c r="H1541" s="649">
        <v>0.84210298945913264</v>
      </c>
      <c r="I1541" s="649">
        <v>1949.3000000000002</v>
      </c>
      <c r="J1541" s="649">
        <v>0.95000000000000007</v>
      </c>
      <c r="K1541" s="649">
        <v>1851.84</v>
      </c>
      <c r="L1541" s="649">
        <v>1</v>
      </c>
      <c r="M1541" s="649">
        <v>1949.3052631578946</v>
      </c>
      <c r="N1541" s="649">
        <v>0.30000000000000004</v>
      </c>
      <c r="O1541" s="649">
        <v>584.79</v>
      </c>
      <c r="P1541" s="637">
        <v>0.3157886210471747</v>
      </c>
      <c r="Q1541" s="650">
        <v>1949.2999999999995</v>
      </c>
    </row>
    <row r="1542" spans="1:17" ht="14.4" customHeight="1" x14ac:dyDescent="0.3">
      <c r="A1542" s="631" t="s">
        <v>3227</v>
      </c>
      <c r="B1542" s="632" t="s">
        <v>2531</v>
      </c>
      <c r="C1542" s="632" t="s">
        <v>2499</v>
      </c>
      <c r="D1542" s="632" t="s">
        <v>2547</v>
      </c>
      <c r="E1542" s="632" t="s">
        <v>716</v>
      </c>
      <c r="F1542" s="649">
        <v>6.2499999999999991</v>
      </c>
      <c r="G1542" s="649">
        <v>11214.6</v>
      </c>
      <c r="H1542" s="649">
        <v>1.17431596142368</v>
      </c>
      <c r="I1542" s="649">
        <v>1794.3360000000002</v>
      </c>
      <c r="J1542" s="649">
        <v>5.2499999999999982</v>
      </c>
      <c r="K1542" s="649">
        <v>9549.9</v>
      </c>
      <c r="L1542" s="649">
        <v>1</v>
      </c>
      <c r="M1542" s="649">
        <v>1819.0285714285719</v>
      </c>
      <c r="N1542" s="649">
        <v>9.6999999999999975</v>
      </c>
      <c r="O1542" s="649">
        <v>12234.26</v>
      </c>
      <c r="P1542" s="637">
        <v>1.2810877600812576</v>
      </c>
      <c r="Q1542" s="650">
        <v>1261.2639175257736</v>
      </c>
    </row>
    <row r="1543" spans="1:17" ht="14.4" customHeight="1" x14ac:dyDescent="0.3">
      <c r="A1543" s="631" t="s">
        <v>3227</v>
      </c>
      <c r="B1543" s="632" t="s">
        <v>2531</v>
      </c>
      <c r="C1543" s="632" t="s">
        <v>2499</v>
      </c>
      <c r="D1543" s="632" t="s">
        <v>2548</v>
      </c>
      <c r="E1543" s="632" t="s">
        <v>625</v>
      </c>
      <c r="F1543" s="649">
        <v>0.15</v>
      </c>
      <c r="G1543" s="649">
        <v>77.64</v>
      </c>
      <c r="H1543" s="649"/>
      <c r="I1543" s="649">
        <v>517.6</v>
      </c>
      <c r="J1543" s="649"/>
      <c r="K1543" s="649"/>
      <c r="L1543" s="649"/>
      <c r="M1543" s="649"/>
      <c r="N1543" s="649">
        <v>0.15</v>
      </c>
      <c r="O1543" s="649">
        <v>77.64</v>
      </c>
      <c r="P1543" s="637"/>
      <c r="Q1543" s="650">
        <v>517.6</v>
      </c>
    </row>
    <row r="1544" spans="1:17" ht="14.4" customHeight="1" x14ac:dyDescent="0.3">
      <c r="A1544" s="631" t="s">
        <v>3227</v>
      </c>
      <c r="B1544" s="632" t="s">
        <v>2531</v>
      </c>
      <c r="C1544" s="632" t="s">
        <v>2499</v>
      </c>
      <c r="D1544" s="632" t="s">
        <v>2549</v>
      </c>
      <c r="E1544" s="632" t="s">
        <v>627</v>
      </c>
      <c r="F1544" s="649">
        <v>0.3</v>
      </c>
      <c r="G1544" s="649">
        <v>271.14</v>
      </c>
      <c r="H1544" s="649">
        <v>1.2</v>
      </c>
      <c r="I1544" s="649">
        <v>903.8</v>
      </c>
      <c r="J1544" s="649">
        <v>0.25</v>
      </c>
      <c r="K1544" s="649">
        <v>225.95</v>
      </c>
      <c r="L1544" s="649">
        <v>1</v>
      </c>
      <c r="M1544" s="649">
        <v>903.8</v>
      </c>
      <c r="N1544" s="649">
        <v>0.15</v>
      </c>
      <c r="O1544" s="649">
        <v>126.32</v>
      </c>
      <c r="P1544" s="637">
        <v>0.55906173932285907</v>
      </c>
      <c r="Q1544" s="650">
        <v>842.13333333333333</v>
      </c>
    </row>
    <row r="1545" spans="1:17" ht="14.4" customHeight="1" x14ac:dyDescent="0.3">
      <c r="A1545" s="631" t="s">
        <v>3227</v>
      </c>
      <c r="B1545" s="632" t="s">
        <v>2531</v>
      </c>
      <c r="C1545" s="632" t="s">
        <v>2499</v>
      </c>
      <c r="D1545" s="632" t="s">
        <v>2550</v>
      </c>
      <c r="E1545" s="632" t="s">
        <v>716</v>
      </c>
      <c r="F1545" s="649">
        <v>0.48000000000000004</v>
      </c>
      <c r="G1545" s="649">
        <v>15438.48</v>
      </c>
      <c r="H1545" s="649">
        <v>0.54196766268880336</v>
      </c>
      <c r="I1545" s="649">
        <v>32163.499999999996</v>
      </c>
      <c r="J1545" s="649">
        <v>0.86</v>
      </c>
      <c r="K1545" s="649">
        <v>28485.98</v>
      </c>
      <c r="L1545" s="649">
        <v>1</v>
      </c>
      <c r="M1545" s="649">
        <v>33123.232558139534</v>
      </c>
      <c r="N1545" s="649">
        <v>0.48</v>
      </c>
      <c r="O1545" s="649">
        <v>11946.84</v>
      </c>
      <c r="P1545" s="637">
        <v>0.41939368068081212</v>
      </c>
      <c r="Q1545" s="650">
        <v>24889.25</v>
      </c>
    </row>
    <row r="1546" spans="1:17" ht="14.4" customHeight="1" x14ac:dyDescent="0.3">
      <c r="A1546" s="631" t="s">
        <v>3227</v>
      </c>
      <c r="B1546" s="632" t="s">
        <v>2531</v>
      </c>
      <c r="C1546" s="632" t="s">
        <v>2499</v>
      </c>
      <c r="D1546" s="632" t="s">
        <v>2551</v>
      </c>
      <c r="E1546" s="632" t="s">
        <v>716</v>
      </c>
      <c r="F1546" s="649"/>
      <c r="G1546" s="649"/>
      <c r="H1546" s="649"/>
      <c r="I1546" s="649"/>
      <c r="J1546" s="649"/>
      <c r="K1546" s="649"/>
      <c r="L1546" s="649"/>
      <c r="M1546" s="649"/>
      <c r="N1546" s="649">
        <v>2.5499999999999998</v>
      </c>
      <c r="O1546" s="649">
        <v>1671.56</v>
      </c>
      <c r="P1546" s="637"/>
      <c r="Q1546" s="650">
        <v>655.51372549019607</v>
      </c>
    </row>
    <row r="1547" spans="1:17" ht="14.4" customHeight="1" x14ac:dyDescent="0.3">
      <c r="A1547" s="631" t="s">
        <v>3227</v>
      </c>
      <c r="B1547" s="632" t="s">
        <v>2531</v>
      </c>
      <c r="C1547" s="632" t="s">
        <v>2499</v>
      </c>
      <c r="D1547" s="632" t="s">
        <v>2552</v>
      </c>
      <c r="E1547" s="632" t="s">
        <v>716</v>
      </c>
      <c r="F1547" s="649"/>
      <c r="G1547" s="649"/>
      <c r="H1547" s="649"/>
      <c r="I1547" s="649"/>
      <c r="J1547" s="649"/>
      <c r="K1547" s="649"/>
      <c r="L1547" s="649"/>
      <c r="M1547" s="649"/>
      <c r="N1547" s="649">
        <v>0.17</v>
      </c>
      <c r="O1547" s="649">
        <v>2058.5299999999997</v>
      </c>
      <c r="P1547" s="637"/>
      <c r="Q1547" s="650">
        <v>12108.999999999998</v>
      </c>
    </row>
    <row r="1548" spans="1:17" ht="14.4" customHeight="1" x14ac:dyDescent="0.3">
      <c r="A1548" s="631" t="s">
        <v>3227</v>
      </c>
      <c r="B1548" s="632" t="s">
        <v>2531</v>
      </c>
      <c r="C1548" s="632" t="s">
        <v>2501</v>
      </c>
      <c r="D1548" s="632" t="s">
        <v>2770</v>
      </c>
      <c r="E1548" s="632" t="s">
        <v>2771</v>
      </c>
      <c r="F1548" s="649">
        <v>5</v>
      </c>
      <c r="G1548" s="649">
        <v>4861.6000000000004</v>
      </c>
      <c r="H1548" s="649">
        <v>2.5</v>
      </c>
      <c r="I1548" s="649">
        <v>972.32</v>
      </c>
      <c r="J1548" s="649">
        <v>2</v>
      </c>
      <c r="K1548" s="649">
        <v>1944.64</v>
      </c>
      <c r="L1548" s="649">
        <v>1</v>
      </c>
      <c r="M1548" s="649">
        <v>972.32</v>
      </c>
      <c r="N1548" s="649">
        <v>8</v>
      </c>
      <c r="O1548" s="649">
        <v>7778.56</v>
      </c>
      <c r="P1548" s="637">
        <v>4</v>
      </c>
      <c r="Q1548" s="650">
        <v>972.32</v>
      </c>
    </row>
    <row r="1549" spans="1:17" ht="14.4" customHeight="1" x14ac:dyDescent="0.3">
      <c r="A1549" s="631" t="s">
        <v>3227</v>
      </c>
      <c r="B1549" s="632" t="s">
        <v>2531</v>
      </c>
      <c r="C1549" s="632" t="s">
        <v>2501</v>
      </c>
      <c r="D1549" s="632" t="s">
        <v>2773</v>
      </c>
      <c r="E1549" s="632" t="s">
        <v>2771</v>
      </c>
      <c r="F1549" s="649"/>
      <c r="G1549" s="649"/>
      <c r="H1549" s="649"/>
      <c r="I1549" s="649"/>
      <c r="J1549" s="649">
        <v>2</v>
      </c>
      <c r="K1549" s="649">
        <v>3414.62</v>
      </c>
      <c r="L1549" s="649">
        <v>1</v>
      </c>
      <c r="M1549" s="649">
        <v>1707.31</v>
      </c>
      <c r="N1549" s="649">
        <v>1</v>
      </c>
      <c r="O1549" s="649">
        <v>907.5</v>
      </c>
      <c r="P1549" s="637">
        <v>0.26576895818568391</v>
      </c>
      <c r="Q1549" s="650">
        <v>907.5</v>
      </c>
    </row>
    <row r="1550" spans="1:17" ht="14.4" customHeight="1" x14ac:dyDescent="0.3">
      <c r="A1550" s="631" t="s">
        <v>3227</v>
      </c>
      <c r="B1550" s="632" t="s">
        <v>2531</v>
      </c>
      <c r="C1550" s="632" t="s">
        <v>2501</v>
      </c>
      <c r="D1550" s="632" t="s">
        <v>2777</v>
      </c>
      <c r="E1550" s="632" t="s">
        <v>2778</v>
      </c>
      <c r="F1550" s="649">
        <v>1</v>
      </c>
      <c r="G1550" s="649">
        <v>1027.76</v>
      </c>
      <c r="H1550" s="649">
        <v>0.5</v>
      </c>
      <c r="I1550" s="649">
        <v>1027.76</v>
      </c>
      <c r="J1550" s="649">
        <v>2</v>
      </c>
      <c r="K1550" s="649">
        <v>2055.52</v>
      </c>
      <c r="L1550" s="649">
        <v>1</v>
      </c>
      <c r="M1550" s="649">
        <v>1027.76</v>
      </c>
      <c r="N1550" s="649"/>
      <c r="O1550" s="649"/>
      <c r="P1550" s="637"/>
      <c r="Q1550" s="650"/>
    </row>
    <row r="1551" spans="1:17" ht="14.4" customHeight="1" x14ac:dyDescent="0.3">
      <c r="A1551" s="631" t="s">
        <v>3227</v>
      </c>
      <c r="B1551" s="632" t="s">
        <v>2531</v>
      </c>
      <c r="C1551" s="632" t="s">
        <v>2501</v>
      </c>
      <c r="D1551" s="632" t="s">
        <v>2786</v>
      </c>
      <c r="E1551" s="632" t="s">
        <v>2787</v>
      </c>
      <c r="F1551" s="649"/>
      <c r="G1551" s="649"/>
      <c r="H1551" s="649"/>
      <c r="I1551" s="649"/>
      <c r="J1551" s="649"/>
      <c r="K1551" s="649"/>
      <c r="L1551" s="649"/>
      <c r="M1551" s="649"/>
      <c r="N1551" s="649">
        <v>2</v>
      </c>
      <c r="O1551" s="649">
        <v>4473</v>
      </c>
      <c r="P1551" s="637"/>
      <c r="Q1551" s="650">
        <v>2236.5</v>
      </c>
    </row>
    <row r="1552" spans="1:17" ht="14.4" customHeight="1" x14ac:dyDescent="0.3">
      <c r="A1552" s="631" t="s">
        <v>3227</v>
      </c>
      <c r="B1552" s="632" t="s">
        <v>2531</v>
      </c>
      <c r="C1552" s="632" t="s">
        <v>2501</v>
      </c>
      <c r="D1552" s="632" t="s">
        <v>2799</v>
      </c>
      <c r="E1552" s="632" t="s">
        <v>2800</v>
      </c>
      <c r="F1552" s="649">
        <v>2</v>
      </c>
      <c r="G1552" s="649">
        <v>2005.6</v>
      </c>
      <c r="H1552" s="649">
        <v>1</v>
      </c>
      <c r="I1552" s="649">
        <v>1002.8</v>
      </c>
      <c r="J1552" s="649">
        <v>2</v>
      </c>
      <c r="K1552" s="649">
        <v>2005.6</v>
      </c>
      <c r="L1552" s="649">
        <v>1</v>
      </c>
      <c r="M1552" s="649">
        <v>1002.8</v>
      </c>
      <c r="N1552" s="649">
        <v>16</v>
      </c>
      <c r="O1552" s="649">
        <v>14852.75</v>
      </c>
      <c r="P1552" s="637">
        <v>7.4056392102114081</v>
      </c>
      <c r="Q1552" s="650">
        <v>928.296875</v>
      </c>
    </row>
    <row r="1553" spans="1:17" ht="14.4" customHeight="1" x14ac:dyDescent="0.3">
      <c r="A1553" s="631" t="s">
        <v>3227</v>
      </c>
      <c r="B1553" s="632" t="s">
        <v>2531</v>
      </c>
      <c r="C1553" s="632" t="s">
        <v>2501</v>
      </c>
      <c r="D1553" s="632" t="s">
        <v>2801</v>
      </c>
      <c r="E1553" s="632" t="s">
        <v>2802</v>
      </c>
      <c r="F1553" s="649"/>
      <c r="G1553" s="649"/>
      <c r="H1553" s="649"/>
      <c r="I1553" s="649"/>
      <c r="J1553" s="649">
        <v>1</v>
      </c>
      <c r="K1553" s="649">
        <v>7650</v>
      </c>
      <c r="L1553" s="649">
        <v>1</v>
      </c>
      <c r="M1553" s="649">
        <v>7650</v>
      </c>
      <c r="N1553" s="649"/>
      <c r="O1553" s="649"/>
      <c r="P1553" s="637"/>
      <c r="Q1553" s="650"/>
    </row>
    <row r="1554" spans="1:17" ht="14.4" customHeight="1" x14ac:dyDescent="0.3">
      <c r="A1554" s="631" t="s">
        <v>3227</v>
      </c>
      <c r="B1554" s="632" t="s">
        <v>2531</v>
      </c>
      <c r="C1554" s="632" t="s">
        <v>2501</v>
      </c>
      <c r="D1554" s="632" t="s">
        <v>2811</v>
      </c>
      <c r="E1554" s="632" t="s">
        <v>2812</v>
      </c>
      <c r="F1554" s="649">
        <v>1</v>
      </c>
      <c r="G1554" s="649">
        <v>5259.23</v>
      </c>
      <c r="H1554" s="649"/>
      <c r="I1554" s="649">
        <v>5259.23</v>
      </c>
      <c r="J1554" s="649"/>
      <c r="K1554" s="649"/>
      <c r="L1554" s="649"/>
      <c r="M1554" s="649"/>
      <c r="N1554" s="649">
        <v>4</v>
      </c>
      <c r="O1554" s="649">
        <v>16113.63</v>
      </c>
      <c r="P1554" s="637"/>
      <c r="Q1554" s="650">
        <v>4028.4074999999998</v>
      </c>
    </row>
    <row r="1555" spans="1:17" ht="14.4" customHeight="1" x14ac:dyDescent="0.3">
      <c r="A1555" s="631" t="s">
        <v>3227</v>
      </c>
      <c r="B1555" s="632" t="s">
        <v>2531</v>
      </c>
      <c r="C1555" s="632" t="s">
        <v>2501</v>
      </c>
      <c r="D1555" s="632" t="s">
        <v>2819</v>
      </c>
      <c r="E1555" s="632" t="s">
        <v>2820</v>
      </c>
      <c r="F1555" s="649">
        <v>1</v>
      </c>
      <c r="G1555" s="649">
        <v>831.16</v>
      </c>
      <c r="H1555" s="649"/>
      <c r="I1555" s="649">
        <v>831.16</v>
      </c>
      <c r="J1555" s="649"/>
      <c r="K1555" s="649"/>
      <c r="L1555" s="649"/>
      <c r="M1555" s="649"/>
      <c r="N1555" s="649"/>
      <c r="O1555" s="649"/>
      <c r="P1555" s="637"/>
      <c r="Q1555" s="650"/>
    </row>
    <row r="1556" spans="1:17" ht="14.4" customHeight="1" x14ac:dyDescent="0.3">
      <c r="A1556" s="631" t="s">
        <v>3227</v>
      </c>
      <c r="B1556" s="632" t="s">
        <v>2531</v>
      </c>
      <c r="C1556" s="632" t="s">
        <v>2501</v>
      </c>
      <c r="D1556" s="632" t="s">
        <v>2821</v>
      </c>
      <c r="E1556" s="632" t="s">
        <v>2820</v>
      </c>
      <c r="F1556" s="649">
        <v>5</v>
      </c>
      <c r="G1556" s="649">
        <v>4440.2999999999993</v>
      </c>
      <c r="H1556" s="649">
        <v>2.4999999999999996</v>
      </c>
      <c r="I1556" s="649">
        <v>888.05999999999983</v>
      </c>
      <c r="J1556" s="649">
        <v>2</v>
      </c>
      <c r="K1556" s="649">
        <v>1776.12</v>
      </c>
      <c r="L1556" s="649">
        <v>1</v>
      </c>
      <c r="M1556" s="649">
        <v>888.06</v>
      </c>
      <c r="N1556" s="649">
        <v>1</v>
      </c>
      <c r="O1556" s="649">
        <v>888.06</v>
      </c>
      <c r="P1556" s="637">
        <v>0.5</v>
      </c>
      <c r="Q1556" s="650">
        <v>888.06</v>
      </c>
    </row>
    <row r="1557" spans="1:17" ht="14.4" customHeight="1" x14ac:dyDescent="0.3">
      <c r="A1557" s="631" t="s">
        <v>3227</v>
      </c>
      <c r="B1557" s="632" t="s">
        <v>2531</v>
      </c>
      <c r="C1557" s="632" t="s">
        <v>2501</v>
      </c>
      <c r="D1557" s="632" t="s">
        <v>2830</v>
      </c>
      <c r="E1557" s="632" t="s">
        <v>2831</v>
      </c>
      <c r="F1557" s="649">
        <v>10</v>
      </c>
      <c r="G1557" s="649">
        <v>36445.800000000003</v>
      </c>
      <c r="H1557" s="649">
        <v>10.000000000000002</v>
      </c>
      <c r="I1557" s="649">
        <v>3644.5800000000004</v>
      </c>
      <c r="J1557" s="649">
        <v>1</v>
      </c>
      <c r="K1557" s="649">
        <v>3644.58</v>
      </c>
      <c r="L1557" s="649">
        <v>1</v>
      </c>
      <c r="M1557" s="649">
        <v>3644.58</v>
      </c>
      <c r="N1557" s="649">
        <v>8</v>
      </c>
      <c r="O1557" s="649">
        <v>28742.760000000002</v>
      </c>
      <c r="P1557" s="637">
        <v>7.886439589746967</v>
      </c>
      <c r="Q1557" s="650">
        <v>3592.8450000000003</v>
      </c>
    </row>
    <row r="1558" spans="1:17" ht="14.4" customHeight="1" x14ac:dyDescent="0.3">
      <c r="A1558" s="631" t="s">
        <v>3227</v>
      </c>
      <c r="B1558" s="632" t="s">
        <v>2531</v>
      </c>
      <c r="C1558" s="632" t="s">
        <v>2501</v>
      </c>
      <c r="D1558" s="632" t="s">
        <v>2832</v>
      </c>
      <c r="E1558" s="632" t="s">
        <v>2833</v>
      </c>
      <c r="F1558" s="649"/>
      <c r="G1558" s="649"/>
      <c r="H1558" s="649"/>
      <c r="I1558" s="649"/>
      <c r="J1558" s="649">
        <v>1</v>
      </c>
      <c r="K1558" s="649">
        <v>1146.33</v>
      </c>
      <c r="L1558" s="649">
        <v>1</v>
      </c>
      <c r="M1558" s="649">
        <v>1146.33</v>
      </c>
      <c r="N1558" s="649">
        <v>1</v>
      </c>
      <c r="O1558" s="649">
        <v>1086.17</v>
      </c>
      <c r="P1558" s="637">
        <v>0.9475194751947521</v>
      </c>
      <c r="Q1558" s="650">
        <v>1086.17</v>
      </c>
    </row>
    <row r="1559" spans="1:17" ht="14.4" customHeight="1" x14ac:dyDescent="0.3">
      <c r="A1559" s="631" t="s">
        <v>3227</v>
      </c>
      <c r="B1559" s="632" t="s">
        <v>2531</v>
      </c>
      <c r="C1559" s="632" t="s">
        <v>2501</v>
      </c>
      <c r="D1559" s="632" t="s">
        <v>2834</v>
      </c>
      <c r="E1559" s="632" t="s">
        <v>2835</v>
      </c>
      <c r="F1559" s="649">
        <v>3</v>
      </c>
      <c r="G1559" s="649">
        <v>1077.3000000000002</v>
      </c>
      <c r="H1559" s="649">
        <v>3.0000000000000004</v>
      </c>
      <c r="I1559" s="649">
        <v>359.10000000000008</v>
      </c>
      <c r="J1559" s="649">
        <v>1</v>
      </c>
      <c r="K1559" s="649">
        <v>359.1</v>
      </c>
      <c r="L1559" s="649">
        <v>1</v>
      </c>
      <c r="M1559" s="649">
        <v>359.1</v>
      </c>
      <c r="N1559" s="649">
        <v>3</v>
      </c>
      <c r="O1559" s="649">
        <v>1077.3000000000002</v>
      </c>
      <c r="P1559" s="637">
        <v>3.0000000000000004</v>
      </c>
      <c r="Q1559" s="650">
        <v>359.10000000000008</v>
      </c>
    </row>
    <row r="1560" spans="1:17" ht="14.4" customHeight="1" x14ac:dyDescent="0.3">
      <c r="A1560" s="631" t="s">
        <v>3227</v>
      </c>
      <c r="B1560" s="632" t="s">
        <v>2531</v>
      </c>
      <c r="C1560" s="632" t="s">
        <v>2501</v>
      </c>
      <c r="D1560" s="632" t="s">
        <v>2502</v>
      </c>
      <c r="E1560" s="632" t="s">
        <v>2503</v>
      </c>
      <c r="F1560" s="649">
        <v>5</v>
      </c>
      <c r="G1560" s="649">
        <v>4469.5</v>
      </c>
      <c r="H1560" s="649">
        <v>2.5</v>
      </c>
      <c r="I1560" s="649">
        <v>893.9</v>
      </c>
      <c r="J1560" s="649">
        <v>2</v>
      </c>
      <c r="K1560" s="649">
        <v>1787.8</v>
      </c>
      <c r="L1560" s="649">
        <v>1</v>
      </c>
      <c r="M1560" s="649">
        <v>893.9</v>
      </c>
      <c r="N1560" s="649">
        <v>5</v>
      </c>
      <c r="O1560" s="649">
        <v>4469.5</v>
      </c>
      <c r="P1560" s="637">
        <v>2.5</v>
      </c>
      <c r="Q1560" s="650">
        <v>893.9</v>
      </c>
    </row>
    <row r="1561" spans="1:17" ht="14.4" customHeight="1" x14ac:dyDescent="0.3">
      <c r="A1561" s="631" t="s">
        <v>3227</v>
      </c>
      <c r="B1561" s="632" t="s">
        <v>2531</v>
      </c>
      <c r="C1561" s="632" t="s">
        <v>2501</v>
      </c>
      <c r="D1561" s="632" t="s">
        <v>2565</v>
      </c>
      <c r="E1561" s="632" t="s">
        <v>2566</v>
      </c>
      <c r="F1561" s="649">
        <v>2</v>
      </c>
      <c r="G1561" s="649">
        <v>1787.8</v>
      </c>
      <c r="H1561" s="649">
        <v>0.5</v>
      </c>
      <c r="I1561" s="649">
        <v>893.9</v>
      </c>
      <c r="J1561" s="649">
        <v>4</v>
      </c>
      <c r="K1561" s="649">
        <v>3575.6</v>
      </c>
      <c r="L1561" s="649">
        <v>1</v>
      </c>
      <c r="M1561" s="649">
        <v>893.9</v>
      </c>
      <c r="N1561" s="649">
        <v>3</v>
      </c>
      <c r="O1561" s="649">
        <v>2515.44</v>
      </c>
      <c r="P1561" s="637">
        <v>0.70350151023604435</v>
      </c>
      <c r="Q1561" s="650">
        <v>838.48</v>
      </c>
    </row>
    <row r="1562" spans="1:17" ht="14.4" customHeight="1" x14ac:dyDescent="0.3">
      <c r="A1562" s="631" t="s">
        <v>3227</v>
      </c>
      <c r="B1562" s="632" t="s">
        <v>2531</v>
      </c>
      <c r="C1562" s="632" t="s">
        <v>2501</v>
      </c>
      <c r="D1562" s="632" t="s">
        <v>2836</v>
      </c>
      <c r="E1562" s="632" t="s">
        <v>2837</v>
      </c>
      <c r="F1562" s="649">
        <v>4</v>
      </c>
      <c r="G1562" s="649">
        <v>67326.759999999995</v>
      </c>
      <c r="H1562" s="649">
        <v>4</v>
      </c>
      <c r="I1562" s="649">
        <v>16831.689999999999</v>
      </c>
      <c r="J1562" s="649">
        <v>1</v>
      </c>
      <c r="K1562" s="649">
        <v>16831.689999999999</v>
      </c>
      <c r="L1562" s="649">
        <v>1</v>
      </c>
      <c r="M1562" s="649">
        <v>16831.689999999999</v>
      </c>
      <c r="N1562" s="649">
        <v>7</v>
      </c>
      <c r="O1562" s="649">
        <v>115250.84</v>
      </c>
      <c r="P1562" s="637">
        <v>6.8472530090561321</v>
      </c>
      <c r="Q1562" s="650">
        <v>16464.405714285713</v>
      </c>
    </row>
    <row r="1563" spans="1:17" ht="14.4" customHeight="1" x14ac:dyDescent="0.3">
      <c r="A1563" s="631" t="s">
        <v>3227</v>
      </c>
      <c r="B1563" s="632" t="s">
        <v>2531</v>
      </c>
      <c r="C1563" s="632" t="s">
        <v>2501</v>
      </c>
      <c r="D1563" s="632" t="s">
        <v>2840</v>
      </c>
      <c r="E1563" s="632" t="s">
        <v>2841</v>
      </c>
      <c r="F1563" s="649">
        <v>3</v>
      </c>
      <c r="G1563" s="649">
        <v>15602.04</v>
      </c>
      <c r="H1563" s="649">
        <v>3</v>
      </c>
      <c r="I1563" s="649">
        <v>5200.68</v>
      </c>
      <c r="J1563" s="649">
        <v>1</v>
      </c>
      <c r="K1563" s="649">
        <v>5200.68</v>
      </c>
      <c r="L1563" s="649">
        <v>1</v>
      </c>
      <c r="M1563" s="649">
        <v>5200.68</v>
      </c>
      <c r="N1563" s="649">
        <v>5</v>
      </c>
      <c r="O1563" s="649">
        <v>26003.4</v>
      </c>
      <c r="P1563" s="637">
        <v>5</v>
      </c>
      <c r="Q1563" s="650">
        <v>5200.68</v>
      </c>
    </row>
    <row r="1564" spans="1:17" ht="14.4" customHeight="1" x14ac:dyDescent="0.3">
      <c r="A1564" s="631" t="s">
        <v>3227</v>
      </c>
      <c r="B1564" s="632" t="s">
        <v>2531</v>
      </c>
      <c r="C1564" s="632" t="s">
        <v>2501</v>
      </c>
      <c r="D1564" s="632" t="s">
        <v>2842</v>
      </c>
      <c r="E1564" s="632" t="s">
        <v>2843</v>
      </c>
      <c r="F1564" s="649">
        <v>5</v>
      </c>
      <c r="G1564" s="649">
        <v>32935.65</v>
      </c>
      <c r="H1564" s="649">
        <v>2.5</v>
      </c>
      <c r="I1564" s="649">
        <v>6587.13</v>
      </c>
      <c r="J1564" s="649">
        <v>2</v>
      </c>
      <c r="K1564" s="649">
        <v>13174.26</v>
      </c>
      <c r="L1564" s="649">
        <v>1</v>
      </c>
      <c r="M1564" s="649">
        <v>6587.13</v>
      </c>
      <c r="N1564" s="649">
        <v>8</v>
      </c>
      <c r="O1564" s="649">
        <v>43583.78</v>
      </c>
      <c r="P1564" s="637">
        <v>3.3082526077366015</v>
      </c>
      <c r="Q1564" s="650">
        <v>5447.9724999999999</v>
      </c>
    </row>
    <row r="1565" spans="1:17" ht="14.4" customHeight="1" x14ac:dyDescent="0.3">
      <c r="A1565" s="631" t="s">
        <v>3227</v>
      </c>
      <c r="B1565" s="632" t="s">
        <v>2531</v>
      </c>
      <c r="C1565" s="632" t="s">
        <v>2501</v>
      </c>
      <c r="D1565" s="632" t="s">
        <v>2567</v>
      </c>
      <c r="E1565" s="632" t="s">
        <v>2568</v>
      </c>
      <c r="F1565" s="649">
        <v>2</v>
      </c>
      <c r="G1565" s="649">
        <v>3683.24</v>
      </c>
      <c r="H1565" s="649">
        <v>0.66666666666666663</v>
      </c>
      <c r="I1565" s="649">
        <v>1841.62</v>
      </c>
      <c r="J1565" s="649">
        <v>3</v>
      </c>
      <c r="K1565" s="649">
        <v>5524.86</v>
      </c>
      <c r="L1565" s="649">
        <v>1</v>
      </c>
      <c r="M1565" s="649">
        <v>1841.62</v>
      </c>
      <c r="N1565" s="649">
        <v>5</v>
      </c>
      <c r="O1565" s="649">
        <v>8632</v>
      </c>
      <c r="P1565" s="637">
        <v>1.5623925312134608</v>
      </c>
      <c r="Q1565" s="650">
        <v>1726.4</v>
      </c>
    </row>
    <row r="1566" spans="1:17" ht="14.4" customHeight="1" x14ac:dyDescent="0.3">
      <c r="A1566" s="631" t="s">
        <v>3227</v>
      </c>
      <c r="B1566" s="632" t="s">
        <v>2531</v>
      </c>
      <c r="C1566" s="632" t="s">
        <v>2501</v>
      </c>
      <c r="D1566" s="632" t="s">
        <v>2852</v>
      </c>
      <c r="E1566" s="632" t="s">
        <v>2853</v>
      </c>
      <c r="F1566" s="649"/>
      <c r="G1566" s="649"/>
      <c r="H1566" s="649"/>
      <c r="I1566" s="649"/>
      <c r="J1566" s="649">
        <v>2</v>
      </c>
      <c r="K1566" s="649">
        <v>8720</v>
      </c>
      <c r="L1566" s="649">
        <v>1</v>
      </c>
      <c r="M1566" s="649">
        <v>4360</v>
      </c>
      <c r="N1566" s="649"/>
      <c r="O1566" s="649"/>
      <c r="P1566" s="637"/>
      <c r="Q1566" s="650"/>
    </row>
    <row r="1567" spans="1:17" ht="14.4" customHeight="1" x14ac:dyDescent="0.3">
      <c r="A1567" s="631" t="s">
        <v>3227</v>
      </c>
      <c r="B1567" s="632" t="s">
        <v>2531</v>
      </c>
      <c r="C1567" s="632" t="s">
        <v>2501</v>
      </c>
      <c r="D1567" s="632" t="s">
        <v>3098</v>
      </c>
      <c r="E1567" s="632" t="s">
        <v>3099</v>
      </c>
      <c r="F1567" s="649"/>
      <c r="G1567" s="649"/>
      <c r="H1567" s="649"/>
      <c r="I1567" s="649"/>
      <c r="J1567" s="649"/>
      <c r="K1567" s="649"/>
      <c r="L1567" s="649"/>
      <c r="M1567" s="649"/>
      <c r="N1567" s="649">
        <v>1</v>
      </c>
      <c r="O1567" s="649">
        <v>19969</v>
      </c>
      <c r="P1567" s="637"/>
      <c r="Q1567" s="650">
        <v>19969</v>
      </c>
    </row>
    <row r="1568" spans="1:17" ht="14.4" customHeight="1" x14ac:dyDescent="0.3">
      <c r="A1568" s="631" t="s">
        <v>3227</v>
      </c>
      <c r="B1568" s="632" t="s">
        <v>2531</v>
      </c>
      <c r="C1568" s="632" t="s">
        <v>2501</v>
      </c>
      <c r="D1568" s="632" t="s">
        <v>2856</v>
      </c>
      <c r="E1568" s="632" t="s">
        <v>2857</v>
      </c>
      <c r="F1568" s="649"/>
      <c r="G1568" s="649"/>
      <c r="H1568" s="649"/>
      <c r="I1568" s="649"/>
      <c r="J1568" s="649"/>
      <c r="K1568" s="649"/>
      <c r="L1568" s="649"/>
      <c r="M1568" s="649"/>
      <c r="N1568" s="649">
        <v>1</v>
      </c>
      <c r="O1568" s="649">
        <v>380.86</v>
      </c>
      <c r="P1568" s="637"/>
      <c r="Q1568" s="650">
        <v>380.86</v>
      </c>
    </row>
    <row r="1569" spans="1:17" ht="14.4" customHeight="1" x14ac:dyDescent="0.3">
      <c r="A1569" s="631" t="s">
        <v>3227</v>
      </c>
      <c r="B1569" s="632" t="s">
        <v>2531</v>
      </c>
      <c r="C1569" s="632" t="s">
        <v>2501</v>
      </c>
      <c r="D1569" s="632" t="s">
        <v>2860</v>
      </c>
      <c r="E1569" s="632" t="s">
        <v>2861</v>
      </c>
      <c r="F1569" s="649">
        <v>1</v>
      </c>
      <c r="G1569" s="649">
        <v>3178.63</v>
      </c>
      <c r="H1569" s="649"/>
      <c r="I1569" s="649">
        <v>3178.63</v>
      </c>
      <c r="J1569" s="649"/>
      <c r="K1569" s="649"/>
      <c r="L1569" s="649"/>
      <c r="M1569" s="649"/>
      <c r="N1569" s="649"/>
      <c r="O1569" s="649"/>
      <c r="P1569" s="637"/>
      <c r="Q1569" s="650"/>
    </row>
    <row r="1570" spans="1:17" ht="14.4" customHeight="1" x14ac:dyDescent="0.3">
      <c r="A1570" s="631" t="s">
        <v>3227</v>
      </c>
      <c r="B1570" s="632" t="s">
        <v>2531</v>
      </c>
      <c r="C1570" s="632" t="s">
        <v>2501</v>
      </c>
      <c r="D1570" s="632" t="s">
        <v>2571</v>
      </c>
      <c r="E1570" s="632" t="s">
        <v>2572</v>
      </c>
      <c r="F1570" s="649">
        <v>4</v>
      </c>
      <c r="G1570" s="649">
        <v>4340.8</v>
      </c>
      <c r="H1570" s="649">
        <v>0.8</v>
      </c>
      <c r="I1570" s="649">
        <v>1085.2</v>
      </c>
      <c r="J1570" s="649">
        <v>5</v>
      </c>
      <c r="K1570" s="649">
        <v>5426</v>
      </c>
      <c r="L1570" s="649">
        <v>1</v>
      </c>
      <c r="M1570" s="649">
        <v>1085.2</v>
      </c>
      <c r="N1570" s="649">
        <v>4</v>
      </c>
      <c r="O1570" s="649">
        <v>4340.8</v>
      </c>
      <c r="P1570" s="637">
        <v>0.8</v>
      </c>
      <c r="Q1570" s="650">
        <v>1085.2</v>
      </c>
    </row>
    <row r="1571" spans="1:17" ht="14.4" customHeight="1" x14ac:dyDescent="0.3">
      <c r="A1571" s="631" t="s">
        <v>3227</v>
      </c>
      <c r="B1571" s="632" t="s">
        <v>2531</v>
      </c>
      <c r="C1571" s="632" t="s">
        <v>2501</v>
      </c>
      <c r="D1571" s="632" t="s">
        <v>3228</v>
      </c>
      <c r="E1571" s="632" t="s">
        <v>3229</v>
      </c>
      <c r="F1571" s="649"/>
      <c r="G1571" s="649"/>
      <c r="H1571" s="649"/>
      <c r="I1571" s="649"/>
      <c r="J1571" s="649">
        <v>1</v>
      </c>
      <c r="K1571" s="649">
        <v>14698.85</v>
      </c>
      <c r="L1571" s="649">
        <v>1</v>
      </c>
      <c r="M1571" s="649">
        <v>14698.85</v>
      </c>
      <c r="N1571" s="649"/>
      <c r="O1571" s="649"/>
      <c r="P1571" s="637"/>
      <c r="Q1571" s="650"/>
    </row>
    <row r="1572" spans="1:17" ht="14.4" customHeight="1" x14ac:dyDescent="0.3">
      <c r="A1572" s="631" t="s">
        <v>3227</v>
      </c>
      <c r="B1572" s="632" t="s">
        <v>2531</v>
      </c>
      <c r="C1572" s="632" t="s">
        <v>2501</v>
      </c>
      <c r="D1572" s="632" t="s">
        <v>2973</v>
      </c>
      <c r="E1572" s="632" t="s">
        <v>2974</v>
      </c>
      <c r="F1572" s="649"/>
      <c r="G1572" s="649"/>
      <c r="H1572" s="649"/>
      <c r="I1572" s="649"/>
      <c r="J1572" s="649"/>
      <c r="K1572" s="649"/>
      <c r="L1572" s="649"/>
      <c r="M1572" s="649"/>
      <c r="N1572" s="649">
        <v>1</v>
      </c>
      <c r="O1572" s="649">
        <v>26500</v>
      </c>
      <c r="P1572" s="637"/>
      <c r="Q1572" s="650">
        <v>26500</v>
      </c>
    </row>
    <row r="1573" spans="1:17" ht="14.4" customHeight="1" x14ac:dyDescent="0.3">
      <c r="A1573" s="631" t="s">
        <v>3227</v>
      </c>
      <c r="B1573" s="632" t="s">
        <v>2531</v>
      </c>
      <c r="C1573" s="632" t="s">
        <v>634</v>
      </c>
      <c r="D1573" s="632" t="s">
        <v>2584</v>
      </c>
      <c r="E1573" s="632" t="s">
        <v>2585</v>
      </c>
      <c r="F1573" s="649"/>
      <c r="G1573" s="649"/>
      <c r="H1573" s="649"/>
      <c r="I1573" s="649"/>
      <c r="J1573" s="649"/>
      <c r="K1573" s="649"/>
      <c r="L1573" s="649"/>
      <c r="M1573" s="649"/>
      <c r="N1573" s="649">
        <v>1</v>
      </c>
      <c r="O1573" s="649">
        <v>78</v>
      </c>
      <c r="P1573" s="637"/>
      <c r="Q1573" s="650">
        <v>78</v>
      </c>
    </row>
    <row r="1574" spans="1:17" ht="14.4" customHeight="1" x14ac:dyDescent="0.3">
      <c r="A1574" s="631" t="s">
        <v>3227</v>
      </c>
      <c r="B1574" s="632" t="s">
        <v>2531</v>
      </c>
      <c r="C1574" s="632" t="s">
        <v>634</v>
      </c>
      <c r="D1574" s="632" t="s">
        <v>2510</v>
      </c>
      <c r="E1574" s="632" t="s">
        <v>2586</v>
      </c>
      <c r="F1574" s="649">
        <v>1</v>
      </c>
      <c r="G1574" s="649">
        <v>37</v>
      </c>
      <c r="H1574" s="649">
        <v>1</v>
      </c>
      <c r="I1574" s="649">
        <v>37</v>
      </c>
      <c r="J1574" s="649">
        <v>1</v>
      </c>
      <c r="K1574" s="649">
        <v>37</v>
      </c>
      <c r="L1574" s="649">
        <v>1</v>
      </c>
      <c r="M1574" s="649">
        <v>37</v>
      </c>
      <c r="N1574" s="649"/>
      <c r="O1574" s="649"/>
      <c r="P1574" s="637"/>
      <c r="Q1574" s="650"/>
    </row>
    <row r="1575" spans="1:17" ht="14.4" customHeight="1" x14ac:dyDescent="0.3">
      <c r="A1575" s="631" t="s">
        <v>3227</v>
      </c>
      <c r="B1575" s="632" t="s">
        <v>2531</v>
      </c>
      <c r="C1575" s="632" t="s">
        <v>634</v>
      </c>
      <c r="D1575" s="632" t="s">
        <v>2510</v>
      </c>
      <c r="E1575" s="632" t="s">
        <v>2511</v>
      </c>
      <c r="F1575" s="649">
        <v>2</v>
      </c>
      <c r="G1575" s="649">
        <v>74</v>
      </c>
      <c r="H1575" s="649"/>
      <c r="I1575" s="649">
        <v>37</v>
      </c>
      <c r="J1575" s="649"/>
      <c r="K1575" s="649"/>
      <c r="L1575" s="649"/>
      <c r="M1575" s="649"/>
      <c r="N1575" s="649">
        <v>3</v>
      </c>
      <c r="O1575" s="649">
        <v>111</v>
      </c>
      <c r="P1575" s="637"/>
      <c r="Q1575" s="650">
        <v>37</v>
      </c>
    </row>
    <row r="1576" spans="1:17" ht="14.4" customHeight="1" x14ac:dyDescent="0.3">
      <c r="A1576" s="631" t="s">
        <v>3227</v>
      </c>
      <c r="B1576" s="632" t="s">
        <v>2531</v>
      </c>
      <c r="C1576" s="632" t="s">
        <v>634</v>
      </c>
      <c r="D1576" s="632" t="s">
        <v>2587</v>
      </c>
      <c r="E1576" s="632" t="s">
        <v>2588</v>
      </c>
      <c r="F1576" s="649"/>
      <c r="G1576" s="649"/>
      <c r="H1576" s="649"/>
      <c r="I1576" s="649"/>
      <c r="J1576" s="649">
        <v>1</v>
      </c>
      <c r="K1576" s="649">
        <v>213</v>
      </c>
      <c r="L1576" s="649">
        <v>1</v>
      </c>
      <c r="M1576" s="649">
        <v>213</v>
      </c>
      <c r="N1576" s="649">
        <v>1</v>
      </c>
      <c r="O1576" s="649">
        <v>214</v>
      </c>
      <c r="P1576" s="637">
        <v>1.0046948356807512</v>
      </c>
      <c r="Q1576" s="650">
        <v>214</v>
      </c>
    </row>
    <row r="1577" spans="1:17" ht="14.4" customHeight="1" x14ac:dyDescent="0.3">
      <c r="A1577" s="631" t="s">
        <v>3227</v>
      </c>
      <c r="B1577" s="632" t="s">
        <v>2531</v>
      </c>
      <c r="C1577" s="632" t="s">
        <v>634</v>
      </c>
      <c r="D1577" s="632" t="s">
        <v>2587</v>
      </c>
      <c r="E1577" s="632" t="s">
        <v>2589</v>
      </c>
      <c r="F1577" s="649"/>
      <c r="G1577" s="649"/>
      <c r="H1577" s="649"/>
      <c r="I1577" s="649"/>
      <c r="J1577" s="649"/>
      <c r="K1577" s="649"/>
      <c r="L1577" s="649"/>
      <c r="M1577" s="649"/>
      <c r="N1577" s="649">
        <v>1</v>
      </c>
      <c r="O1577" s="649">
        <v>214</v>
      </c>
      <c r="P1577" s="637"/>
      <c r="Q1577" s="650">
        <v>214</v>
      </c>
    </row>
    <row r="1578" spans="1:17" ht="14.4" customHeight="1" x14ac:dyDescent="0.3">
      <c r="A1578" s="631" t="s">
        <v>3227</v>
      </c>
      <c r="B1578" s="632" t="s">
        <v>2531</v>
      </c>
      <c r="C1578" s="632" t="s">
        <v>634</v>
      </c>
      <c r="D1578" s="632" t="s">
        <v>2590</v>
      </c>
      <c r="E1578" s="632" t="s">
        <v>2591</v>
      </c>
      <c r="F1578" s="649"/>
      <c r="G1578" s="649"/>
      <c r="H1578" s="649"/>
      <c r="I1578" s="649"/>
      <c r="J1578" s="649">
        <v>2</v>
      </c>
      <c r="K1578" s="649">
        <v>310</v>
      </c>
      <c r="L1578" s="649">
        <v>1</v>
      </c>
      <c r="M1578" s="649">
        <v>155</v>
      </c>
      <c r="N1578" s="649"/>
      <c r="O1578" s="649"/>
      <c r="P1578" s="637"/>
      <c r="Q1578" s="650"/>
    </row>
    <row r="1579" spans="1:17" ht="14.4" customHeight="1" x14ac:dyDescent="0.3">
      <c r="A1579" s="631" t="s">
        <v>3227</v>
      </c>
      <c r="B1579" s="632" t="s">
        <v>2531</v>
      </c>
      <c r="C1579" s="632" t="s">
        <v>634</v>
      </c>
      <c r="D1579" s="632" t="s">
        <v>2593</v>
      </c>
      <c r="E1579" s="632" t="s">
        <v>2594</v>
      </c>
      <c r="F1579" s="649"/>
      <c r="G1579" s="649"/>
      <c r="H1579" s="649"/>
      <c r="I1579" s="649"/>
      <c r="J1579" s="649">
        <v>3</v>
      </c>
      <c r="K1579" s="649">
        <v>561</v>
      </c>
      <c r="L1579" s="649">
        <v>1</v>
      </c>
      <c r="M1579" s="649">
        <v>187</v>
      </c>
      <c r="N1579" s="649"/>
      <c r="O1579" s="649"/>
      <c r="P1579" s="637"/>
      <c r="Q1579" s="650"/>
    </row>
    <row r="1580" spans="1:17" ht="14.4" customHeight="1" x14ac:dyDescent="0.3">
      <c r="A1580" s="631" t="s">
        <v>3227</v>
      </c>
      <c r="B1580" s="632" t="s">
        <v>2531</v>
      </c>
      <c r="C1580" s="632" t="s">
        <v>634</v>
      </c>
      <c r="D1580" s="632" t="s">
        <v>2593</v>
      </c>
      <c r="E1580" s="632" t="s">
        <v>2595</v>
      </c>
      <c r="F1580" s="649">
        <v>3</v>
      </c>
      <c r="G1580" s="649">
        <v>561</v>
      </c>
      <c r="H1580" s="649"/>
      <c r="I1580" s="649">
        <v>187</v>
      </c>
      <c r="J1580" s="649"/>
      <c r="K1580" s="649"/>
      <c r="L1580" s="649"/>
      <c r="M1580" s="649"/>
      <c r="N1580" s="649">
        <v>8</v>
      </c>
      <c r="O1580" s="649">
        <v>1496</v>
      </c>
      <c r="P1580" s="637"/>
      <c r="Q1580" s="650">
        <v>187</v>
      </c>
    </row>
    <row r="1581" spans="1:17" ht="14.4" customHeight="1" x14ac:dyDescent="0.3">
      <c r="A1581" s="631" t="s">
        <v>3227</v>
      </c>
      <c r="B1581" s="632" t="s">
        <v>2531</v>
      </c>
      <c r="C1581" s="632" t="s">
        <v>634</v>
      </c>
      <c r="D1581" s="632" t="s">
        <v>2596</v>
      </c>
      <c r="E1581" s="632" t="s">
        <v>2597</v>
      </c>
      <c r="F1581" s="649">
        <v>6</v>
      </c>
      <c r="G1581" s="649">
        <v>768</v>
      </c>
      <c r="H1581" s="649"/>
      <c r="I1581" s="649">
        <v>128</v>
      </c>
      <c r="J1581" s="649"/>
      <c r="K1581" s="649"/>
      <c r="L1581" s="649"/>
      <c r="M1581" s="649"/>
      <c r="N1581" s="649">
        <v>4</v>
      </c>
      <c r="O1581" s="649">
        <v>512</v>
      </c>
      <c r="P1581" s="637"/>
      <c r="Q1581" s="650">
        <v>128</v>
      </c>
    </row>
    <row r="1582" spans="1:17" ht="14.4" customHeight="1" x14ac:dyDescent="0.3">
      <c r="A1582" s="631" t="s">
        <v>3227</v>
      </c>
      <c r="B1582" s="632" t="s">
        <v>2531</v>
      </c>
      <c r="C1582" s="632" t="s">
        <v>634</v>
      </c>
      <c r="D1582" s="632" t="s">
        <v>2596</v>
      </c>
      <c r="E1582" s="632" t="s">
        <v>2598</v>
      </c>
      <c r="F1582" s="649">
        <v>4</v>
      </c>
      <c r="G1582" s="649">
        <v>512</v>
      </c>
      <c r="H1582" s="649">
        <v>2</v>
      </c>
      <c r="I1582" s="649">
        <v>128</v>
      </c>
      <c r="J1582" s="649">
        <v>2</v>
      </c>
      <c r="K1582" s="649">
        <v>256</v>
      </c>
      <c r="L1582" s="649">
        <v>1</v>
      </c>
      <c r="M1582" s="649">
        <v>128</v>
      </c>
      <c r="N1582" s="649"/>
      <c r="O1582" s="649"/>
      <c r="P1582" s="637"/>
      <c r="Q1582" s="650"/>
    </row>
    <row r="1583" spans="1:17" ht="14.4" customHeight="1" x14ac:dyDescent="0.3">
      <c r="A1583" s="631" t="s">
        <v>3227</v>
      </c>
      <c r="B1583" s="632" t="s">
        <v>2531</v>
      </c>
      <c r="C1583" s="632" t="s">
        <v>634</v>
      </c>
      <c r="D1583" s="632" t="s">
        <v>2599</v>
      </c>
      <c r="E1583" s="632" t="s">
        <v>2600</v>
      </c>
      <c r="F1583" s="649">
        <v>1</v>
      </c>
      <c r="G1583" s="649">
        <v>223</v>
      </c>
      <c r="H1583" s="649">
        <v>0.2</v>
      </c>
      <c r="I1583" s="649">
        <v>223</v>
      </c>
      <c r="J1583" s="649">
        <v>5</v>
      </c>
      <c r="K1583" s="649">
        <v>1115</v>
      </c>
      <c r="L1583" s="649">
        <v>1</v>
      </c>
      <c r="M1583" s="649">
        <v>223</v>
      </c>
      <c r="N1583" s="649">
        <v>5</v>
      </c>
      <c r="O1583" s="649">
        <v>1120</v>
      </c>
      <c r="P1583" s="637">
        <v>1.0044843049327354</v>
      </c>
      <c r="Q1583" s="650">
        <v>224</v>
      </c>
    </row>
    <row r="1584" spans="1:17" ht="14.4" customHeight="1" x14ac:dyDescent="0.3">
      <c r="A1584" s="631" t="s">
        <v>3227</v>
      </c>
      <c r="B1584" s="632" t="s">
        <v>2531</v>
      </c>
      <c r="C1584" s="632" t="s">
        <v>634</v>
      </c>
      <c r="D1584" s="632" t="s">
        <v>2599</v>
      </c>
      <c r="E1584" s="632" t="s">
        <v>2601</v>
      </c>
      <c r="F1584" s="649">
        <v>1</v>
      </c>
      <c r="G1584" s="649">
        <v>223</v>
      </c>
      <c r="H1584" s="649">
        <v>0.5</v>
      </c>
      <c r="I1584" s="649">
        <v>223</v>
      </c>
      <c r="J1584" s="649">
        <v>2</v>
      </c>
      <c r="K1584" s="649">
        <v>446</v>
      </c>
      <c r="L1584" s="649">
        <v>1</v>
      </c>
      <c r="M1584" s="649">
        <v>223</v>
      </c>
      <c r="N1584" s="649"/>
      <c r="O1584" s="649"/>
      <c r="P1584" s="637"/>
      <c r="Q1584" s="650"/>
    </row>
    <row r="1585" spans="1:17" ht="14.4" customHeight="1" x14ac:dyDescent="0.3">
      <c r="A1585" s="631" t="s">
        <v>3227</v>
      </c>
      <c r="B1585" s="632" t="s">
        <v>2531</v>
      </c>
      <c r="C1585" s="632" t="s">
        <v>634</v>
      </c>
      <c r="D1585" s="632" t="s">
        <v>2602</v>
      </c>
      <c r="E1585" s="632" t="s">
        <v>2603</v>
      </c>
      <c r="F1585" s="649">
        <v>4</v>
      </c>
      <c r="G1585" s="649">
        <v>892</v>
      </c>
      <c r="H1585" s="649">
        <v>4</v>
      </c>
      <c r="I1585" s="649">
        <v>223</v>
      </c>
      <c r="J1585" s="649">
        <v>1</v>
      </c>
      <c r="K1585" s="649">
        <v>223</v>
      </c>
      <c r="L1585" s="649">
        <v>1</v>
      </c>
      <c r="M1585" s="649">
        <v>223</v>
      </c>
      <c r="N1585" s="649">
        <v>1</v>
      </c>
      <c r="O1585" s="649">
        <v>224</v>
      </c>
      <c r="P1585" s="637">
        <v>1.0044843049327354</v>
      </c>
      <c r="Q1585" s="650">
        <v>224</v>
      </c>
    </row>
    <row r="1586" spans="1:17" ht="14.4" customHeight="1" x14ac:dyDescent="0.3">
      <c r="A1586" s="631" t="s">
        <v>3227</v>
      </c>
      <c r="B1586" s="632" t="s">
        <v>2531</v>
      </c>
      <c r="C1586" s="632" t="s">
        <v>634</v>
      </c>
      <c r="D1586" s="632" t="s">
        <v>2608</v>
      </c>
      <c r="E1586" s="632" t="s">
        <v>2609</v>
      </c>
      <c r="F1586" s="649">
        <v>30</v>
      </c>
      <c r="G1586" s="649">
        <v>6750</v>
      </c>
      <c r="H1586" s="649">
        <v>0.83333333333333337</v>
      </c>
      <c r="I1586" s="649">
        <v>225</v>
      </c>
      <c r="J1586" s="649">
        <v>36</v>
      </c>
      <c r="K1586" s="649">
        <v>8100</v>
      </c>
      <c r="L1586" s="649">
        <v>1</v>
      </c>
      <c r="M1586" s="649">
        <v>225</v>
      </c>
      <c r="N1586" s="649">
        <v>37</v>
      </c>
      <c r="O1586" s="649">
        <v>8362</v>
      </c>
      <c r="P1586" s="637">
        <v>1.0323456790123458</v>
      </c>
      <c r="Q1586" s="650">
        <v>226</v>
      </c>
    </row>
    <row r="1587" spans="1:17" ht="14.4" customHeight="1" x14ac:dyDescent="0.3">
      <c r="A1587" s="631" t="s">
        <v>3227</v>
      </c>
      <c r="B1587" s="632" t="s">
        <v>2531</v>
      </c>
      <c r="C1587" s="632" t="s">
        <v>634</v>
      </c>
      <c r="D1587" s="632" t="s">
        <v>2608</v>
      </c>
      <c r="E1587" s="632" t="s">
        <v>2610</v>
      </c>
      <c r="F1587" s="649">
        <v>551</v>
      </c>
      <c r="G1587" s="649">
        <v>123975</v>
      </c>
      <c r="H1587" s="649">
        <v>0.85959438377535102</v>
      </c>
      <c r="I1587" s="649">
        <v>225</v>
      </c>
      <c r="J1587" s="649">
        <v>641</v>
      </c>
      <c r="K1587" s="649">
        <v>144225</v>
      </c>
      <c r="L1587" s="649">
        <v>1</v>
      </c>
      <c r="M1587" s="649">
        <v>225</v>
      </c>
      <c r="N1587" s="649">
        <v>614</v>
      </c>
      <c r="O1587" s="649">
        <v>138764</v>
      </c>
      <c r="P1587" s="637">
        <v>0.96213555208875023</v>
      </c>
      <c r="Q1587" s="650">
        <v>226</v>
      </c>
    </row>
    <row r="1588" spans="1:17" ht="14.4" customHeight="1" x14ac:dyDescent="0.3">
      <c r="A1588" s="631" t="s">
        <v>3227</v>
      </c>
      <c r="B1588" s="632" t="s">
        <v>2531</v>
      </c>
      <c r="C1588" s="632" t="s">
        <v>634</v>
      </c>
      <c r="D1588" s="632" t="s">
        <v>2611</v>
      </c>
      <c r="E1588" s="632" t="s">
        <v>2612</v>
      </c>
      <c r="F1588" s="649">
        <v>1</v>
      </c>
      <c r="G1588" s="649">
        <v>625</v>
      </c>
      <c r="H1588" s="649"/>
      <c r="I1588" s="649">
        <v>625</v>
      </c>
      <c r="J1588" s="649"/>
      <c r="K1588" s="649"/>
      <c r="L1588" s="649"/>
      <c r="M1588" s="649"/>
      <c r="N1588" s="649"/>
      <c r="O1588" s="649"/>
      <c r="P1588" s="637"/>
      <c r="Q1588" s="650"/>
    </row>
    <row r="1589" spans="1:17" ht="14.4" customHeight="1" x14ac:dyDescent="0.3">
      <c r="A1589" s="631" t="s">
        <v>3227</v>
      </c>
      <c r="B1589" s="632" t="s">
        <v>2531</v>
      </c>
      <c r="C1589" s="632" t="s">
        <v>634</v>
      </c>
      <c r="D1589" s="632" t="s">
        <v>2611</v>
      </c>
      <c r="E1589" s="632" t="s">
        <v>2613</v>
      </c>
      <c r="F1589" s="649"/>
      <c r="G1589" s="649"/>
      <c r="H1589" s="649"/>
      <c r="I1589" s="649"/>
      <c r="J1589" s="649">
        <v>1</v>
      </c>
      <c r="K1589" s="649">
        <v>626</v>
      </c>
      <c r="L1589" s="649">
        <v>1</v>
      </c>
      <c r="M1589" s="649">
        <v>626</v>
      </c>
      <c r="N1589" s="649">
        <v>1</v>
      </c>
      <c r="O1589" s="649">
        <v>626</v>
      </c>
      <c r="P1589" s="637">
        <v>1</v>
      </c>
      <c r="Q1589" s="650">
        <v>626</v>
      </c>
    </row>
    <row r="1590" spans="1:17" ht="14.4" customHeight="1" x14ac:dyDescent="0.3">
      <c r="A1590" s="631" t="s">
        <v>3227</v>
      </c>
      <c r="B1590" s="632" t="s">
        <v>2531</v>
      </c>
      <c r="C1590" s="632" t="s">
        <v>634</v>
      </c>
      <c r="D1590" s="632" t="s">
        <v>2616</v>
      </c>
      <c r="E1590" s="632" t="s">
        <v>2617</v>
      </c>
      <c r="F1590" s="649">
        <v>2</v>
      </c>
      <c r="G1590" s="649">
        <v>2078</v>
      </c>
      <c r="H1590" s="649"/>
      <c r="I1590" s="649">
        <v>1039</v>
      </c>
      <c r="J1590" s="649"/>
      <c r="K1590" s="649"/>
      <c r="L1590" s="649"/>
      <c r="M1590" s="649"/>
      <c r="N1590" s="649"/>
      <c r="O1590" s="649"/>
      <c r="P1590" s="637"/>
      <c r="Q1590" s="650"/>
    </row>
    <row r="1591" spans="1:17" ht="14.4" customHeight="1" x14ac:dyDescent="0.3">
      <c r="A1591" s="631" t="s">
        <v>3227</v>
      </c>
      <c r="B1591" s="632" t="s">
        <v>2531</v>
      </c>
      <c r="C1591" s="632" t="s">
        <v>634</v>
      </c>
      <c r="D1591" s="632" t="s">
        <v>2616</v>
      </c>
      <c r="E1591" s="632" t="s">
        <v>2618</v>
      </c>
      <c r="F1591" s="649"/>
      <c r="G1591" s="649"/>
      <c r="H1591" s="649"/>
      <c r="I1591" s="649"/>
      <c r="J1591" s="649">
        <v>1</v>
      </c>
      <c r="K1591" s="649">
        <v>1040</v>
      </c>
      <c r="L1591" s="649">
        <v>1</v>
      </c>
      <c r="M1591" s="649">
        <v>1040</v>
      </c>
      <c r="N1591" s="649"/>
      <c r="O1591" s="649"/>
      <c r="P1591" s="637"/>
      <c r="Q1591" s="650"/>
    </row>
    <row r="1592" spans="1:17" ht="14.4" customHeight="1" x14ac:dyDescent="0.3">
      <c r="A1592" s="631" t="s">
        <v>3227</v>
      </c>
      <c r="B1592" s="632" t="s">
        <v>2531</v>
      </c>
      <c r="C1592" s="632" t="s">
        <v>634</v>
      </c>
      <c r="D1592" s="632" t="s">
        <v>2630</v>
      </c>
      <c r="E1592" s="632" t="s">
        <v>2631</v>
      </c>
      <c r="F1592" s="649">
        <v>8</v>
      </c>
      <c r="G1592" s="649">
        <v>2792</v>
      </c>
      <c r="H1592" s="649">
        <v>0.99714285714285711</v>
      </c>
      <c r="I1592" s="649">
        <v>349</v>
      </c>
      <c r="J1592" s="649">
        <v>8</v>
      </c>
      <c r="K1592" s="649">
        <v>2800</v>
      </c>
      <c r="L1592" s="649">
        <v>1</v>
      </c>
      <c r="M1592" s="649">
        <v>350</v>
      </c>
      <c r="N1592" s="649">
        <v>8</v>
      </c>
      <c r="O1592" s="649">
        <v>2802</v>
      </c>
      <c r="P1592" s="637">
        <v>1.0007142857142857</v>
      </c>
      <c r="Q1592" s="650">
        <v>350.25</v>
      </c>
    </row>
    <row r="1593" spans="1:17" ht="14.4" customHeight="1" x14ac:dyDescent="0.3">
      <c r="A1593" s="631" t="s">
        <v>3227</v>
      </c>
      <c r="B1593" s="632" t="s">
        <v>2531</v>
      </c>
      <c r="C1593" s="632" t="s">
        <v>634</v>
      </c>
      <c r="D1593" s="632" t="s">
        <v>2890</v>
      </c>
      <c r="E1593" s="632" t="s">
        <v>2891</v>
      </c>
      <c r="F1593" s="649">
        <v>2</v>
      </c>
      <c r="G1593" s="649">
        <v>8328</v>
      </c>
      <c r="H1593" s="649">
        <v>1</v>
      </c>
      <c r="I1593" s="649">
        <v>4164</v>
      </c>
      <c r="J1593" s="649">
        <v>2</v>
      </c>
      <c r="K1593" s="649">
        <v>8328</v>
      </c>
      <c r="L1593" s="649">
        <v>1</v>
      </c>
      <c r="M1593" s="649">
        <v>4164</v>
      </c>
      <c r="N1593" s="649"/>
      <c r="O1593" s="649"/>
      <c r="P1593" s="637"/>
      <c r="Q1593" s="650"/>
    </row>
    <row r="1594" spans="1:17" ht="14.4" customHeight="1" x14ac:dyDescent="0.3">
      <c r="A1594" s="631" t="s">
        <v>3227</v>
      </c>
      <c r="B1594" s="632" t="s">
        <v>2531</v>
      </c>
      <c r="C1594" s="632" t="s">
        <v>634</v>
      </c>
      <c r="D1594" s="632" t="s">
        <v>2890</v>
      </c>
      <c r="E1594" s="632" t="s">
        <v>2892</v>
      </c>
      <c r="F1594" s="649">
        <v>3</v>
      </c>
      <c r="G1594" s="649">
        <v>12492</v>
      </c>
      <c r="H1594" s="649"/>
      <c r="I1594" s="649">
        <v>4164</v>
      </c>
      <c r="J1594" s="649"/>
      <c r="K1594" s="649"/>
      <c r="L1594" s="649"/>
      <c r="M1594" s="649"/>
      <c r="N1594" s="649">
        <v>8</v>
      </c>
      <c r="O1594" s="649">
        <v>33328</v>
      </c>
      <c r="P1594" s="637"/>
      <c r="Q1594" s="650">
        <v>4166</v>
      </c>
    </row>
    <row r="1595" spans="1:17" ht="14.4" customHeight="1" x14ac:dyDescent="0.3">
      <c r="A1595" s="631" t="s">
        <v>3227</v>
      </c>
      <c r="B1595" s="632" t="s">
        <v>2531</v>
      </c>
      <c r="C1595" s="632" t="s">
        <v>634</v>
      </c>
      <c r="D1595" s="632" t="s">
        <v>2893</v>
      </c>
      <c r="E1595" s="632" t="s">
        <v>2894</v>
      </c>
      <c r="F1595" s="649">
        <v>1</v>
      </c>
      <c r="G1595" s="649">
        <v>283</v>
      </c>
      <c r="H1595" s="649"/>
      <c r="I1595" s="649">
        <v>283</v>
      </c>
      <c r="J1595" s="649"/>
      <c r="K1595" s="649"/>
      <c r="L1595" s="649"/>
      <c r="M1595" s="649"/>
      <c r="N1595" s="649"/>
      <c r="O1595" s="649"/>
      <c r="P1595" s="637"/>
      <c r="Q1595" s="650"/>
    </row>
    <row r="1596" spans="1:17" ht="14.4" customHeight="1" x14ac:dyDescent="0.3">
      <c r="A1596" s="631" t="s">
        <v>3227</v>
      </c>
      <c r="B1596" s="632" t="s">
        <v>2531</v>
      </c>
      <c r="C1596" s="632" t="s">
        <v>634</v>
      </c>
      <c r="D1596" s="632" t="s">
        <v>2757</v>
      </c>
      <c r="E1596" s="632" t="s">
        <v>2758</v>
      </c>
      <c r="F1596" s="649">
        <v>1</v>
      </c>
      <c r="G1596" s="649">
        <v>1144</v>
      </c>
      <c r="H1596" s="649"/>
      <c r="I1596" s="649">
        <v>1144</v>
      </c>
      <c r="J1596" s="649"/>
      <c r="K1596" s="649"/>
      <c r="L1596" s="649"/>
      <c r="M1596" s="649"/>
      <c r="N1596" s="649"/>
      <c r="O1596" s="649"/>
      <c r="P1596" s="637"/>
      <c r="Q1596" s="650"/>
    </row>
    <row r="1597" spans="1:17" ht="14.4" customHeight="1" x14ac:dyDescent="0.3">
      <c r="A1597" s="631" t="s">
        <v>3227</v>
      </c>
      <c r="B1597" s="632" t="s">
        <v>2531</v>
      </c>
      <c r="C1597" s="632" t="s">
        <v>634</v>
      </c>
      <c r="D1597" s="632" t="s">
        <v>2902</v>
      </c>
      <c r="E1597" s="632" t="s">
        <v>2903</v>
      </c>
      <c r="F1597" s="649">
        <v>10</v>
      </c>
      <c r="G1597" s="649">
        <v>38600</v>
      </c>
      <c r="H1597" s="649">
        <v>1.6666666666666667</v>
      </c>
      <c r="I1597" s="649">
        <v>3860</v>
      </c>
      <c r="J1597" s="649">
        <v>6</v>
      </c>
      <c r="K1597" s="649">
        <v>23160</v>
      </c>
      <c r="L1597" s="649">
        <v>1</v>
      </c>
      <c r="M1597" s="649">
        <v>3860</v>
      </c>
      <c r="N1597" s="649">
        <v>18</v>
      </c>
      <c r="O1597" s="649">
        <v>69516</v>
      </c>
      <c r="P1597" s="637">
        <v>3.0015544041450779</v>
      </c>
      <c r="Q1597" s="650">
        <v>3862</v>
      </c>
    </row>
    <row r="1598" spans="1:17" ht="14.4" customHeight="1" x14ac:dyDescent="0.3">
      <c r="A1598" s="631" t="s">
        <v>3227</v>
      </c>
      <c r="B1598" s="632" t="s">
        <v>2531</v>
      </c>
      <c r="C1598" s="632" t="s">
        <v>634</v>
      </c>
      <c r="D1598" s="632" t="s">
        <v>2904</v>
      </c>
      <c r="E1598" s="632" t="s">
        <v>2906</v>
      </c>
      <c r="F1598" s="649"/>
      <c r="G1598" s="649"/>
      <c r="H1598" s="649"/>
      <c r="I1598" s="649"/>
      <c r="J1598" s="649">
        <v>2</v>
      </c>
      <c r="K1598" s="649">
        <v>10420</v>
      </c>
      <c r="L1598" s="649">
        <v>1</v>
      </c>
      <c r="M1598" s="649">
        <v>5210</v>
      </c>
      <c r="N1598" s="649"/>
      <c r="O1598" s="649"/>
      <c r="P1598" s="637"/>
      <c r="Q1598" s="650"/>
    </row>
    <row r="1599" spans="1:17" ht="14.4" customHeight="1" x14ac:dyDescent="0.3">
      <c r="A1599" s="631" t="s">
        <v>3227</v>
      </c>
      <c r="B1599" s="632" t="s">
        <v>2531</v>
      </c>
      <c r="C1599" s="632" t="s">
        <v>634</v>
      </c>
      <c r="D1599" s="632" t="s">
        <v>2907</v>
      </c>
      <c r="E1599" s="632" t="s">
        <v>2908</v>
      </c>
      <c r="F1599" s="649"/>
      <c r="G1599" s="649"/>
      <c r="H1599" s="649"/>
      <c r="I1599" s="649"/>
      <c r="J1599" s="649">
        <v>1</v>
      </c>
      <c r="K1599" s="649">
        <v>7926</v>
      </c>
      <c r="L1599" s="649">
        <v>1</v>
      </c>
      <c r="M1599" s="649">
        <v>7926</v>
      </c>
      <c r="N1599" s="649">
        <v>1</v>
      </c>
      <c r="O1599" s="649">
        <v>7928</v>
      </c>
      <c r="P1599" s="637">
        <v>1.0002523340903355</v>
      </c>
      <c r="Q1599" s="650">
        <v>7928</v>
      </c>
    </row>
    <row r="1600" spans="1:17" ht="14.4" customHeight="1" x14ac:dyDescent="0.3">
      <c r="A1600" s="631" t="s">
        <v>3227</v>
      </c>
      <c r="B1600" s="632" t="s">
        <v>2531</v>
      </c>
      <c r="C1600" s="632" t="s">
        <v>634</v>
      </c>
      <c r="D1600" s="632" t="s">
        <v>2642</v>
      </c>
      <c r="E1600" s="632" t="s">
        <v>2643</v>
      </c>
      <c r="F1600" s="649">
        <v>41</v>
      </c>
      <c r="G1600" s="649">
        <v>53013</v>
      </c>
      <c r="H1600" s="649">
        <v>0.71874237370861471</v>
      </c>
      <c r="I1600" s="649">
        <v>1293</v>
      </c>
      <c r="J1600" s="649">
        <v>57</v>
      </c>
      <c r="K1600" s="649">
        <v>73758</v>
      </c>
      <c r="L1600" s="649">
        <v>1</v>
      </c>
      <c r="M1600" s="649">
        <v>1294</v>
      </c>
      <c r="N1600" s="649">
        <v>55</v>
      </c>
      <c r="O1600" s="649">
        <v>71170</v>
      </c>
      <c r="P1600" s="637">
        <v>0.96491228070175439</v>
      </c>
      <c r="Q1600" s="650">
        <v>1294</v>
      </c>
    </row>
    <row r="1601" spans="1:17" ht="14.4" customHeight="1" x14ac:dyDescent="0.3">
      <c r="A1601" s="631" t="s">
        <v>3227</v>
      </c>
      <c r="B1601" s="632" t="s">
        <v>2531</v>
      </c>
      <c r="C1601" s="632" t="s">
        <v>634</v>
      </c>
      <c r="D1601" s="632" t="s">
        <v>2644</v>
      </c>
      <c r="E1601" s="632" t="s">
        <v>2645</v>
      </c>
      <c r="F1601" s="649">
        <v>19</v>
      </c>
      <c r="G1601" s="649">
        <v>22363</v>
      </c>
      <c r="H1601" s="649">
        <v>1.7258064516129032</v>
      </c>
      <c r="I1601" s="649">
        <v>1177</v>
      </c>
      <c r="J1601" s="649">
        <v>11</v>
      </c>
      <c r="K1601" s="649">
        <v>12958</v>
      </c>
      <c r="L1601" s="649">
        <v>1</v>
      </c>
      <c r="M1601" s="649">
        <v>1178</v>
      </c>
      <c r="N1601" s="649">
        <v>13</v>
      </c>
      <c r="O1601" s="649">
        <v>15314</v>
      </c>
      <c r="P1601" s="637">
        <v>1.1818181818181819</v>
      </c>
      <c r="Q1601" s="650">
        <v>1178</v>
      </c>
    </row>
    <row r="1602" spans="1:17" ht="14.4" customHeight="1" x14ac:dyDescent="0.3">
      <c r="A1602" s="631" t="s">
        <v>3227</v>
      </c>
      <c r="B1602" s="632" t="s">
        <v>2531</v>
      </c>
      <c r="C1602" s="632" t="s">
        <v>634</v>
      </c>
      <c r="D1602" s="632" t="s">
        <v>2646</v>
      </c>
      <c r="E1602" s="632" t="s">
        <v>2647</v>
      </c>
      <c r="F1602" s="649">
        <v>1</v>
      </c>
      <c r="G1602" s="649">
        <v>5157</v>
      </c>
      <c r="H1602" s="649">
        <v>1</v>
      </c>
      <c r="I1602" s="649">
        <v>5157</v>
      </c>
      <c r="J1602" s="649">
        <v>1</v>
      </c>
      <c r="K1602" s="649">
        <v>5157</v>
      </c>
      <c r="L1602" s="649">
        <v>1</v>
      </c>
      <c r="M1602" s="649">
        <v>5157</v>
      </c>
      <c r="N1602" s="649">
        <v>5</v>
      </c>
      <c r="O1602" s="649">
        <v>25790</v>
      </c>
      <c r="P1602" s="637">
        <v>5.000969555943378</v>
      </c>
      <c r="Q1602" s="650">
        <v>5158</v>
      </c>
    </row>
    <row r="1603" spans="1:17" ht="14.4" customHeight="1" x14ac:dyDescent="0.3">
      <c r="A1603" s="631" t="s">
        <v>3227</v>
      </c>
      <c r="B1603" s="632" t="s">
        <v>2531</v>
      </c>
      <c r="C1603" s="632" t="s">
        <v>634</v>
      </c>
      <c r="D1603" s="632" t="s">
        <v>2651</v>
      </c>
      <c r="E1603" s="632" t="s">
        <v>2652</v>
      </c>
      <c r="F1603" s="649"/>
      <c r="G1603" s="649"/>
      <c r="H1603" s="649"/>
      <c r="I1603" s="649"/>
      <c r="J1603" s="649"/>
      <c r="K1603" s="649"/>
      <c r="L1603" s="649"/>
      <c r="M1603" s="649"/>
      <c r="N1603" s="649">
        <v>1</v>
      </c>
      <c r="O1603" s="649">
        <v>5621</v>
      </c>
      <c r="P1603" s="637"/>
      <c r="Q1603" s="650">
        <v>5621</v>
      </c>
    </row>
    <row r="1604" spans="1:17" ht="14.4" customHeight="1" x14ac:dyDescent="0.3">
      <c r="A1604" s="631" t="s">
        <v>3227</v>
      </c>
      <c r="B1604" s="632" t="s">
        <v>2531</v>
      </c>
      <c r="C1604" s="632" t="s">
        <v>634</v>
      </c>
      <c r="D1604" s="632" t="s">
        <v>2657</v>
      </c>
      <c r="E1604" s="632" t="s">
        <v>2658</v>
      </c>
      <c r="F1604" s="649"/>
      <c r="G1604" s="649"/>
      <c r="H1604" s="649"/>
      <c r="I1604" s="649"/>
      <c r="J1604" s="649">
        <v>3</v>
      </c>
      <c r="K1604" s="649">
        <v>2403</v>
      </c>
      <c r="L1604" s="649">
        <v>1</v>
      </c>
      <c r="M1604" s="649">
        <v>801</v>
      </c>
      <c r="N1604" s="649"/>
      <c r="O1604" s="649"/>
      <c r="P1604" s="637"/>
      <c r="Q1604" s="650"/>
    </row>
    <row r="1605" spans="1:17" ht="14.4" customHeight="1" x14ac:dyDescent="0.3">
      <c r="A1605" s="631" t="s">
        <v>3227</v>
      </c>
      <c r="B1605" s="632" t="s">
        <v>2531</v>
      </c>
      <c r="C1605" s="632" t="s">
        <v>634</v>
      </c>
      <c r="D1605" s="632" t="s">
        <v>2659</v>
      </c>
      <c r="E1605" s="632" t="s">
        <v>2660</v>
      </c>
      <c r="F1605" s="649">
        <v>172</v>
      </c>
      <c r="G1605" s="649">
        <v>30444</v>
      </c>
      <c r="H1605" s="649">
        <v>1.0177514792899409</v>
      </c>
      <c r="I1605" s="649">
        <v>177</v>
      </c>
      <c r="J1605" s="649">
        <v>169</v>
      </c>
      <c r="K1605" s="649">
        <v>29913</v>
      </c>
      <c r="L1605" s="649">
        <v>1</v>
      </c>
      <c r="M1605" s="649">
        <v>177</v>
      </c>
      <c r="N1605" s="649">
        <v>133</v>
      </c>
      <c r="O1605" s="649">
        <v>23674</v>
      </c>
      <c r="P1605" s="637">
        <v>0.79142847591348242</v>
      </c>
      <c r="Q1605" s="650">
        <v>178</v>
      </c>
    </row>
    <row r="1606" spans="1:17" ht="14.4" customHeight="1" x14ac:dyDescent="0.3">
      <c r="A1606" s="631" t="s">
        <v>3227</v>
      </c>
      <c r="B1606" s="632" t="s">
        <v>2531</v>
      </c>
      <c r="C1606" s="632" t="s">
        <v>634</v>
      </c>
      <c r="D1606" s="632" t="s">
        <v>2659</v>
      </c>
      <c r="E1606" s="632" t="s">
        <v>2661</v>
      </c>
      <c r="F1606" s="649">
        <v>19</v>
      </c>
      <c r="G1606" s="649">
        <v>3363</v>
      </c>
      <c r="H1606" s="649">
        <v>1.4615384615384615</v>
      </c>
      <c r="I1606" s="649">
        <v>177</v>
      </c>
      <c r="J1606" s="649">
        <v>13</v>
      </c>
      <c r="K1606" s="649">
        <v>2301</v>
      </c>
      <c r="L1606" s="649">
        <v>1</v>
      </c>
      <c r="M1606" s="649">
        <v>177</v>
      </c>
      <c r="N1606" s="649">
        <v>21</v>
      </c>
      <c r="O1606" s="649">
        <v>3738</v>
      </c>
      <c r="P1606" s="637">
        <v>1.6245110821382007</v>
      </c>
      <c r="Q1606" s="650">
        <v>178</v>
      </c>
    </row>
    <row r="1607" spans="1:17" ht="14.4" customHeight="1" x14ac:dyDescent="0.3">
      <c r="A1607" s="631" t="s">
        <v>3227</v>
      </c>
      <c r="B1607" s="632" t="s">
        <v>2531</v>
      </c>
      <c r="C1607" s="632" t="s">
        <v>634</v>
      </c>
      <c r="D1607" s="632" t="s">
        <v>2662</v>
      </c>
      <c r="E1607" s="632" t="s">
        <v>2663</v>
      </c>
      <c r="F1607" s="649">
        <v>146</v>
      </c>
      <c r="G1607" s="649">
        <v>299008</v>
      </c>
      <c r="H1607" s="649">
        <v>1.1312305870513504</v>
      </c>
      <c r="I1607" s="649">
        <v>2048</v>
      </c>
      <c r="J1607" s="649">
        <v>129</v>
      </c>
      <c r="K1607" s="649">
        <v>264321</v>
      </c>
      <c r="L1607" s="649">
        <v>1</v>
      </c>
      <c r="M1607" s="649">
        <v>2049</v>
      </c>
      <c r="N1607" s="649">
        <v>120</v>
      </c>
      <c r="O1607" s="649">
        <v>246000</v>
      </c>
      <c r="P1607" s="637">
        <v>0.93068655157932967</v>
      </c>
      <c r="Q1607" s="650">
        <v>2050</v>
      </c>
    </row>
    <row r="1608" spans="1:17" ht="14.4" customHeight="1" x14ac:dyDescent="0.3">
      <c r="A1608" s="631" t="s">
        <v>3227</v>
      </c>
      <c r="B1608" s="632" t="s">
        <v>2531</v>
      </c>
      <c r="C1608" s="632" t="s">
        <v>634</v>
      </c>
      <c r="D1608" s="632" t="s">
        <v>2669</v>
      </c>
      <c r="E1608" s="632" t="s">
        <v>2671</v>
      </c>
      <c r="F1608" s="649"/>
      <c r="G1608" s="649"/>
      <c r="H1608" s="649"/>
      <c r="I1608" s="649"/>
      <c r="J1608" s="649"/>
      <c r="K1608" s="649"/>
      <c r="L1608" s="649"/>
      <c r="M1608" s="649"/>
      <c r="N1608" s="649">
        <v>1</v>
      </c>
      <c r="O1608" s="649">
        <v>2737</v>
      </c>
      <c r="P1608" s="637"/>
      <c r="Q1608" s="650">
        <v>2737</v>
      </c>
    </row>
    <row r="1609" spans="1:17" ht="14.4" customHeight="1" x14ac:dyDescent="0.3">
      <c r="A1609" s="631" t="s">
        <v>3227</v>
      </c>
      <c r="B1609" s="632" t="s">
        <v>2531</v>
      </c>
      <c r="C1609" s="632" t="s">
        <v>634</v>
      </c>
      <c r="D1609" s="632" t="s">
        <v>2672</v>
      </c>
      <c r="E1609" s="632" t="s">
        <v>2673</v>
      </c>
      <c r="F1609" s="649">
        <v>1</v>
      </c>
      <c r="G1609" s="649">
        <v>5269</v>
      </c>
      <c r="H1609" s="649">
        <v>1</v>
      </c>
      <c r="I1609" s="649">
        <v>5269</v>
      </c>
      <c r="J1609" s="649">
        <v>1</v>
      </c>
      <c r="K1609" s="649">
        <v>5269</v>
      </c>
      <c r="L1609" s="649">
        <v>1</v>
      </c>
      <c r="M1609" s="649">
        <v>5269</v>
      </c>
      <c r="N1609" s="649">
        <v>2</v>
      </c>
      <c r="O1609" s="649">
        <v>10540</v>
      </c>
      <c r="P1609" s="637">
        <v>2.0003795786676788</v>
      </c>
      <c r="Q1609" s="650">
        <v>5270</v>
      </c>
    </row>
    <row r="1610" spans="1:17" ht="14.4" customHeight="1" x14ac:dyDescent="0.3">
      <c r="A1610" s="631" t="s">
        <v>3227</v>
      </c>
      <c r="B1610" s="632" t="s">
        <v>2531</v>
      </c>
      <c r="C1610" s="632" t="s">
        <v>634</v>
      </c>
      <c r="D1610" s="632" t="s">
        <v>2678</v>
      </c>
      <c r="E1610" s="632" t="s">
        <v>2679</v>
      </c>
      <c r="F1610" s="649">
        <v>1</v>
      </c>
      <c r="G1610" s="649">
        <v>674</v>
      </c>
      <c r="H1610" s="649"/>
      <c r="I1610" s="649">
        <v>674</v>
      </c>
      <c r="J1610" s="649"/>
      <c r="K1610" s="649"/>
      <c r="L1610" s="649"/>
      <c r="M1610" s="649"/>
      <c r="N1610" s="649"/>
      <c r="O1610" s="649"/>
      <c r="P1610" s="637"/>
      <c r="Q1610" s="650"/>
    </row>
    <row r="1611" spans="1:17" ht="14.4" customHeight="1" x14ac:dyDescent="0.3">
      <c r="A1611" s="631" t="s">
        <v>3227</v>
      </c>
      <c r="B1611" s="632" t="s">
        <v>2531</v>
      </c>
      <c r="C1611" s="632" t="s">
        <v>634</v>
      </c>
      <c r="D1611" s="632" t="s">
        <v>2678</v>
      </c>
      <c r="E1611" s="632" t="s">
        <v>2680</v>
      </c>
      <c r="F1611" s="649"/>
      <c r="G1611" s="649"/>
      <c r="H1611" s="649"/>
      <c r="I1611" s="649"/>
      <c r="J1611" s="649"/>
      <c r="K1611" s="649"/>
      <c r="L1611" s="649"/>
      <c r="M1611" s="649"/>
      <c r="N1611" s="649">
        <v>1</v>
      </c>
      <c r="O1611" s="649">
        <v>675</v>
      </c>
      <c r="P1611" s="637"/>
      <c r="Q1611" s="650">
        <v>675</v>
      </c>
    </row>
    <row r="1612" spans="1:17" ht="14.4" customHeight="1" x14ac:dyDescent="0.3">
      <c r="A1612" s="631" t="s">
        <v>3227</v>
      </c>
      <c r="B1612" s="632" t="s">
        <v>2531</v>
      </c>
      <c r="C1612" s="632" t="s">
        <v>634</v>
      </c>
      <c r="D1612" s="632" t="s">
        <v>2915</v>
      </c>
      <c r="E1612" s="632" t="s">
        <v>2916</v>
      </c>
      <c r="F1612" s="649"/>
      <c r="G1612" s="649"/>
      <c r="H1612" s="649"/>
      <c r="I1612" s="649"/>
      <c r="J1612" s="649"/>
      <c r="K1612" s="649"/>
      <c r="L1612" s="649"/>
      <c r="M1612" s="649"/>
      <c r="N1612" s="649">
        <v>1</v>
      </c>
      <c r="O1612" s="649">
        <v>2114</v>
      </c>
      <c r="P1612" s="637"/>
      <c r="Q1612" s="650">
        <v>2114</v>
      </c>
    </row>
    <row r="1613" spans="1:17" ht="14.4" customHeight="1" x14ac:dyDescent="0.3">
      <c r="A1613" s="631" t="s">
        <v>3227</v>
      </c>
      <c r="B1613" s="632" t="s">
        <v>2531</v>
      </c>
      <c r="C1613" s="632" t="s">
        <v>634</v>
      </c>
      <c r="D1613" s="632" t="s">
        <v>2685</v>
      </c>
      <c r="E1613" s="632" t="s">
        <v>2686</v>
      </c>
      <c r="F1613" s="649">
        <v>1</v>
      </c>
      <c r="G1613" s="649">
        <v>155</v>
      </c>
      <c r="H1613" s="649">
        <v>1</v>
      </c>
      <c r="I1613" s="649">
        <v>155</v>
      </c>
      <c r="J1613" s="649">
        <v>1</v>
      </c>
      <c r="K1613" s="649">
        <v>155</v>
      </c>
      <c r="L1613" s="649">
        <v>1</v>
      </c>
      <c r="M1613" s="649">
        <v>155</v>
      </c>
      <c r="N1613" s="649">
        <v>1</v>
      </c>
      <c r="O1613" s="649">
        <v>155</v>
      </c>
      <c r="P1613" s="637">
        <v>1</v>
      </c>
      <c r="Q1613" s="650">
        <v>155</v>
      </c>
    </row>
    <row r="1614" spans="1:17" ht="14.4" customHeight="1" x14ac:dyDescent="0.3">
      <c r="A1614" s="631" t="s">
        <v>3227</v>
      </c>
      <c r="B1614" s="632" t="s">
        <v>2531</v>
      </c>
      <c r="C1614" s="632" t="s">
        <v>634</v>
      </c>
      <c r="D1614" s="632" t="s">
        <v>2688</v>
      </c>
      <c r="E1614" s="632" t="s">
        <v>2689</v>
      </c>
      <c r="F1614" s="649"/>
      <c r="G1614" s="649"/>
      <c r="H1614" s="649"/>
      <c r="I1614" s="649"/>
      <c r="J1614" s="649"/>
      <c r="K1614" s="649"/>
      <c r="L1614" s="649"/>
      <c r="M1614" s="649"/>
      <c r="N1614" s="649">
        <v>1</v>
      </c>
      <c r="O1614" s="649">
        <v>200</v>
      </c>
      <c r="P1614" s="637"/>
      <c r="Q1614" s="650">
        <v>200</v>
      </c>
    </row>
    <row r="1615" spans="1:17" ht="14.4" customHeight="1" x14ac:dyDescent="0.3">
      <c r="A1615" s="631" t="s">
        <v>3227</v>
      </c>
      <c r="B1615" s="632" t="s">
        <v>2531</v>
      </c>
      <c r="C1615" s="632" t="s">
        <v>634</v>
      </c>
      <c r="D1615" s="632" t="s">
        <v>2688</v>
      </c>
      <c r="E1615" s="632" t="s">
        <v>2690</v>
      </c>
      <c r="F1615" s="649">
        <v>2</v>
      </c>
      <c r="G1615" s="649">
        <v>398</v>
      </c>
      <c r="H1615" s="649"/>
      <c r="I1615" s="649">
        <v>199</v>
      </c>
      <c r="J1615" s="649"/>
      <c r="K1615" s="649"/>
      <c r="L1615" s="649"/>
      <c r="M1615" s="649"/>
      <c r="N1615" s="649"/>
      <c r="O1615" s="649"/>
      <c r="P1615" s="637"/>
      <c r="Q1615" s="650"/>
    </row>
    <row r="1616" spans="1:17" ht="14.4" customHeight="1" x14ac:dyDescent="0.3">
      <c r="A1616" s="631" t="s">
        <v>3227</v>
      </c>
      <c r="B1616" s="632" t="s">
        <v>2531</v>
      </c>
      <c r="C1616" s="632" t="s">
        <v>634</v>
      </c>
      <c r="D1616" s="632" t="s">
        <v>2691</v>
      </c>
      <c r="E1616" s="632" t="s">
        <v>2692</v>
      </c>
      <c r="F1616" s="649">
        <v>1182</v>
      </c>
      <c r="G1616" s="649">
        <v>241128</v>
      </c>
      <c r="H1616" s="649">
        <v>0.89073097211755836</v>
      </c>
      <c r="I1616" s="649">
        <v>204</v>
      </c>
      <c r="J1616" s="649">
        <v>1327</v>
      </c>
      <c r="K1616" s="649">
        <v>270708</v>
      </c>
      <c r="L1616" s="649">
        <v>1</v>
      </c>
      <c r="M1616" s="649">
        <v>204</v>
      </c>
      <c r="N1616" s="649">
        <v>1518</v>
      </c>
      <c r="O1616" s="649">
        <v>311476</v>
      </c>
      <c r="P1616" s="637">
        <v>1.1505976919780723</v>
      </c>
      <c r="Q1616" s="650">
        <v>205.18840579710144</v>
      </c>
    </row>
    <row r="1617" spans="1:17" ht="14.4" customHeight="1" x14ac:dyDescent="0.3">
      <c r="A1617" s="631" t="s">
        <v>3227</v>
      </c>
      <c r="B1617" s="632" t="s">
        <v>2531</v>
      </c>
      <c r="C1617" s="632" t="s">
        <v>634</v>
      </c>
      <c r="D1617" s="632" t="s">
        <v>2693</v>
      </c>
      <c r="E1617" s="632" t="s">
        <v>2694</v>
      </c>
      <c r="F1617" s="649">
        <v>1</v>
      </c>
      <c r="G1617" s="649">
        <v>426</v>
      </c>
      <c r="H1617" s="649"/>
      <c r="I1617" s="649">
        <v>426</v>
      </c>
      <c r="J1617" s="649"/>
      <c r="K1617" s="649"/>
      <c r="L1617" s="649"/>
      <c r="M1617" s="649"/>
      <c r="N1617" s="649"/>
      <c r="O1617" s="649"/>
      <c r="P1617" s="637"/>
      <c r="Q1617" s="650"/>
    </row>
    <row r="1618" spans="1:17" ht="14.4" customHeight="1" x14ac:dyDescent="0.3">
      <c r="A1618" s="631" t="s">
        <v>3227</v>
      </c>
      <c r="B1618" s="632" t="s">
        <v>2531</v>
      </c>
      <c r="C1618" s="632" t="s">
        <v>634</v>
      </c>
      <c r="D1618" s="632" t="s">
        <v>2693</v>
      </c>
      <c r="E1618" s="632" t="s">
        <v>2695</v>
      </c>
      <c r="F1618" s="649"/>
      <c r="G1618" s="649"/>
      <c r="H1618" s="649"/>
      <c r="I1618" s="649"/>
      <c r="J1618" s="649">
        <v>1</v>
      </c>
      <c r="K1618" s="649">
        <v>426</v>
      </c>
      <c r="L1618" s="649">
        <v>1</v>
      </c>
      <c r="M1618" s="649">
        <v>426</v>
      </c>
      <c r="N1618" s="649"/>
      <c r="O1618" s="649"/>
      <c r="P1618" s="637"/>
      <c r="Q1618" s="650"/>
    </row>
    <row r="1619" spans="1:17" ht="14.4" customHeight="1" x14ac:dyDescent="0.3">
      <c r="A1619" s="631" t="s">
        <v>3227</v>
      </c>
      <c r="B1619" s="632" t="s">
        <v>2531</v>
      </c>
      <c r="C1619" s="632" t="s">
        <v>634</v>
      </c>
      <c r="D1619" s="632" t="s">
        <v>2698</v>
      </c>
      <c r="E1619" s="632" t="s">
        <v>2699</v>
      </c>
      <c r="F1619" s="649"/>
      <c r="G1619" s="649"/>
      <c r="H1619" s="649"/>
      <c r="I1619" s="649"/>
      <c r="J1619" s="649">
        <v>2</v>
      </c>
      <c r="K1619" s="649">
        <v>326</v>
      </c>
      <c r="L1619" s="649">
        <v>1</v>
      </c>
      <c r="M1619" s="649">
        <v>163</v>
      </c>
      <c r="N1619" s="649"/>
      <c r="O1619" s="649"/>
      <c r="P1619" s="637"/>
      <c r="Q1619" s="650"/>
    </row>
    <row r="1620" spans="1:17" ht="14.4" customHeight="1" x14ac:dyDescent="0.3">
      <c r="A1620" s="631" t="s">
        <v>3227</v>
      </c>
      <c r="B1620" s="632" t="s">
        <v>2531</v>
      </c>
      <c r="C1620" s="632" t="s">
        <v>634</v>
      </c>
      <c r="D1620" s="632" t="s">
        <v>2701</v>
      </c>
      <c r="E1620" s="632" t="s">
        <v>2702</v>
      </c>
      <c r="F1620" s="649">
        <v>1</v>
      </c>
      <c r="G1620" s="649">
        <v>436</v>
      </c>
      <c r="H1620" s="649">
        <v>0.5</v>
      </c>
      <c r="I1620" s="649">
        <v>436</v>
      </c>
      <c r="J1620" s="649">
        <v>2</v>
      </c>
      <c r="K1620" s="649">
        <v>872</v>
      </c>
      <c r="L1620" s="649">
        <v>1</v>
      </c>
      <c r="M1620" s="649">
        <v>436</v>
      </c>
      <c r="N1620" s="649">
        <v>2</v>
      </c>
      <c r="O1620" s="649">
        <v>874</v>
      </c>
      <c r="P1620" s="637">
        <v>1.0022935779816513</v>
      </c>
      <c r="Q1620" s="650">
        <v>437</v>
      </c>
    </row>
    <row r="1621" spans="1:17" ht="14.4" customHeight="1" x14ac:dyDescent="0.3">
      <c r="A1621" s="631" t="s">
        <v>3227</v>
      </c>
      <c r="B1621" s="632" t="s">
        <v>2531</v>
      </c>
      <c r="C1621" s="632" t="s">
        <v>634</v>
      </c>
      <c r="D1621" s="632" t="s">
        <v>2701</v>
      </c>
      <c r="E1621" s="632" t="s">
        <v>2703</v>
      </c>
      <c r="F1621" s="649">
        <v>2</v>
      </c>
      <c r="G1621" s="649">
        <v>872</v>
      </c>
      <c r="H1621" s="649"/>
      <c r="I1621" s="649">
        <v>436</v>
      </c>
      <c r="J1621" s="649"/>
      <c r="K1621" s="649"/>
      <c r="L1621" s="649"/>
      <c r="M1621" s="649"/>
      <c r="N1621" s="649"/>
      <c r="O1621" s="649"/>
      <c r="P1621" s="637"/>
      <c r="Q1621" s="650"/>
    </row>
    <row r="1622" spans="1:17" ht="14.4" customHeight="1" x14ac:dyDescent="0.3">
      <c r="A1622" s="631" t="s">
        <v>3227</v>
      </c>
      <c r="B1622" s="632" t="s">
        <v>2531</v>
      </c>
      <c r="C1622" s="632" t="s">
        <v>634</v>
      </c>
      <c r="D1622" s="632" t="s">
        <v>2704</v>
      </c>
      <c r="E1622" s="632" t="s">
        <v>2705</v>
      </c>
      <c r="F1622" s="649">
        <v>4</v>
      </c>
      <c r="G1622" s="649">
        <v>8616</v>
      </c>
      <c r="H1622" s="649">
        <v>0.79962877030162416</v>
      </c>
      <c r="I1622" s="649">
        <v>2154</v>
      </c>
      <c r="J1622" s="649">
        <v>5</v>
      </c>
      <c r="K1622" s="649">
        <v>10775</v>
      </c>
      <c r="L1622" s="649">
        <v>1</v>
      </c>
      <c r="M1622" s="649">
        <v>2155</v>
      </c>
      <c r="N1622" s="649">
        <v>2</v>
      </c>
      <c r="O1622" s="649">
        <v>4312</v>
      </c>
      <c r="P1622" s="637">
        <v>0.40018561484918791</v>
      </c>
      <c r="Q1622" s="650">
        <v>2156</v>
      </c>
    </row>
    <row r="1623" spans="1:17" ht="14.4" customHeight="1" x14ac:dyDescent="0.3">
      <c r="A1623" s="631" t="s">
        <v>3227</v>
      </c>
      <c r="B1623" s="632" t="s">
        <v>2531</v>
      </c>
      <c r="C1623" s="632" t="s">
        <v>634</v>
      </c>
      <c r="D1623" s="632" t="s">
        <v>2704</v>
      </c>
      <c r="E1623" s="632" t="s">
        <v>2706</v>
      </c>
      <c r="F1623" s="649">
        <v>11</v>
      </c>
      <c r="G1623" s="649">
        <v>23694</v>
      </c>
      <c r="H1623" s="649">
        <v>0.91624129930394427</v>
      </c>
      <c r="I1623" s="649">
        <v>2154</v>
      </c>
      <c r="J1623" s="649">
        <v>12</v>
      </c>
      <c r="K1623" s="649">
        <v>25860</v>
      </c>
      <c r="L1623" s="649">
        <v>1</v>
      </c>
      <c r="M1623" s="649">
        <v>2155</v>
      </c>
      <c r="N1623" s="649">
        <v>24</v>
      </c>
      <c r="O1623" s="649">
        <v>51744</v>
      </c>
      <c r="P1623" s="637">
        <v>2.0009280742459397</v>
      </c>
      <c r="Q1623" s="650">
        <v>2156</v>
      </c>
    </row>
    <row r="1624" spans="1:17" ht="14.4" customHeight="1" x14ac:dyDescent="0.3">
      <c r="A1624" s="631" t="s">
        <v>3227</v>
      </c>
      <c r="B1624" s="632" t="s">
        <v>2531</v>
      </c>
      <c r="C1624" s="632" t="s">
        <v>634</v>
      </c>
      <c r="D1624" s="632" t="s">
        <v>2918</v>
      </c>
      <c r="E1624" s="632" t="s">
        <v>2903</v>
      </c>
      <c r="F1624" s="649">
        <v>10</v>
      </c>
      <c r="G1624" s="649">
        <v>18880</v>
      </c>
      <c r="H1624" s="649">
        <v>1.6657843656255515</v>
      </c>
      <c r="I1624" s="649">
        <v>1888</v>
      </c>
      <c r="J1624" s="649">
        <v>6</v>
      </c>
      <c r="K1624" s="649">
        <v>11334</v>
      </c>
      <c r="L1624" s="649">
        <v>1</v>
      </c>
      <c r="M1624" s="649">
        <v>1889</v>
      </c>
      <c r="N1624" s="649">
        <v>18</v>
      </c>
      <c r="O1624" s="649">
        <v>34002</v>
      </c>
      <c r="P1624" s="637">
        <v>3</v>
      </c>
      <c r="Q1624" s="650">
        <v>1889</v>
      </c>
    </row>
    <row r="1625" spans="1:17" ht="14.4" customHeight="1" x14ac:dyDescent="0.3">
      <c r="A1625" s="631" t="s">
        <v>3227</v>
      </c>
      <c r="B1625" s="632" t="s">
        <v>2531</v>
      </c>
      <c r="C1625" s="632" t="s">
        <v>634</v>
      </c>
      <c r="D1625" s="632" t="s">
        <v>2707</v>
      </c>
      <c r="E1625" s="632" t="s">
        <v>2709</v>
      </c>
      <c r="F1625" s="649"/>
      <c r="G1625" s="649"/>
      <c r="H1625" s="649"/>
      <c r="I1625" s="649"/>
      <c r="J1625" s="649">
        <v>1</v>
      </c>
      <c r="K1625" s="649">
        <v>163</v>
      </c>
      <c r="L1625" s="649">
        <v>1</v>
      </c>
      <c r="M1625" s="649">
        <v>163</v>
      </c>
      <c r="N1625" s="649"/>
      <c r="O1625" s="649"/>
      <c r="P1625" s="637"/>
      <c r="Q1625" s="650"/>
    </row>
    <row r="1626" spans="1:17" ht="14.4" customHeight="1" x14ac:dyDescent="0.3">
      <c r="A1626" s="631" t="s">
        <v>3227</v>
      </c>
      <c r="B1626" s="632" t="s">
        <v>2531</v>
      </c>
      <c r="C1626" s="632" t="s">
        <v>634</v>
      </c>
      <c r="D1626" s="632" t="s">
        <v>2715</v>
      </c>
      <c r="E1626" s="632" t="s">
        <v>2716</v>
      </c>
      <c r="F1626" s="649">
        <v>2</v>
      </c>
      <c r="G1626" s="649">
        <v>16918</v>
      </c>
      <c r="H1626" s="649">
        <v>0.9998817966903073</v>
      </c>
      <c r="I1626" s="649">
        <v>8459</v>
      </c>
      <c r="J1626" s="649">
        <v>2</v>
      </c>
      <c r="K1626" s="649">
        <v>16920</v>
      </c>
      <c r="L1626" s="649">
        <v>1</v>
      </c>
      <c r="M1626" s="649">
        <v>8460</v>
      </c>
      <c r="N1626" s="649"/>
      <c r="O1626" s="649"/>
      <c r="P1626" s="637"/>
      <c r="Q1626" s="650"/>
    </row>
    <row r="1627" spans="1:17" ht="14.4" customHeight="1" x14ac:dyDescent="0.3">
      <c r="A1627" s="631" t="s">
        <v>3227</v>
      </c>
      <c r="B1627" s="632" t="s">
        <v>2531</v>
      </c>
      <c r="C1627" s="632" t="s">
        <v>634</v>
      </c>
      <c r="D1627" s="632" t="s">
        <v>2715</v>
      </c>
      <c r="E1627" s="632" t="s">
        <v>2717</v>
      </c>
      <c r="F1627" s="649">
        <v>3</v>
      </c>
      <c r="G1627" s="649">
        <v>25377</v>
      </c>
      <c r="H1627" s="649">
        <v>1.499822695035461</v>
      </c>
      <c r="I1627" s="649">
        <v>8459</v>
      </c>
      <c r="J1627" s="649">
        <v>2</v>
      </c>
      <c r="K1627" s="649">
        <v>16920</v>
      </c>
      <c r="L1627" s="649">
        <v>1</v>
      </c>
      <c r="M1627" s="649">
        <v>8460</v>
      </c>
      <c r="N1627" s="649">
        <v>9</v>
      </c>
      <c r="O1627" s="649">
        <v>76158</v>
      </c>
      <c r="P1627" s="637">
        <v>4.5010638297872338</v>
      </c>
      <c r="Q1627" s="650">
        <v>8462</v>
      </c>
    </row>
    <row r="1628" spans="1:17" ht="14.4" customHeight="1" x14ac:dyDescent="0.3">
      <c r="A1628" s="631" t="s">
        <v>3227</v>
      </c>
      <c r="B1628" s="632" t="s">
        <v>2531</v>
      </c>
      <c r="C1628" s="632" t="s">
        <v>634</v>
      </c>
      <c r="D1628" s="632" t="s">
        <v>2981</v>
      </c>
      <c r="E1628" s="632" t="s">
        <v>2982</v>
      </c>
      <c r="F1628" s="649"/>
      <c r="G1628" s="649"/>
      <c r="H1628" s="649"/>
      <c r="I1628" s="649"/>
      <c r="J1628" s="649"/>
      <c r="K1628" s="649"/>
      <c r="L1628" s="649"/>
      <c r="M1628" s="649"/>
      <c r="N1628" s="649">
        <v>1</v>
      </c>
      <c r="O1628" s="649">
        <v>0</v>
      </c>
      <c r="P1628" s="637"/>
      <c r="Q1628" s="650">
        <v>0</v>
      </c>
    </row>
    <row r="1629" spans="1:17" ht="14.4" customHeight="1" x14ac:dyDescent="0.3">
      <c r="A1629" s="631" t="s">
        <v>3227</v>
      </c>
      <c r="B1629" s="632" t="s">
        <v>2531</v>
      </c>
      <c r="C1629" s="632" t="s">
        <v>634</v>
      </c>
      <c r="D1629" s="632" t="s">
        <v>2721</v>
      </c>
      <c r="E1629" s="632" t="s">
        <v>2722</v>
      </c>
      <c r="F1629" s="649">
        <v>2</v>
      </c>
      <c r="G1629" s="649">
        <v>4106</v>
      </c>
      <c r="H1629" s="649">
        <v>0.66666666666666663</v>
      </c>
      <c r="I1629" s="649">
        <v>2053</v>
      </c>
      <c r="J1629" s="649">
        <v>3</v>
      </c>
      <c r="K1629" s="649">
        <v>6159</v>
      </c>
      <c r="L1629" s="649">
        <v>1</v>
      </c>
      <c r="M1629" s="649">
        <v>2053</v>
      </c>
      <c r="N1629" s="649">
        <v>5</v>
      </c>
      <c r="O1629" s="649">
        <v>10275</v>
      </c>
      <c r="P1629" s="637">
        <v>1.668290306867998</v>
      </c>
      <c r="Q1629" s="650">
        <v>2055</v>
      </c>
    </row>
    <row r="1630" spans="1:17" ht="14.4" customHeight="1" x14ac:dyDescent="0.3">
      <c r="A1630" s="631" t="s">
        <v>3227</v>
      </c>
      <c r="B1630" s="632" t="s">
        <v>2531</v>
      </c>
      <c r="C1630" s="632" t="s">
        <v>634</v>
      </c>
      <c r="D1630" s="632" t="s">
        <v>2928</v>
      </c>
      <c r="E1630" s="632" t="s">
        <v>2929</v>
      </c>
      <c r="F1630" s="649"/>
      <c r="G1630" s="649"/>
      <c r="H1630" s="649"/>
      <c r="I1630" s="649"/>
      <c r="J1630" s="649">
        <v>2</v>
      </c>
      <c r="K1630" s="649">
        <v>0</v>
      </c>
      <c r="L1630" s="649"/>
      <c r="M1630" s="649">
        <v>0</v>
      </c>
      <c r="N1630" s="649"/>
      <c r="O1630" s="649"/>
      <c r="P1630" s="637"/>
      <c r="Q1630" s="650"/>
    </row>
    <row r="1631" spans="1:17" ht="14.4" customHeight="1" x14ac:dyDescent="0.3">
      <c r="A1631" s="631" t="s">
        <v>3230</v>
      </c>
      <c r="B1631" s="632" t="s">
        <v>2498</v>
      </c>
      <c r="C1631" s="632" t="s">
        <v>634</v>
      </c>
      <c r="D1631" s="632" t="s">
        <v>2517</v>
      </c>
      <c r="E1631" s="632" t="s">
        <v>2519</v>
      </c>
      <c r="F1631" s="649"/>
      <c r="G1631" s="649"/>
      <c r="H1631" s="649"/>
      <c r="I1631" s="649"/>
      <c r="J1631" s="649">
        <v>1</v>
      </c>
      <c r="K1631" s="649">
        <v>131</v>
      </c>
      <c r="L1631" s="649">
        <v>1</v>
      </c>
      <c r="M1631" s="649">
        <v>131</v>
      </c>
      <c r="N1631" s="649">
        <v>1</v>
      </c>
      <c r="O1631" s="649">
        <v>132</v>
      </c>
      <c r="P1631" s="637">
        <v>1.0076335877862594</v>
      </c>
      <c r="Q1631" s="650">
        <v>132</v>
      </c>
    </row>
    <row r="1632" spans="1:17" ht="14.4" customHeight="1" x14ac:dyDescent="0.3">
      <c r="A1632" s="631" t="s">
        <v>3230</v>
      </c>
      <c r="B1632" s="632" t="s">
        <v>2498</v>
      </c>
      <c r="C1632" s="632" t="s">
        <v>634</v>
      </c>
      <c r="D1632" s="632" t="s">
        <v>2527</v>
      </c>
      <c r="E1632" s="632" t="s">
        <v>2528</v>
      </c>
      <c r="F1632" s="649"/>
      <c r="G1632" s="649"/>
      <c r="H1632" s="649"/>
      <c r="I1632" s="649"/>
      <c r="J1632" s="649">
        <v>1</v>
      </c>
      <c r="K1632" s="649">
        <v>742</v>
      </c>
      <c r="L1632" s="649">
        <v>1</v>
      </c>
      <c r="M1632" s="649">
        <v>742</v>
      </c>
      <c r="N1632" s="649">
        <v>1</v>
      </c>
      <c r="O1632" s="649">
        <v>743</v>
      </c>
      <c r="P1632" s="637">
        <v>1.0013477088948788</v>
      </c>
      <c r="Q1632" s="650">
        <v>743</v>
      </c>
    </row>
    <row r="1633" spans="1:17" ht="14.4" customHeight="1" x14ac:dyDescent="0.3">
      <c r="A1633" s="631" t="s">
        <v>3230</v>
      </c>
      <c r="B1633" s="632" t="s">
        <v>2531</v>
      </c>
      <c r="C1633" s="632" t="s">
        <v>2499</v>
      </c>
      <c r="D1633" s="632" t="s">
        <v>2533</v>
      </c>
      <c r="E1633" s="632" t="s">
        <v>618</v>
      </c>
      <c r="F1633" s="649">
        <v>0.33</v>
      </c>
      <c r="G1633" s="649">
        <v>893.65</v>
      </c>
      <c r="H1633" s="649"/>
      <c r="I1633" s="649">
        <v>2708.030303030303</v>
      </c>
      <c r="J1633" s="649"/>
      <c r="K1633" s="649"/>
      <c r="L1633" s="649"/>
      <c r="M1633" s="649"/>
      <c r="N1633" s="649">
        <v>0.33</v>
      </c>
      <c r="O1633" s="649">
        <v>854.87</v>
      </c>
      <c r="P1633" s="637"/>
      <c r="Q1633" s="650">
        <v>2590.5151515151515</v>
      </c>
    </row>
    <row r="1634" spans="1:17" ht="14.4" customHeight="1" x14ac:dyDescent="0.3">
      <c r="A1634" s="631" t="s">
        <v>3230</v>
      </c>
      <c r="B1634" s="632" t="s">
        <v>2531</v>
      </c>
      <c r="C1634" s="632" t="s">
        <v>2499</v>
      </c>
      <c r="D1634" s="632" t="s">
        <v>2535</v>
      </c>
      <c r="E1634" s="632" t="s">
        <v>675</v>
      </c>
      <c r="F1634" s="649">
        <v>0.06</v>
      </c>
      <c r="G1634" s="649">
        <v>296.63</v>
      </c>
      <c r="H1634" s="649">
        <v>0.59999190922146484</v>
      </c>
      <c r="I1634" s="649">
        <v>4943.833333333333</v>
      </c>
      <c r="J1634" s="649">
        <v>0.1</v>
      </c>
      <c r="K1634" s="649">
        <v>494.39</v>
      </c>
      <c r="L1634" s="649">
        <v>1</v>
      </c>
      <c r="M1634" s="649">
        <v>4943.8999999999996</v>
      </c>
      <c r="N1634" s="649">
        <v>0.06</v>
      </c>
      <c r="O1634" s="649">
        <v>296.63</v>
      </c>
      <c r="P1634" s="637">
        <v>0.59999190922146484</v>
      </c>
      <c r="Q1634" s="650">
        <v>4943.833333333333</v>
      </c>
    </row>
    <row r="1635" spans="1:17" ht="14.4" customHeight="1" x14ac:dyDescent="0.3">
      <c r="A1635" s="631" t="s">
        <v>3230</v>
      </c>
      <c r="B1635" s="632" t="s">
        <v>2531</v>
      </c>
      <c r="C1635" s="632" t="s">
        <v>2499</v>
      </c>
      <c r="D1635" s="632" t="s">
        <v>2535</v>
      </c>
      <c r="E1635" s="632" t="s">
        <v>754</v>
      </c>
      <c r="F1635" s="649"/>
      <c r="G1635" s="649"/>
      <c r="H1635" s="649"/>
      <c r="I1635" s="649"/>
      <c r="J1635" s="649">
        <v>0.02</v>
      </c>
      <c r="K1635" s="649">
        <v>98.87</v>
      </c>
      <c r="L1635" s="649">
        <v>1</v>
      </c>
      <c r="M1635" s="649">
        <v>4943.5</v>
      </c>
      <c r="N1635" s="649"/>
      <c r="O1635" s="649"/>
      <c r="P1635" s="637"/>
      <c r="Q1635" s="650"/>
    </row>
    <row r="1636" spans="1:17" ht="14.4" customHeight="1" x14ac:dyDescent="0.3">
      <c r="A1636" s="631" t="s">
        <v>3230</v>
      </c>
      <c r="B1636" s="632" t="s">
        <v>2531</v>
      </c>
      <c r="C1636" s="632" t="s">
        <v>2499</v>
      </c>
      <c r="D1636" s="632" t="s">
        <v>2536</v>
      </c>
      <c r="E1636" s="632" t="s">
        <v>2537</v>
      </c>
      <c r="F1636" s="649">
        <v>2.4</v>
      </c>
      <c r="G1636" s="649">
        <v>2411.5699999999997</v>
      </c>
      <c r="H1636" s="649">
        <v>1.3333388622579021</v>
      </c>
      <c r="I1636" s="649">
        <v>1004.8208333333332</v>
      </c>
      <c r="J1636" s="649">
        <v>1.7999999999999998</v>
      </c>
      <c r="K1636" s="649">
        <v>1808.67</v>
      </c>
      <c r="L1636" s="649">
        <v>1</v>
      </c>
      <c r="M1636" s="649">
        <v>1004.8166666666668</v>
      </c>
      <c r="N1636" s="649"/>
      <c r="O1636" s="649"/>
      <c r="P1636" s="637"/>
      <c r="Q1636" s="650"/>
    </row>
    <row r="1637" spans="1:17" ht="14.4" customHeight="1" x14ac:dyDescent="0.3">
      <c r="A1637" s="631" t="s">
        <v>3230</v>
      </c>
      <c r="B1637" s="632" t="s">
        <v>2531</v>
      </c>
      <c r="C1637" s="632" t="s">
        <v>2499</v>
      </c>
      <c r="D1637" s="632" t="s">
        <v>2538</v>
      </c>
      <c r="E1637" s="632" t="s">
        <v>675</v>
      </c>
      <c r="F1637" s="649">
        <v>0.37</v>
      </c>
      <c r="G1637" s="649">
        <v>3658.49</v>
      </c>
      <c r="H1637" s="649">
        <v>0.57812398766791873</v>
      </c>
      <c r="I1637" s="649">
        <v>9887.8108108108099</v>
      </c>
      <c r="J1637" s="649">
        <v>0.64</v>
      </c>
      <c r="K1637" s="649">
        <v>6328.21</v>
      </c>
      <c r="L1637" s="649">
        <v>1</v>
      </c>
      <c r="M1637" s="649">
        <v>9887.828125</v>
      </c>
      <c r="N1637" s="649">
        <v>0.98</v>
      </c>
      <c r="O1637" s="649">
        <v>9690.14</v>
      </c>
      <c r="P1637" s="637">
        <v>1.531260814669551</v>
      </c>
      <c r="Q1637" s="650">
        <v>9887.8979591836724</v>
      </c>
    </row>
    <row r="1638" spans="1:17" ht="14.4" customHeight="1" x14ac:dyDescent="0.3">
      <c r="A1638" s="631" t="s">
        <v>3230</v>
      </c>
      <c r="B1638" s="632" t="s">
        <v>2531</v>
      </c>
      <c r="C1638" s="632" t="s">
        <v>2499</v>
      </c>
      <c r="D1638" s="632" t="s">
        <v>2538</v>
      </c>
      <c r="E1638" s="632" t="s">
        <v>754</v>
      </c>
      <c r="F1638" s="649">
        <v>0.19</v>
      </c>
      <c r="G1638" s="649">
        <v>1878.6999999999998</v>
      </c>
      <c r="H1638" s="649">
        <v>0.51351646849801824</v>
      </c>
      <c r="I1638" s="649">
        <v>9887.894736842105</v>
      </c>
      <c r="J1638" s="649">
        <v>0.37</v>
      </c>
      <c r="K1638" s="649">
        <v>3658.5</v>
      </c>
      <c r="L1638" s="649">
        <v>1</v>
      </c>
      <c r="M1638" s="649">
        <v>9887.8378378378384</v>
      </c>
      <c r="N1638" s="649">
        <v>0.13</v>
      </c>
      <c r="O1638" s="649">
        <v>1137.3900000000001</v>
      </c>
      <c r="P1638" s="637">
        <v>0.310889708897089</v>
      </c>
      <c r="Q1638" s="650">
        <v>8749.1538461538457</v>
      </c>
    </row>
    <row r="1639" spans="1:17" ht="14.4" customHeight="1" x14ac:dyDescent="0.3">
      <c r="A1639" s="631" t="s">
        <v>3230</v>
      </c>
      <c r="B1639" s="632" t="s">
        <v>2531</v>
      </c>
      <c r="C1639" s="632" t="s">
        <v>2499</v>
      </c>
      <c r="D1639" s="632" t="s">
        <v>2542</v>
      </c>
      <c r="E1639" s="632" t="s">
        <v>616</v>
      </c>
      <c r="F1639" s="649"/>
      <c r="G1639" s="649"/>
      <c r="H1639" s="649"/>
      <c r="I1639" s="649"/>
      <c r="J1639" s="649">
        <v>2</v>
      </c>
      <c r="K1639" s="649">
        <v>1686.92</v>
      </c>
      <c r="L1639" s="649">
        <v>1</v>
      </c>
      <c r="M1639" s="649">
        <v>843.46</v>
      </c>
      <c r="N1639" s="649">
        <v>2</v>
      </c>
      <c r="O1639" s="649">
        <v>1314.18</v>
      </c>
      <c r="P1639" s="637">
        <v>0.77904109264221189</v>
      </c>
      <c r="Q1639" s="650">
        <v>657.09</v>
      </c>
    </row>
    <row r="1640" spans="1:17" ht="14.4" customHeight="1" x14ac:dyDescent="0.3">
      <c r="A1640" s="631" t="s">
        <v>3230</v>
      </c>
      <c r="B1640" s="632" t="s">
        <v>2531</v>
      </c>
      <c r="C1640" s="632" t="s">
        <v>2499</v>
      </c>
      <c r="D1640" s="632" t="s">
        <v>2544</v>
      </c>
      <c r="E1640" s="632" t="s">
        <v>716</v>
      </c>
      <c r="F1640" s="649">
        <v>0.14000000000000001</v>
      </c>
      <c r="G1640" s="649">
        <v>636.66</v>
      </c>
      <c r="H1640" s="649">
        <v>7.4866033473698815E-2</v>
      </c>
      <c r="I1640" s="649">
        <v>4547.5714285714275</v>
      </c>
      <c r="J1640" s="649">
        <v>1.87</v>
      </c>
      <c r="K1640" s="649">
        <v>8503.99</v>
      </c>
      <c r="L1640" s="649">
        <v>1</v>
      </c>
      <c r="M1640" s="649">
        <v>4547.5882352941171</v>
      </c>
      <c r="N1640" s="649">
        <v>0.88</v>
      </c>
      <c r="O1640" s="649">
        <v>3303.9299999999994</v>
      </c>
      <c r="P1640" s="637">
        <v>0.38851527341871278</v>
      </c>
      <c r="Q1640" s="650">
        <v>3754.4659090909086</v>
      </c>
    </row>
    <row r="1641" spans="1:17" ht="14.4" customHeight="1" x14ac:dyDescent="0.3">
      <c r="A1641" s="631" t="s">
        <v>3230</v>
      </c>
      <c r="B1641" s="632" t="s">
        <v>2531</v>
      </c>
      <c r="C1641" s="632" t="s">
        <v>2499</v>
      </c>
      <c r="D1641" s="632" t="s">
        <v>2545</v>
      </c>
      <c r="E1641" s="632" t="s">
        <v>716</v>
      </c>
      <c r="F1641" s="649">
        <v>0.11</v>
      </c>
      <c r="G1641" s="649">
        <v>986</v>
      </c>
      <c r="H1641" s="649">
        <v>0.36136409448241746</v>
      </c>
      <c r="I1641" s="649">
        <v>8963.636363636364</v>
      </c>
      <c r="J1641" s="649">
        <v>0.30000000000000004</v>
      </c>
      <c r="K1641" s="649">
        <v>2728.5499999999997</v>
      </c>
      <c r="L1641" s="649">
        <v>1</v>
      </c>
      <c r="M1641" s="649">
        <v>9095.1666666666642</v>
      </c>
      <c r="N1641" s="649"/>
      <c r="O1641" s="649"/>
      <c r="P1641" s="637"/>
      <c r="Q1641" s="650"/>
    </row>
    <row r="1642" spans="1:17" ht="14.4" customHeight="1" x14ac:dyDescent="0.3">
      <c r="A1642" s="631" t="s">
        <v>3230</v>
      </c>
      <c r="B1642" s="632" t="s">
        <v>2531</v>
      </c>
      <c r="C1642" s="632" t="s">
        <v>2499</v>
      </c>
      <c r="D1642" s="632" t="s">
        <v>2546</v>
      </c>
      <c r="E1642" s="632" t="s">
        <v>723</v>
      </c>
      <c r="F1642" s="649">
        <v>0.1</v>
      </c>
      <c r="G1642" s="649">
        <v>194.93</v>
      </c>
      <c r="H1642" s="649"/>
      <c r="I1642" s="649">
        <v>1949.3</v>
      </c>
      <c r="J1642" s="649"/>
      <c r="K1642" s="649"/>
      <c r="L1642" s="649"/>
      <c r="M1642" s="649"/>
      <c r="N1642" s="649"/>
      <c r="O1642" s="649"/>
      <c r="P1642" s="637"/>
      <c r="Q1642" s="650"/>
    </row>
    <row r="1643" spans="1:17" ht="14.4" customHeight="1" x14ac:dyDescent="0.3">
      <c r="A1643" s="631" t="s">
        <v>3230</v>
      </c>
      <c r="B1643" s="632" t="s">
        <v>2531</v>
      </c>
      <c r="C1643" s="632" t="s">
        <v>2499</v>
      </c>
      <c r="D1643" s="632" t="s">
        <v>2547</v>
      </c>
      <c r="E1643" s="632" t="s">
        <v>716</v>
      </c>
      <c r="F1643" s="649">
        <v>3.1999999999999997</v>
      </c>
      <c r="G1643" s="649">
        <v>5760.62</v>
      </c>
      <c r="H1643" s="649">
        <v>0.77240400963255762</v>
      </c>
      <c r="I1643" s="649">
        <v>1800.1937500000001</v>
      </c>
      <c r="J1643" s="649">
        <v>4.1000000000000005</v>
      </c>
      <c r="K1643" s="649">
        <v>7458.04</v>
      </c>
      <c r="L1643" s="649">
        <v>1</v>
      </c>
      <c r="M1643" s="649">
        <v>1819.0341463414632</v>
      </c>
      <c r="N1643" s="649">
        <v>3.1</v>
      </c>
      <c r="O1643" s="649">
        <v>4242.7999999999993</v>
      </c>
      <c r="P1643" s="637">
        <v>0.56888941330429965</v>
      </c>
      <c r="Q1643" s="650">
        <v>1368.6451612903222</v>
      </c>
    </row>
    <row r="1644" spans="1:17" ht="14.4" customHeight="1" x14ac:dyDescent="0.3">
      <c r="A1644" s="631" t="s">
        <v>3230</v>
      </c>
      <c r="B1644" s="632" t="s">
        <v>2531</v>
      </c>
      <c r="C1644" s="632" t="s">
        <v>2499</v>
      </c>
      <c r="D1644" s="632" t="s">
        <v>2548</v>
      </c>
      <c r="E1644" s="632" t="s">
        <v>625</v>
      </c>
      <c r="F1644" s="649">
        <v>0.3</v>
      </c>
      <c r="G1644" s="649">
        <v>155.28</v>
      </c>
      <c r="H1644" s="649">
        <v>2.3079667063020213</v>
      </c>
      <c r="I1644" s="649">
        <v>517.6</v>
      </c>
      <c r="J1644" s="649">
        <v>0.13</v>
      </c>
      <c r="K1644" s="649">
        <v>67.28</v>
      </c>
      <c r="L1644" s="649">
        <v>1</v>
      </c>
      <c r="M1644" s="649">
        <v>517.53846153846155</v>
      </c>
      <c r="N1644" s="649">
        <v>0.15</v>
      </c>
      <c r="O1644" s="649">
        <v>59.39</v>
      </c>
      <c r="P1644" s="637">
        <v>0.8827288941736029</v>
      </c>
      <c r="Q1644" s="650">
        <v>395.93333333333334</v>
      </c>
    </row>
    <row r="1645" spans="1:17" ht="14.4" customHeight="1" x14ac:dyDescent="0.3">
      <c r="A1645" s="631" t="s">
        <v>3230</v>
      </c>
      <c r="B1645" s="632" t="s">
        <v>2531</v>
      </c>
      <c r="C1645" s="632" t="s">
        <v>2499</v>
      </c>
      <c r="D1645" s="632" t="s">
        <v>2549</v>
      </c>
      <c r="E1645" s="632" t="s">
        <v>627</v>
      </c>
      <c r="F1645" s="649"/>
      <c r="G1645" s="649"/>
      <c r="H1645" s="649"/>
      <c r="I1645" s="649"/>
      <c r="J1645" s="649">
        <v>0.05</v>
      </c>
      <c r="K1645" s="649">
        <v>45.19</v>
      </c>
      <c r="L1645" s="649">
        <v>1</v>
      </c>
      <c r="M1645" s="649">
        <v>903.8</v>
      </c>
      <c r="N1645" s="649"/>
      <c r="O1645" s="649"/>
      <c r="P1645" s="637"/>
      <c r="Q1645" s="650"/>
    </row>
    <row r="1646" spans="1:17" ht="14.4" customHeight="1" x14ac:dyDescent="0.3">
      <c r="A1646" s="631" t="s">
        <v>3230</v>
      </c>
      <c r="B1646" s="632" t="s">
        <v>2531</v>
      </c>
      <c r="C1646" s="632" t="s">
        <v>2499</v>
      </c>
      <c r="D1646" s="632" t="s">
        <v>2550</v>
      </c>
      <c r="E1646" s="632" t="s">
        <v>716</v>
      </c>
      <c r="F1646" s="649">
        <v>0.22</v>
      </c>
      <c r="G1646" s="649">
        <v>6316.18</v>
      </c>
      <c r="H1646" s="649">
        <v>1.2490196582498008</v>
      </c>
      <c r="I1646" s="649">
        <v>28709.909090909092</v>
      </c>
      <c r="J1646" s="649">
        <v>0.16</v>
      </c>
      <c r="K1646" s="649">
        <v>5056.91</v>
      </c>
      <c r="L1646" s="649">
        <v>1</v>
      </c>
      <c r="M1646" s="649">
        <v>31605.6875</v>
      </c>
      <c r="N1646" s="649">
        <v>0.35</v>
      </c>
      <c r="O1646" s="649">
        <v>8290.33</v>
      </c>
      <c r="P1646" s="637">
        <v>1.6394062777466873</v>
      </c>
      <c r="Q1646" s="650">
        <v>23686.657142857144</v>
      </c>
    </row>
    <row r="1647" spans="1:17" ht="14.4" customHeight="1" x14ac:dyDescent="0.3">
      <c r="A1647" s="631" t="s">
        <v>3230</v>
      </c>
      <c r="B1647" s="632" t="s">
        <v>2531</v>
      </c>
      <c r="C1647" s="632" t="s">
        <v>2499</v>
      </c>
      <c r="D1647" s="632" t="s">
        <v>2551</v>
      </c>
      <c r="E1647" s="632" t="s">
        <v>716</v>
      </c>
      <c r="F1647" s="649"/>
      <c r="G1647" s="649"/>
      <c r="H1647" s="649"/>
      <c r="I1647" s="649"/>
      <c r="J1647" s="649"/>
      <c r="K1647" s="649"/>
      <c r="L1647" s="649"/>
      <c r="M1647" s="649"/>
      <c r="N1647" s="649">
        <v>1.7</v>
      </c>
      <c r="O1647" s="649">
        <v>1114.3899999999999</v>
      </c>
      <c r="P1647" s="637"/>
      <c r="Q1647" s="650">
        <v>655.52352941176468</v>
      </c>
    </row>
    <row r="1648" spans="1:17" ht="14.4" customHeight="1" x14ac:dyDescent="0.3">
      <c r="A1648" s="631" t="s">
        <v>3230</v>
      </c>
      <c r="B1648" s="632" t="s">
        <v>2531</v>
      </c>
      <c r="C1648" s="632" t="s">
        <v>2499</v>
      </c>
      <c r="D1648" s="632" t="s">
        <v>2552</v>
      </c>
      <c r="E1648" s="632" t="s">
        <v>716</v>
      </c>
      <c r="F1648" s="649"/>
      <c r="G1648" s="649"/>
      <c r="H1648" s="649"/>
      <c r="I1648" s="649"/>
      <c r="J1648" s="649"/>
      <c r="K1648" s="649"/>
      <c r="L1648" s="649"/>
      <c r="M1648" s="649"/>
      <c r="N1648" s="649">
        <v>0.18</v>
      </c>
      <c r="O1648" s="649">
        <v>1809.37</v>
      </c>
      <c r="P1648" s="637"/>
      <c r="Q1648" s="650">
        <v>10052.055555555555</v>
      </c>
    </row>
    <row r="1649" spans="1:17" ht="14.4" customHeight="1" x14ac:dyDescent="0.3">
      <c r="A1649" s="631" t="s">
        <v>3230</v>
      </c>
      <c r="B1649" s="632" t="s">
        <v>2531</v>
      </c>
      <c r="C1649" s="632" t="s">
        <v>2501</v>
      </c>
      <c r="D1649" s="632" t="s">
        <v>2773</v>
      </c>
      <c r="E1649" s="632" t="s">
        <v>2771</v>
      </c>
      <c r="F1649" s="649">
        <v>5</v>
      </c>
      <c r="G1649" s="649">
        <v>8536.5499999999993</v>
      </c>
      <c r="H1649" s="649">
        <v>0.5</v>
      </c>
      <c r="I1649" s="649">
        <v>1707.31</v>
      </c>
      <c r="J1649" s="649">
        <v>10</v>
      </c>
      <c r="K1649" s="649">
        <v>17073.099999999999</v>
      </c>
      <c r="L1649" s="649">
        <v>1</v>
      </c>
      <c r="M1649" s="649">
        <v>1707.31</v>
      </c>
      <c r="N1649" s="649">
        <v>1</v>
      </c>
      <c r="O1649" s="649">
        <v>1601.95</v>
      </c>
      <c r="P1649" s="637">
        <v>9.3828888719681855E-2</v>
      </c>
      <c r="Q1649" s="650">
        <v>1601.95</v>
      </c>
    </row>
    <row r="1650" spans="1:17" ht="14.4" customHeight="1" x14ac:dyDescent="0.3">
      <c r="A1650" s="631" t="s">
        <v>3230</v>
      </c>
      <c r="B1650" s="632" t="s">
        <v>2531</v>
      </c>
      <c r="C1650" s="632" t="s">
        <v>2501</v>
      </c>
      <c r="D1650" s="632" t="s">
        <v>2774</v>
      </c>
      <c r="E1650" s="632" t="s">
        <v>2771</v>
      </c>
      <c r="F1650" s="649">
        <v>1</v>
      </c>
      <c r="G1650" s="649">
        <v>2066.3000000000002</v>
      </c>
      <c r="H1650" s="649">
        <v>0.5</v>
      </c>
      <c r="I1650" s="649">
        <v>2066.3000000000002</v>
      </c>
      <c r="J1650" s="649">
        <v>2</v>
      </c>
      <c r="K1650" s="649">
        <v>4132.6000000000004</v>
      </c>
      <c r="L1650" s="649">
        <v>1</v>
      </c>
      <c r="M1650" s="649">
        <v>2066.3000000000002</v>
      </c>
      <c r="N1650" s="649">
        <v>1</v>
      </c>
      <c r="O1650" s="649">
        <v>1952.7</v>
      </c>
      <c r="P1650" s="637">
        <v>0.47251125199632188</v>
      </c>
      <c r="Q1650" s="650">
        <v>1952.7</v>
      </c>
    </row>
    <row r="1651" spans="1:17" ht="14.4" customHeight="1" x14ac:dyDescent="0.3">
      <c r="A1651" s="631" t="s">
        <v>3230</v>
      </c>
      <c r="B1651" s="632" t="s">
        <v>2531</v>
      </c>
      <c r="C1651" s="632" t="s">
        <v>2501</v>
      </c>
      <c r="D1651" s="632" t="s">
        <v>2775</v>
      </c>
      <c r="E1651" s="632" t="s">
        <v>2776</v>
      </c>
      <c r="F1651" s="649">
        <v>1</v>
      </c>
      <c r="G1651" s="649">
        <v>1932.09</v>
      </c>
      <c r="H1651" s="649"/>
      <c r="I1651" s="649">
        <v>1932.09</v>
      </c>
      <c r="J1651" s="649"/>
      <c r="K1651" s="649"/>
      <c r="L1651" s="649"/>
      <c r="M1651" s="649"/>
      <c r="N1651" s="649"/>
      <c r="O1651" s="649"/>
      <c r="P1651" s="637"/>
      <c r="Q1651" s="650"/>
    </row>
    <row r="1652" spans="1:17" ht="14.4" customHeight="1" x14ac:dyDescent="0.3">
      <c r="A1652" s="631" t="s">
        <v>3230</v>
      </c>
      <c r="B1652" s="632" t="s">
        <v>2531</v>
      </c>
      <c r="C1652" s="632" t="s">
        <v>2501</v>
      </c>
      <c r="D1652" s="632" t="s">
        <v>2777</v>
      </c>
      <c r="E1652" s="632" t="s">
        <v>2778</v>
      </c>
      <c r="F1652" s="649">
        <v>2</v>
      </c>
      <c r="G1652" s="649">
        <v>2055.52</v>
      </c>
      <c r="H1652" s="649">
        <v>0.33333333333333337</v>
      </c>
      <c r="I1652" s="649">
        <v>1027.76</v>
      </c>
      <c r="J1652" s="649">
        <v>6</v>
      </c>
      <c r="K1652" s="649">
        <v>6166.5599999999995</v>
      </c>
      <c r="L1652" s="649">
        <v>1</v>
      </c>
      <c r="M1652" s="649">
        <v>1027.76</v>
      </c>
      <c r="N1652" s="649">
        <v>2</v>
      </c>
      <c r="O1652" s="649">
        <v>1878.28</v>
      </c>
      <c r="P1652" s="637">
        <v>0.30459121455073818</v>
      </c>
      <c r="Q1652" s="650">
        <v>939.14</v>
      </c>
    </row>
    <row r="1653" spans="1:17" ht="14.4" customHeight="1" x14ac:dyDescent="0.3">
      <c r="A1653" s="631" t="s">
        <v>3230</v>
      </c>
      <c r="B1653" s="632" t="s">
        <v>2531</v>
      </c>
      <c r="C1653" s="632" t="s">
        <v>2501</v>
      </c>
      <c r="D1653" s="632" t="s">
        <v>2799</v>
      </c>
      <c r="E1653" s="632" t="s">
        <v>2800</v>
      </c>
      <c r="F1653" s="649">
        <v>4</v>
      </c>
      <c r="G1653" s="649">
        <v>4011.2</v>
      </c>
      <c r="H1653" s="649">
        <v>0.49999999999999994</v>
      </c>
      <c r="I1653" s="649">
        <v>1002.8</v>
      </c>
      <c r="J1653" s="649">
        <v>8</v>
      </c>
      <c r="K1653" s="649">
        <v>8022.4000000000005</v>
      </c>
      <c r="L1653" s="649">
        <v>1</v>
      </c>
      <c r="M1653" s="649">
        <v>1002.8000000000001</v>
      </c>
      <c r="N1653" s="649">
        <v>1</v>
      </c>
      <c r="O1653" s="649">
        <v>943.25</v>
      </c>
      <c r="P1653" s="637">
        <v>0.11757703430394893</v>
      </c>
      <c r="Q1653" s="650">
        <v>943.25</v>
      </c>
    </row>
    <row r="1654" spans="1:17" ht="14.4" customHeight="1" x14ac:dyDescent="0.3">
      <c r="A1654" s="631" t="s">
        <v>3230</v>
      </c>
      <c r="B1654" s="632" t="s">
        <v>2531</v>
      </c>
      <c r="C1654" s="632" t="s">
        <v>2501</v>
      </c>
      <c r="D1654" s="632" t="s">
        <v>2803</v>
      </c>
      <c r="E1654" s="632" t="s">
        <v>2804</v>
      </c>
      <c r="F1654" s="649"/>
      <c r="G1654" s="649"/>
      <c r="H1654" s="649"/>
      <c r="I1654" s="649"/>
      <c r="J1654" s="649">
        <v>9</v>
      </c>
      <c r="K1654" s="649">
        <v>84333.51</v>
      </c>
      <c r="L1654" s="649">
        <v>1</v>
      </c>
      <c r="M1654" s="649">
        <v>9370.39</v>
      </c>
      <c r="N1654" s="649">
        <v>1</v>
      </c>
      <c r="O1654" s="649">
        <v>9370.39</v>
      </c>
      <c r="P1654" s="637">
        <v>0.1111111111111111</v>
      </c>
      <c r="Q1654" s="650">
        <v>9370.39</v>
      </c>
    </row>
    <row r="1655" spans="1:17" ht="14.4" customHeight="1" x14ac:dyDescent="0.3">
      <c r="A1655" s="631" t="s">
        <v>3230</v>
      </c>
      <c r="B1655" s="632" t="s">
        <v>2531</v>
      </c>
      <c r="C1655" s="632" t="s">
        <v>2501</v>
      </c>
      <c r="D1655" s="632" t="s">
        <v>2805</v>
      </c>
      <c r="E1655" s="632" t="s">
        <v>2806</v>
      </c>
      <c r="F1655" s="649"/>
      <c r="G1655" s="649"/>
      <c r="H1655" s="649"/>
      <c r="I1655" s="649"/>
      <c r="J1655" s="649">
        <v>5</v>
      </c>
      <c r="K1655" s="649">
        <v>66422.600000000006</v>
      </c>
      <c r="L1655" s="649">
        <v>1</v>
      </c>
      <c r="M1655" s="649">
        <v>13284.52</v>
      </c>
      <c r="N1655" s="649"/>
      <c r="O1655" s="649"/>
      <c r="P1655" s="637"/>
      <c r="Q1655" s="650"/>
    </row>
    <row r="1656" spans="1:17" ht="14.4" customHeight="1" x14ac:dyDescent="0.3">
      <c r="A1656" s="631" t="s">
        <v>3230</v>
      </c>
      <c r="B1656" s="632" t="s">
        <v>2531</v>
      </c>
      <c r="C1656" s="632" t="s">
        <v>2501</v>
      </c>
      <c r="D1656" s="632" t="s">
        <v>2819</v>
      </c>
      <c r="E1656" s="632" t="s">
        <v>2820</v>
      </c>
      <c r="F1656" s="649">
        <v>2</v>
      </c>
      <c r="G1656" s="649">
        <v>1662.32</v>
      </c>
      <c r="H1656" s="649">
        <v>0.5</v>
      </c>
      <c r="I1656" s="649">
        <v>831.16</v>
      </c>
      <c r="J1656" s="649">
        <v>4</v>
      </c>
      <c r="K1656" s="649">
        <v>3324.64</v>
      </c>
      <c r="L1656" s="649">
        <v>1</v>
      </c>
      <c r="M1656" s="649">
        <v>831.16</v>
      </c>
      <c r="N1656" s="649">
        <v>1</v>
      </c>
      <c r="O1656" s="649">
        <v>831.16</v>
      </c>
      <c r="P1656" s="637">
        <v>0.25</v>
      </c>
      <c r="Q1656" s="650">
        <v>831.16</v>
      </c>
    </row>
    <row r="1657" spans="1:17" ht="14.4" customHeight="1" x14ac:dyDescent="0.3">
      <c r="A1657" s="631" t="s">
        <v>3230</v>
      </c>
      <c r="B1657" s="632" t="s">
        <v>2531</v>
      </c>
      <c r="C1657" s="632" t="s">
        <v>2501</v>
      </c>
      <c r="D1657" s="632" t="s">
        <v>2828</v>
      </c>
      <c r="E1657" s="632" t="s">
        <v>2829</v>
      </c>
      <c r="F1657" s="649">
        <v>4</v>
      </c>
      <c r="G1657" s="649">
        <v>5248.56</v>
      </c>
      <c r="H1657" s="649">
        <v>0.44444444444444448</v>
      </c>
      <c r="I1657" s="649">
        <v>1312.14</v>
      </c>
      <c r="J1657" s="649">
        <v>9</v>
      </c>
      <c r="K1657" s="649">
        <v>11809.26</v>
      </c>
      <c r="L1657" s="649">
        <v>1</v>
      </c>
      <c r="M1657" s="649">
        <v>1312.14</v>
      </c>
      <c r="N1657" s="649">
        <v>1</v>
      </c>
      <c r="O1657" s="649">
        <v>1312.14</v>
      </c>
      <c r="P1657" s="637">
        <v>0.11111111111111112</v>
      </c>
      <c r="Q1657" s="650">
        <v>1312.14</v>
      </c>
    </row>
    <row r="1658" spans="1:17" ht="14.4" customHeight="1" x14ac:dyDescent="0.3">
      <c r="A1658" s="631" t="s">
        <v>3230</v>
      </c>
      <c r="B1658" s="632" t="s">
        <v>2531</v>
      </c>
      <c r="C1658" s="632" t="s">
        <v>2501</v>
      </c>
      <c r="D1658" s="632" t="s">
        <v>2830</v>
      </c>
      <c r="E1658" s="632" t="s">
        <v>2831</v>
      </c>
      <c r="F1658" s="649">
        <v>6</v>
      </c>
      <c r="G1658" s="649">
        <v>21867.48</v>
      </c>
      <c r="H1658" s="649"/>
      <c r="I1658" s="649">
        <v>3644.58</v>
      </c>
      <c r="J1658" s="649"/>
      <c r="K1658" s="649"/>
      <c r="L1658" s="649"/>
      <c r="M1658" s="649"/>
      <c r="N1658" s="649"/>
      <c r="O1658" s="649"/>
      <c r="P1658" s="637"/>
      <c r="Q1658" s="650"/>
    </row>
    <row r="1659" spans="1:17" ht="14.4" customHeight="1" x14ac:dyDescent="0.3">
      <c r="A1659" s="631" t="s">
        <v>3230</v>
      </c>
      <c r="B1659" s="632" t="s">
        <v>2531</v>
      </c>
      <c r="C1659" s="632" t="s">
        <v>2501</v>
      </c>
      <c r="D1659" s="632" t="s">
        <v>2832</v>
      </c>
      <c r="E1659" s="632" t="s">
        <v>2833</v>
      </c>
      <c r="F1659" s="649">
        <v>4</v>
      </c>
      <c r="G1659" s="649">
        <v>4585.32</v>
      </c>
      <c r="H1659" s="649">
        <v>0.44444444444444442</v>
      </c>
      <c r="I1659" s="649">
        <v>1146.33</v>
      </c>
      <c r="J1659" s="649">
        <v>9</v>
      </c>
      <c r="K1659" s="649">
        <v>10316.969999999999</v>
      </c>
      <c r="L1659" s="649">
        <v>1</v>
      </c>
      <c r="M1659" s="649">
        <v>1146.33</v>
      </c>
      <c r="N1659" s="649">
        <v>2</v>
      </c>
      <c r="O1659" s="649">
        <v>2172.34</v>
      </c>
      <c r="P1659" s="637">
        <v>0.21055988337661158</v>
      </c>
      <c r="Q1659" s="650">
        <v>1086.17</v>
      </c>
    </row>
    <row r="1660" spans="1:17" ht="14.4" customHeight="1" x14ac:dyDescent="0.3">
      <c r="A1660" s="631" t="s">
        <v>3230</v>
      </c>
      <c r="B1660" s="632" t="s">
        <v>2531</v>
      </c>
      <c r="C1660" s="632" t="s">
        <v>2501</v>
      </c>
      <c r="D1660" s="632" t="s">
        <v>2834</v>
      </c>
      <c r="E1660" s="632" t="s">
        <v>2835</v>
      </c>
      <c r="F1660" s="649">
        <v>1</v>
      </c>
      <c r="G1660" s="649">
        <v>359.1</v>
      </c>
      <c r="H1660" s="649"/>
      <c r="I1660" s="649">
        <v>359.1</v>
      </c>
      <c r="J1660" s="649"/>
      <c r="K1660" s="649"/>
      <c r="L1660" s="649"/>
      <c r="M1660" s="649"/>
      <c r="N1660" s="649"/>
      <c r="O1660" s="649"/>
      <c r="P1660" s="637"/>
      <c r="Q1660" s="650"/>
    </row>
    <row r="1661" spans="1:17" ht="14.4" customHeight="1" x14ac:dyDescent="0.3">
      <c r="A1661" s="631" t="s">
        <v>3230</v>
      </c>
      <c r="B1661" s="632" t="s">
        <v>2531</v>
      </c>
      <c r="C1661" s="632" t="s">
        <v>2501</v>
      </c>
      <c r="D1661" s="632" t="s">
        <v>2967</v>
      </c>
      <c r="E1661" s="632" t="s">
        <v>2968</v>
      </c>
      <c r="F1661" s="649">
        <v>2</v>
      </c>
      <c r="G1661" s="649">
        <v>26156</v>
      </c>
      <c r="H1661" s="649"/>
      <c r="I1661" s="649">
        <v>13078</v>
      </c>
      <c r="J1661" s="649"/>
      <c r="K1661" s="649"/>
      <c r="L1661" s="649"/>
      <c r="M1661" s="649"/>
      <c r="N1661" s="649"/>
      <c r="O1661" s="649"/>
      <c r="P1661" s="637"/>
      <c r="Q1661" s="650"/>
    </row>
    <row r="1662" spans="1:17" ht="14.4" customHeight="1" x14ac:dyDescent="0.3">
      <c r="A1662" s="631" t="s">
        <v>3230</v>
      </c>
      <c r="B1662" s="632" t="s">
        <v>2531</v>
      </c>
      <c r="C1662" s="632" t="s">
        <v>2501</v>
      </c>
      <c r="D1662" s="632" t="s">
        <v>2502</v>
      </c>
      <c r="E1662" s="632" t="s">
        <v>2503</v>
      </c>
      <c r="F1662" s="649"/>
      <c r="G1662" s="649"/>
      <c r="H1662" s="649"/>
      <c r="I1662" s="649"/>
      <c r="J1662" s="649"/>
      <c r="K1662" s="649"/>
      <c r="L1662" s="649"/>
      <c r="M1662" s="649"/>
      <c r="N1662" s="649">
        <v>1</v>
      </c>
      <c r="O1662" s="649">
        <v>893.9</v>
      </c>
      <c r="P1662" s="637"/>
      <c r="Q1662" s="650">
        <v>893.9</v>
      </c>
    </row>
    <row r="1663" spans="1:17" ht="14.4" customHeight="1" x14ac:dyDescent="0.3">
      <c r="A1663" s="631" t="s">
        <v>3230</v>
      </c>
      <c r="B1663" s="632" t="s">
        <v>2531</v>
      </c>
      <c r="C1663" s="632" t="s">
        <v>2501</v>
      </c>
      <c r="D1663" s="632" t="s">
        <v>2836</v>
      </c>
      <c r="E1663" s="632" t="s">
        <v>2837</v>
      </c>
      <c r="F1663" s="649">
        <v>2</v>
      </c>
      <c r="G1663" s="649">
        <v>33663.379999999997</v>
      </c>
      <c r="H1663" s="649"/>
      <c r="I1663" s="649">
        <v>16831.689999999999</v>
      </c>
      <c r="J1663" s="649"/>
      <c r="K1663" s="649"/>
      <c r="L1663" s="649"/>
      <c r="M1663" s="649"/>
      <c r="N1663" s="649"/>
      <c r="O1663" s="649"/>
      <c r="P1663" s="637"/>
      <c r="Q1663" s="650"/>
    </row>
    <row r="1664" spans="1:17" ht="14.4" customHeight="1" x14ac:dyDescent="0.3">
      <c r="A1664" s="631" t="s">
        <v>3230</v>
      </c>
      <c r="B1664" s="632" t="s">
        <v>2531</v>
      </c>
      <c r="C1664" s="632" t="s">
        <v>2501</v>
      </c>
      <c r="D1664" s="632" t="s">
        <v>2842</v>
      </c>
      <c r="E1664" s="632" t="s">
        <v>2843</v>
      </c>
      <c r="F1664" s="649">
        <v>1</v>
      </c>
      <c r="G1664" s="649">
        <v>6587.13</v>
      </c>
      <c r="H1664" s="649">
        <v>0.19999999999999998</v>
      </c>
      <c r="I1664" s="649">
        <v>6587.13</v>
      </c>
      <c r="J1664" s="649">
        <v>5</v>
      </c>
      <c r="K1664" s="649">
        <v>32935.65</v>
      </c>
      <c r="L1664" s="649">
        <v>1</v>
      </c>
      <c r="M1664" s="649">
        <v>6587.13</v>
      </c>
      <c r="N1664" s="649">
        <v>2</v>
      </c>
      <c r="O1664" s="649">
        <v>12190.78</v>
      </c>
      <c r="P1664" s="637">
        <v>0.37013934748517185</v>
      </c>
      <c r="Q1664" s="650">
        <v>6095.39</v>
      </c>
    </row>
    <row r="1665" spans="1:17" ht="14.4" customHeight="1" x14ac:dyDescent="0.3">
      <c r="A1665" s="631" t="s">
        <v>3230</v>
      </c>
      <c r="B1665" s="632" t="s">
        <v>2531</v>
      </c>
      <c r="C1665" s="632" t="s">
        <v>2501</v>
      </c>
      <c r="D1665" s="632" t="s">
        <v>2852</v>
      </c>
      <c r="E1665" s="632" t="s">
        <v>2853</v>
      </c>
      <c r="F1665" s="649">
        <v>1</v>
      </c>
      <c r="G1665" s="649">
        <v>4360</v>
      </c>
      <c r="H1665" s="649">
        <v>0.25</v>
      </c>
      <c r="I1665" s="649">
        <v>4360</v>
      </c>
      <c r="J1665" s="649">
        <v>4</v>
      </c>
      <c r="K1665" s="649">
        <v>17440</v>
      </c>
      <c r="L1665" s="649">
        <v>1</v>
      </c>
      <c r="M1665" s="649">
        <v>4360</v>
      </c>
      <c r="N1665" s="649">
        <v>1</v>
      </c>
      <c r="O1665" s="649">
        <v>3990.39</v>
      </c>
      <c r="P1665" s="637">
        <v>0.22880676605504585</v>
      </c>
      <c r="Q1665" s="650">
        <v>3990.39</v>
      </c>
    </row>
    <row r="1666" spans="1:17" ht="14.4" customHeight="1" x14ac:dyDescent="0.3">
      <c r="A1666" s="631" t="s">
        <v>3230</v>
      </c>
      <c r="B1666" s="632" t="s">
        <v>2531</v>
      </c>
      <c r="C1666" s="632" t="s">
        <v>2501</v>
      </c>
      <c r="D1666" s="632" t="s">
        <v>2860</v>
      </c>
      <c r="E1666" s="632" t="s">
        <v>2861</v>
      </c>
      <c r="F1666" s="649">
        <v>1</v>
      </c>
      <c r="G1666" s="649">
        <v>3178.63</v>
      </c>
      <c r="H1666" s="649"/>
      <c r="I1666" s="649">
        <v>3178.63</v>
      </c>
      <c r="J1666" s="649"/>
      <c r="K1666" s="649"/>
      <c r="L1666" s="649"/>
      <c r="M1666" s="649"/>
      <c r="N1666" s="649"/>
      <c r="O1666" s="649"/>
      <c r="P1666" s="637"/>
      <c r="Q1666" s="650"/>
    </row>
    <row r="1667" spans="1:17" ht="14.4" customHeight="1" x14ac:dyDescent="0.3">
      <c r="A1667" s="631" t="s">
        <v>3230</v>
      </c>
      <c r="B1667" s="632" t="s">
        <v>2531</v>
      </c>
      <c r="C1667" s="632" t="s">
        <v>2501</v>
      </c>
      <c r="D1667" s="632" t="s">
        <v>2877</v>
      </c>
      <c r="E1667" s="632" t="s">
        <v>2878</v>
      </c>
      <c r="F1667" s="649">
        <v>4</v>
      </c>
      <c r="G1667" s="649">
        <v>75600</v>
      </c>
      <c r="H1667" s="649"/>
      <c r="I1667" s="649">
        <v>18900</v>
      </c>
      <c r="J1667" s="649"/>
      <c r="K1667" s="649"/>
      <c r="L1667" s="649"/>
      <c r="M1667" s="649"/>
      <c r="N1667" s="649"/>
      <c r="O1667" s="649"/>
      <c r="P1667" s="637"/>
      <c r="Q1667" s="650"/>
    </row>
    <row r="1668" spans="1:17" ht="14.4" customHeight="1" x14ac:dyDescent="0.3">
      <c r="A1668" s="631" t="s">
        <v>3230</v>
      </c>
      <c r="B1668" s="632" t="s">
        <v>2531</v>
      </c>
      <c r="C1668" s="632" t="s">
        <v>2501</v>
      </c>
      <c r="D1668" s="632" t="s">
        <v>3118</v>
      </c>
      <c r="E1668" s="632" t="s">
        <v>3119</v>
      </c>
      <c r="F1668" s="649"/>
      <c r="G1668" s="649"/>
      <c r="H1668" s="649"/>
      <c r="I1668" s="649"/>
      <c r="J1668" s="649">
        <v>3</v>
      </c>
      <c r="K1668" s="649">
        <v>100344</v>
      </c>
      <c r="L1668" s="649">
        <v>1</v>
      </c>
      <c r="M1668" s="649">
        <v>33448</v>
      </c>
      <c r="N1668" s="649">
        <v>1</v>
      </c>
      <c r="O1668" s="649">
        <v>33448</v>
      </c>
      <c r="P1668" s="637">
        <v>0.33333333333333331</v>
      </c>
      <c r="Q1668" s="650">
        <v>33448</v>
      </c>
    </row>
    <row r="1669" spans="1:17" ht="14.4" customHeight="1" x14ac:dyDescent="0.3">
      <c r="A1669" s="631" t="s">
        <v>3230</v>
      </c>
      <c r="B1669" s="632" t="s">
        <v>2531</v>
      </c>
      <c r="C1669" s="632" t="s">
        <v>2501</v>
      </c>
      <c r="D1669" s="632" t="s">
        <v>3231</v>
      </c>
      <c r="E1669" s="632" t="s">
        <v>3232</v>
      </c>
      <c r="F1669" s="649">
        <v>1</v>
      </c>
      <c r="G1669" s="649">
        <v>3809.88</v>
      </c>
      <c r="H1669" s="649"/>
      <c r="I1669" s="649">
        <v>3809.88</v>
      </c>
      <c r="J1669" s="649"/>
      <c r="K1669" s="649"/>
      <c r="L1669" s="649"/>
      <c r="M1669" s="649"/>
      <c r="N1669" s="649"/>
      <c r="O1669" s="649"/>
      <c r="P1669" s="637"/>
      <c r="Q1669" s="650"/>
    </row>
    <row r="1670" spans="1:17" ht="14.4" customHeight="1" x14ac:dyDescent="0.3">
      <c r="A1670" s="631" t="s">
        <v>3230</v>
      </c>
      <c r="B1670" s="632" t="s">
        <v>2531</v>
      </c>
      <c r="C1670" s="632" t="s">
        <v>2501</v>
      </c>
      <c r="D1670" s="632" t="s">
        <v>2882</v>
      </c>
      <c r="E1670" s="632" t="s">
        <v>2883</v>
      </c>
      <c r="F1670" s="649"/>
      <c r="G1670" s="649"/>
      <c r="H1670" s="649"/>
      <c r="I1670" s="649"/>
      <c r="J1670" s="649">
        <v>4</v>
      </c>
      <c r="K1670" s="649">
        <v>35441.56</v>
      </c>
      <c r="L1670" s="649">
        <v>1</v>
      </c>
      <c r="M1670" s="649">
        <v>8860.39</v>
      </c>
      <c r="N1670" s="649"/>
      <c r="O1670" s="649"/>
      <c r="P1670" s="637"/>
      <c r="Q1670" s="650"/>
    </row>
    <row r="1671" spans="1:17" ht="14.4" customHeight="1" x14ac:dyDescent="0.3">
      <c r="A1671" s="631" t="s">
        <v>3230</v>
      </c>
      <c r="B1671" s="632" t="s">
        <v>2531</v>
      </c>
      <c r="C1671" s="632" t="s">
        <v>634</v>
      </c>
      <c r="D1671" s="632" t="s">
        <v>2510</v>
      </c>
      <c r="E1671" s="632" t="s">
        <v>2586</v>
      </c>
      <c r="F1671" s="649"/>
      <c r="G1671" s="649"/>
      <c r="H1671" s="649"/>
      <c r="I1671" s="649"/>
      <c r="J1671" s="649"/>
      <c r="K1671" s="649"/>
      <c r="L1671" s="649"/>
      <c r="M1671" s="649"/>
      <c r="N1671" s="649">
        <v>1</v>
      </c>
      <c r="O1671" s="649">
        <v>37</v>
      </c>
      <c r="P1671" s="637"/>
      <c r="Q1671" s="650">
        <v>37</v>
      </c>
    </row>
    <row r="1672" spans="1:17" ht="14.4" customHeight="1" x14ac:dyDescent="0.3">
      <c r="A1672" s="631" t="s">
        <v>3230</v>
      </c>
      <c r="B1672" s="632" t="s">
        <v>2531</v>
      </c>
      <c r="C1672" s="632" t="s">
        <v>634</v>
      </c>
      <c r="D1672" s="632" t="s">
        <v>2510</v>
      </c>
      <c r="E1672" s="632" t="s">
        <v>2511</v>
      </c>
      <c r="F1672" s="649">
        <v>1</v>
      </c>
      <c r="G1672" s="649">
        <v>37</v>
      </c>
      <c r="H1672" s="649"/>
      <c r="I1672" s="649">
        <v>37</v>
      </c>
      <c r="J1672" s="649"/>
      <c r="K1672" s="649"/>
      <c r="L1672" s="649"/>
      <c r="M1672" s="649"/>
      <c r="N1672" s="649"/>
      <c r="O1672" s="649"/>
      <c r="P1672" s="637"/>
      <c r="Q1672" s="650"/>
    </row>
    <row r="1673" spans="1:17" ht="14.4" customHeight="1" x14ac:dyDescent="0.3">
      <c r="A1673" s="631" t="s">
        <v>3230</v>
      </c>
      <c r="B1673" s="632" t="s">
        <v>2531</v>
      </c>
      <c r="C1673" s="632" t="s">
        <v>634</v>
      </c>
      <c r="D1673" s="632" t="s">
        <v>2587</v>
      </c>
      <c r="E1673" s="632" t="s">
        <v>2588</v>
      </c>
      <c r="F1673" s="649"/>
      <c r="G1673" s="649"/>
      <c r="H1673" s="649"/>
      <c r="I1673" s="649"/>
      <c r="J1673" s="649">
        <v>6</v>
      </c>
      <c r="K1673" s="649">
        <v>1278</v>
      </c>
      <c r="L1673" s="649">
        <v>1</v>
      </c>
      <c r="M1673" s="649">
        <v>213</v>
      </c>
      <c r="N1673" s="649">
        <v>1</v>
      </c>
      <c r="O1673" s="649">
        <v>214</v>
      </c>
      <c r="P1673" s="637">
        <v>0.1674491392801252</v>
      </c>
      <c r="Q1673" s="650">
        <v>214</v>
      </c>
    </row>
    <row r="1674" spans="1:17" ht="14.4" customHeight="1" x14ac:dyDescent="0.3">
      <c r="A1674" s="631" t="s">
        <v>3230</v>
      </c>
      <c r="B1674" s="632" t="s">
        <v>2531</v>
      </c>
      <c r="C1674" s="632" t="s">
        <v>634</v>
      </c>
      <c r="D1674" s="632" t="s">
        <v>2587</v>
      </c>
      <c r="E1674" s="632" t="s">
        <v>2589</v>
      </c>
      <c r="F1674" s="649"/>
      <c r="G1674" s="649"/>
      <c r="H1674" s="649"/>
      <c r="I1674" s="649"/>
      <c r="J1674" s="649">
        <v>1</v>
      </c>
      <c r="K1674" s="649">
        <v>213</v>
      </c>
      <c r="L1674" s="649">
        <v>1</v>
      </c>
      <c r="M1674" s="649">
        <v>213</v>
      </c>
      <c r="N1674" s="649"/>
      <c r="O1674" s="649"/>
      <c r="P1674" s="637"/>
      <c r="Q1674" s="650"/>
    </row>
    <row r="1675" spans="1:17" ht="14.4" customHeight="1" x14ac:dyDescent="0.3">
      <c r="A1675" s="631" t="s">
        <v>3230</v>
      </c>
      <c r="B1675" s="632" t="s">
        <v>2531</v>
      </c>
      <c r="C1675" s="632" t="s">
        <v>634</v>
      </c>
      <c r="D1675" s="632" t="s">
        <v>2590</v>
      </c>
      <c r="E1675" s="632" t="s">
        <v>2591</v>
      </c>
      <c r="F1675" s="649">
        <v>2</v>
      </c>
      <c r="G1675" s="649">
        <v>310</v>
      </c>
      <c r="H1675" s="649">
        <v>0.25</v>
      </c>
      <c r="I1675" s="649">
        <v>155</v>
      </c>
      <c r="J1675" s="649">
        <v>8</v>
      </c>
      <c r="K1675" s="649">
        <v>1240</v>
      </c>
      <c r="L1675" s="649">
        <v>1</v>
      </c>
      <c r="M1675" s="649">
        <v>155</v>
      </c>
      <c r="N1675" s="649">
        <v>3</v>
      </c>
      <c r="O1675" s="649">
        <v>465</v>
      </c>
      <c r="P1675" s="637">
        <v>0.375</v>
      </c>
      <c r="Q1675" s="650">
        <v>155</v>
      </c>
    </row>
    <row r="1676" spans="1:17" ht="14.4" customHeight="1" x14ac:dyDescent="0.3">
      <c r="A1676" s="631" t="s">
        <v>3230</v>
      </c>
      <c r="B1676" s="632" t="s">
        <v>2531</v>
      </c>
      <c r="C1676" s="632" t="s">
        <v>634</v>
      </c>
      <c r="D1676" s="632" t="s">
        <v>2590</v>
      </c>
      <c r="E1676" s="632" t="s">
        <v>2592</v>
      </c>
      <c r="F1676" s="649">
        <v>1</v>
      </c>
      <c r="G1676" s="649">
        <v>155</v>
      </c>
      <c r="H1676" s="649"/>
      <c r="I1676" s="649">
        <v>155</v>
      </c>
      <c r="J1676" s="649"/>
      <c r="K1676" s="649"/>
      <c r="L1676" s="649"/>
      <c r="M1676" s="649"/>
      <c r="N1676" s="649">
        <v>1</v>
      </c>
      <c r="O1676" s="649">
        <v>155</v>
      </c>
      <c r="P1676" s="637"/>
      <c r="Q1676" s="650">
        <v>155</v>
      </c>
    </row>
    <row r="1677" spans="1:17" ht="14.4" customHeight="1" x14ac:dyDescent="0.3">
      <c r="A1677" s="631" t="s">
        <v>3230</v>
      </c>
      <c r="B1677" s="632" t="s">
        <v>2531</v>
      </c>
      <c r="C1677" s="632" t="s">
        <v>634</v>
      </c>
      <c r="D1677" s="632" t="s">
        <v>2593</v>
      </c>
      <c r="E1677" s="632" t="s">
        <v>2594</v>
      </c>
      <c r="F1677" s="649">
        <v>1</v>
      </c>
      <c r="G1677" s="649">
        <v>187</v>
      </c>
      <c r="H1677" s="649"/>
      <c r="I1677" s="649">
        <v>187</v>
      </c>
      <c r="J1677" s="649"/>
      <c r="K1677" s="649"/>
      <c r="L1677" s="649"/>
      <c r="M1677" s="649"/>
      <c r="N1677" s="649">
        <v>1</v>
      </c>
      <c r="O1677" s="649">
        <v>187</v>
      </c>
      <c r="P1677" s="637"/>
      <c r="Q1677" s="650">
        <v>187</v>
      </c>
    </row>
    <row r="1678" spans="1:17" ht="14.4" customHeight="1" x14ac:dyDescent="0.3">
      <c r="A1678" s="631" t="s">
        <v>3230</v>
      </c>
      <c r="B1678" s="632" t="s">
        <v>2531</v>
      </c>
      <c r="C1678" s="632" t="s">
        <v>634</v>
      </c>
      <c r="D1678" s="632" t="s">
        <v>2593</v>
      </c>
      <c r="E1678" s="632" t="s">
        <v>2595</v>
      </c>
      <c r="F1678" s="649"/>
      <c r="G1678" s="649"/>
      <c r="H1678" s="649"/>
      <c r="I1678" s="649"/>
      <c r="J1678" s="649"/>
      <c r="K1678" s="649"/>
      <c r="L1678" s="649"/>
      <c r="M1678" s="649"/>
      <c r="N1678" s="649">
        <v>2</v>
      </c>
      <c r="O1678" s="649">
        <v>374</v>
      </c>
      <c r="P1678" s="637"/>
      <c r="Q1678" s="650">
        <v>187</v>
      </c>
    </row>
    <row r="1679" spans="1:17" ht="14.4" customHeight="1" x14ac:dyDescent="0.3">
      <c r="A1679" s="631" t="s">
        <v>3230</v>
      </c>
      <c r="B1679" s="632" t="s">
        <v>2531</v>
      </c>
      <c r="C1679" s="632" t="s">
        <v>634</v>
      </c>
      <c r="D1679" s="632" t="s">
        <v>2596</v>
      </c>
      <c r="E1679" s="632" t="s">
        <v>2597</v>
      </c>
      <c r="F1679" s="649"/>
      <c r="G1679" s="649"/>
      <c r="H1679" s="649"/>
      <c r="I1679" s="649"/>
      <c r="J1679" s="649">
        <v>1</v>
      </c>
      <c r="K1679" s="649">
        <v>128</v>
      </c>
      <c r="L1679" s="649">
        <v>1</v>
      </c>
      <c r="M1679" s="649">
        <v>128</v>
      </c>
      <c r="N1679" s="649"/>
      <c r="O1679" s="649"/>
      <c r="P1679" s="637"/>
      <c r="Q1679" s="650"/>
    </row>
    <row r="1680" spans="1:17" ht="14.4" customHeight="1" x14ac:dyDescent="0.3">
      <c r="A1680" s="631" t="s">
        <v>3230</v>
      </c>
      <c r="B1680" s="632" t="s">
        <v>2531</v>
      </c>
      <c r="C1680" s="632" t="s">
        <v>634</v>
      </c>
      <c r="D1680" s="632" t="s">
        <v>2596</v>
      </c>
      <c r="E1680" s="632" t="s">
        <v>2598</v>
      </c>
      <c r="F1680" s="649"/>
      <c r="G1680" s="649"/>
      <c r="H1680" s="649"/>
      <c r="I1680" s="649"/>
      <c r="J1680" s="649">
        <v>1</v>
      </c>
      <c r="K1680" s="649">
        <v>128</v>
      </c>
      <c r="L1680" s="649">
        <v>1</v>
      </c>
      <c r="M1680" s="649">
        <v>128</v>
      </c>
      <c r="N1680" s="649">
        <v>4</v>
      </c>
      <c r="O1680" s="649">
        <v>512</v>
      </c>
      <c r="P1680" s="637">
        <v>4</v>
      </c>
      <c r="Q1680" s="650">
        <v>128</v>
      </c>
    </row>
    <row r="1681" spans="1:17" ht="14.4" customHeight="1" x14ac:dyDescent="0.3">
      <c r="A1681" s="631" t="s">
        <v>3230</v>
      </c>
      <c r="B1681" s="632" t="s">
        <v>2531</v>
      </c>
      <c r="C1681" s="632" t="s">
        <v>634</v>
      </c>
      <c r="D1681" s="632" t="s">
        <v>2599</v>
      </c>
      <c r="E1681" s="632" t="s">
        <v>2600</v>
      </c>
      <c r="F1681" s="649"/>
      <c r="G1681" s="649"/>
      <c r="H1681" s="649"/>
      <c r="I1681" s="649"/>
      <c r="J1681" s="649">
        <v>3</v>
      </c>
      <c r="K1681" s="649">
        <v>669</v>
      </c>
      <c r="L1681" s="649">
        <v>1</v>
      </c>
      <c r="M1681" s="649">
        <v>223</v>
      </c>
      <c r="N1681" s="649"/>
      <c r="O1681" s="649"/>
      <c r="P1681" s="637"/>
      <c r="Q1681" s="650"/>
    </row>
    <row r="1682" spans="1:17" ht="14.4" customHeight="1" x14ac:dyDescent="0.3">
      <c r="A1682" s="631" t="s">
        <v>3230</v>
      </c>
      <c r="B1682" s="632" t="s">
        <v>2531</v>
      </c>
      <c r="C1682" s="632" t="s">
        <v>634</v>
      </c>
      <c r="D1682" s="632" t="s">
        <v>2599</v>
      </c>
      <c r="E1682" s="632" t="s">
        <v>2601</v>
      </c>
      <c r="F1682" s="649">
        <v>2</v>
      </c>
      <c r="G1682" s="649">
        <v>446</v>
      </c>
      <c r="H1682" s="649">
        <v>2</v>
      </c>
      <c r="I1682" s="649">
        <v>223</v>
      </c>
      <c r="J1682" s="649">
        <v>1</v>
      </c>
      <c r="K1682" s="649">
        <v>223</v>
      </c>
      <c r="L1682" s="649">
        <v>1</v>
      </c>
      <c r="M1682" s="649">
        <v>223</v>
      </c>
      <c r="N1682" s="649"/>
      <c r="O1682" s="649"/>
      <c r="P1682" s="637"/>
      <c r="Q1682" s="650"/>
    </row>
    <row r="1683" spans="1:17" ht="14.4" customHeight="1" x14ac:dyDescent="0.3">
      <c r="A1683" s="631" t="s">
        <v>3230</v>
      </c>
      <c r="B1683" s="632" t="s">
        <v>2531</v>
      </c>
      <c r="C1683" s="632" t="s">
        <v>634</v>
      </c>
      <c r="D1683" s="632" t="s">
        <v>2602</v>
      </c>
      <c r="E1683" s="632" t="s">
        <v>2603</v>
      </c>
      <c r="F1683" s="649">
        <v>1</v>
      </c>
      <c r="G1683" s="649">
        <v>223</v>
      </c>
      <c r="H1683" s="649"/>
      <c r="I1683" s="649">
        <v>223</v>
      </c>
      <c r="J1683" s="649"/>
      <c r="K1683" s="649"/>
      <c r="L1683" s="649"/>
      <c r="M1683" s="649"/>
      <c r="N1683" s="649"/>
      <c r="O1683" s="649"/>
      <c r="P1683" s="637"/>
      <c r="Q1683" s="650"/>
    </row>
    <row r="1684" spans="1:17" ht="14.4" customHeight="1" x14ac:dyDescent="0.3">
      <c r="A1684" s="631" t="s">
        <v>3230</v>
      </c>
      <c r="B1684" s="632" t="s">
        <v>2531</v>
      </c>
      <c r="C1684" s="632" t="s">
        <v>634</v>
      </c>
      <c r="D1684" s="632" t="s">
        <v>2608</v>
      </c>
      <c r="E1684" s="632" t="s">
        <v>2609</v>
      </c>
      <c r="F1684" s="649">
        <v>1</v>
      </c>
      <c r="G1684" s="649">
        <v>225</v>
      </c>
      <c r="H1684" s="649">
        <v>0.5</v>
      </c>
      <c r="I1684" s="649">
        <v>225</v>
      </c>
      <c r="J1684" s="649">
        <v>2</v>
      </c>
      <c r="K1684" s="649">
        <v>450</v>
      </c>
      <c r="L1684" s="649">
        <v>1</v>
      </c>
      <c r="M1684" s="649">
        <v>225</v>
      </c>
      <c r="N1684" s="649">
        <v>1</v>
      </c>
      <c r="O1684" s="649">
        <v>226</v>
      </c>
      <c r="P1684" s="637">
        <v>0.50222222222222224</v>
      </c>
      <c r="Q1684" s="650">
        <v>226</v>
      </c>
    </row>
    <row r="1685" spans="1:17" ht="14.4" customHeight="1" x14ac:dyDescent="0.3">
      <c r="A1685" s="631" t="s">
        <v>3230</v>
      </c>
      <c r="B1685" s="632" t="s">
        <v>2531</v>
      </c>
      <c r="C1685" s="632" t="s">
        <v>634</v>
      </c>
      <c r="D1685" s="632" t="s">
        <v>2608</v>
      </c>
      <c r="E1685" s="632" t="s">
        <v>2610</v>
      </c>
      <c r="F1685" s="649"/>
      <c r="G1685" s="649"/>
      <c r="H1685" s="649"/>
      <c r="I1685" s="649"/>
      <c r="J1685" s="649">
        <v>2</v>
      </c>
      <c r="K1685" s="649">
        <v>450</v>
      </c>
      <c r="L1685" s="649">
        <v>1</v>
      </c>
      <c r="M1685" s="649">
        <v>225</v>
      </c>
      <c r="N1685" s="649">
        <v>2</v>
      </c>
      <c r="O1685" s="649">
        <v>452</v>
      </c>
      <c r="P1685" s="637">
        <v>1.0044444444444445</v>
      </c>
      <c r="Q1685" s="650">
        <v>226</v>
      </c>
    </row>
    <row r="1686" spans="1:17" ht="14.4" customHeight="1" x14ac:dyDescent="0.3">
      <c r="A1686" s="631" t="s">
        <v>3230</v>
      </c>
      <c r="B1686" s="632" t="s">
        <v>2531</v>
      </c>
      <c r="C1686" s="632" t="s">
        <v>634</v>
      </c>
      <c r="D1686" s="632" t="s">
        <v>2611</v>
      </c>
      <c r="E1686" s="632" t="s">
        <v>2612</v>
      </c>
      <c r="F1686" s="649">
        <v>1</v>
      </c>
      <c r="G1686" s="649">
        <v>625</v>
      </c>
      <c r="H1686" s="649">
        <v>0.99840255591054317</v>
      </c>
      <c r="I1686" s="649">
        <v>625</v>
      </c>
      <c r="J1686" s="649">
        <v>1</v>
      </c>
      <c r="K1686" s="649">
        <v>626</v>
      </c>
      <c r="L1686" s="649">
        <v>1</v>
      </c>
      <c r="M1686" s="649">
        <v>626</v>
      </c>
      <c r="N1686" s="649">
        <v>2</v>
      </c>
      <c r="O1686" s="649">
        <v>1252</v>
      </c>
      <c r="P1686" s="637">
        <v>2</v>
      </c>
      <c r="Q1686" s="650">
        <v>626</v>
      </c>
    </row>
    <row r="1687" spans="1:17" ht="14.4" customHeight="1" x14ac:dyDescent="0.3">
      <c r="A1687" s="631" t="s">
        <v>3230</v>
      </c>
      <c r="B1687" s="632" t="s">
        <v>2531</v>
      </c>
      <c r="C1687" s="632" t="s">
        <v>634</v>
      </c>
      <c r="D1687" s="632" t="s">
        <v>2630</v>
      </c>
      <c r="E1687" s="632" t="s">
        <v>2631</v>
      </c>
      <c r="F1687" s="649">
        <v>1</v>
      </c>
      <c r="G1687" s="649">
        <v>349</v>
      </c>
      <c r="H1687" s="649">
        <v>0.33238095238095239</v>
      </c>
      <c r="I1687" s="649">
        <v>349</v>
      </c>
      <c r="J1687" s="649">
        <v>3</v>
      </c>
      <c r="K1687" s="649">
        <v>1050</v>
      </c>
      <c r="L1687" s="649">
        <v>1</v>
      </c>
      <c r="M1687" s="649">
        <v>350</v>
      </c>
      <c r="N1687" s="649">
        <v>4</v>
      </c>
      <c r="O1687" s="649">
        <v>1402</v>
      </c>
      <c r="P1687" s="637">
        <v>1.3352380952380953</v>
      </c>
      <c r="Q1687" s="650">
        <v>350.5</v>
      </c>
    </row>
    <row r="1688" spans="1:17" ht="14.4" customHeight="1" x14ac:dyDescent="0.3">
      <c r="A1688" s="631" t="s">
        <v>3230</v>
      </c>
      <c r="B1688" s="632" t="s">
        <v>2531</v>
      </c>
      <c r="C1688" s="632" t="s">
        <v>634</v>
      </c>
      <c r="D1688" s="632" t="s">
        <v>2890</v>
      </c>
      <c r="E1688" s="632" t="s">
        <v>2891</v>
      </c>
      <c r="F1688" s="649">
        <v>1</v>
      </c>
      <c r="G1688" s="649">
        <v>4164</v>
      </c>
      <c r="H1688" s="649">
        <v>0.25</v>
      </c>
      <c r="I1688" s="649">
        <v>4164</v>
      </c>
      <c r="J1688" s="649">
        <v>4</v>
      </c>
      <c r="K1688" s="649">
        <v>16656</v>
      </c>
      <c r="L1688" s="649">
        <v>1</v>
      </c>
      <c r="M1688" s="649">
        <v>4164</v>
      </c>
      <c r="N1688" s="649"/>
      <c r="O1688" s="649"/>
      <c r="P1688" s="637"/>
      <c r="Q1688" s="650"/>
    </row>
    <row r="1689" spans="1:17" ht="14.4" customHeight="1" x14ac:dyDescent="0.3">
      <c r="A1689" s="631" t="s">
        <v>3230</v>
      </c>
      <c r="B1689" s="632" t="s">
        <v>2531</v>
      </c>
      <c r="C1689" s="632" t="s">
        <v>634</v>
      </c>
      <c r="D1689" s="632" t="s">
        <v>2890</v>
      </c>
      <c r="E1689" s="632" t="s">
        <v>2892</v>
      </c>
      <c r="F1689" s="649">
        <v>1</v>
      </c>
      <c r="G1689" s="649">
        <v>4164</v>
      </c>
      <c r="H1689" s="649"/>
      <c r="I1689" s="649">
        <v>4164</v>
      </c>
      <c r="J1689" s="649"/>
      <c r="K1689" s="649"/>
      <c r="L1689" s="649"/>
      <c r="M1689" s="649"/>
      <c r="N1689" s="649">
        <v>1</v>
      </c>
      <c r="O1689" s="649">
        <v>4166</v>
      </c>
      <c r="P1689" s="637"/>
      <c r="Q1689" s="650">
        <v>4166</v>
      </c>
    </row>
    <row r="1690" spans="1:17" ht="14.4" customHeight="1" x14ac:dyDescent="0.3">
      <c r="A1690" s="631" t="s">
        <v>3230</v>
      </c>
      <c r="B1690" s="632" t="s">
        <v>2531</v>
      </c>
      <c r="C1690" s="632" t="s">
        <v>634</v>
      </c>
      <c r="D1690" s="632" t="s">
        <v>2898</v>
      </c>
      <c r="E1690" s="632" t="s">
        <v>2899</v>
      </c>
      <c r="F1690" s="649">
        <v>4</v>
      </c>
      <c r="G1690" s="649">
        <v>6300</v>
      </c>
      <c r="H1690" s="649">
        <v>0.44444444444444442</v>
      </c>
      <c r="I1690" s="649">
        <v>1575</v>
      </c>
      <c r="J1690" s="649">
        <v>9</v>
      </c>
      <c r="K1690" s="649">
        <v>14175</v>
      </c>
      <c r="L1690" s="649">
        <v>1</v>
      </c>
      <c r="M1690" s="649">
        <v>1575</v>
      </c>
      <c r="N1690" s="649">
        <v>1</v>
      </c>
      <c r="O1690" s="649">
        <v>1577</v>
      </c>
      <c r="P1690" s="637">
        <v>0.11125220458553792</v>
      </c>
      <c r="Q1690" s="650">
        <v>1577</v>
      </c>
    </row>
    <row r="1691" spans="1:17" ht="14.4" customHeight="1" x14ac:dyDescent="0.3">
      <c r="A1691" s="631" t="s">
        <v>3230</v>
      </c>
      <c r="B1691" s="632" t="s">
        <v>2531</v>
      </c>
      <c r="C1691" s="632" t="s">
        <v>634</v>
      </c>
      <c r="D1691" s="632" t="s">
        <v>2902</v>
      </c>
      <c r="E1691" s="632" t="s">
        <v>2903</v>
      </c>
      <c r="F1691" s="649">
        <v>6</v>
      </c>
      <c r="G1691" s="649">
        <v>23160</v>
      </c>
      <c r="H1691" s="649">
        <v>0.8571428571428571</v>
      </c>
      <c r="I1691" s="649">
        <v>3860</v>
      </c>
      <c r="J1691" s="649">
        <v>7</v>
      </c>
      <c r="K1691" s="649">
        <v>27020</v>
      </c>
      <c r="L1691" s="649">
        <v>1</v>
      </c>
      <c r="M1691" s="649">
        <v>3860</v>
      </c>
      <c r="N1691" s="649">
        <v>3</v>
      </c>
      <c r="O1691" s="649">
        <v>11586</v>
      </c>
      <c r="P1691" s="637">
        <v>0.42879348630643965</v>
      </c>
      <c r="Q1691" s="650">
        <v>3862</v>
      </c>
    </row>
    <row r="1692" spans="1:17" ht="14.4" customHeight="1" x14ac:dyDescent="0.3">
      <c r="A1692" s="631" t="s">
        <v>3230</v>
      </c>
      <c r="B1692" s="632" t="s">
        <v>2531</v>
      </c>
      <c r="C1692" s="632" t="s">
        <v>634</v>
      </c>
      <c r="D1692" s="632" t="s">
        <v>2904</v>
      </c>
      <c r="E1692" s="632" t="s">
        <v>2906</v>
      </c>
      <c r="F1692" s="649"/>
      <c r="G1692" s="649"/>
      <c r="H1692" s="649"/>
      <c r="I1692" s="649"/>
      <c r="J1692" s="649">
        <v>1</v>
      </c>
      <c r="K1692" s="649">
        <v>5210</v>
      </c>
      <c r="L1692" s="649">
        <v>1</v>
      </c>
      <c r="M1692" s="649">
        <v>5210</v>
      </c>
      <c r="N1692" s="649"/>
      <c r="O1692" s="649"/>
      <c r="P1692" s="637"/>
      <c r="Q1692" s="650"/>
    </row>
    <row r="1693" spans="1:17" ht="14.4" customHeight="1" x14ac:dyDescent="0.3">
      <c r="A1693" s="631" t="s">
        <v>3230</v>
      </c>
      <c r="B1693" s="632" t="s">
        <v>2531</v>
      </c>
      <c r="C1693" s="632" t="s">
        <v>634</v>
      </c>
      <c r="D1693" s="632" t="s">
        <v>2642</v>
      </c>
      <c r="E1693" s="632" t="s">
        <v>2643</v>
      </c>
      <c r="F1693" s="649"/>
      <c r="G1693" s="649"/>
      <c r="H1693" s="649"/>
      <c r="I1693" s="649"/>
      <c r="J1693" s="649"/>
      <c r="K1693" s="649"/>
      <c r="L1693" s="649"/>
      <c r="M1693" s="649"/>
      <c r="N1693" s="649">
        <v>1</v>
      </c>
      <c r="O1693" s="649">
        <v>1294</v>
      </c>
      <c r="P1693" s="637"/>
      <c r="Q1693" s="650">
        <v>1294</v>
      </c>
    </row>
    <row r="1694" spans="1:17" ht="14.4" customHeight="1" x14ac:dyDescent="0.3">
      <c r="A1694" s="631" t="s">
        <v>3230</v>
      </c>
      <c r="B1694" s="632" t="s">
        <v>2531</v>
      </c>
      <c r="C1694" s="632" t="s">
        <v>634</v>
      </c>
      <c r="D1694" s="632" t="s">
        <v>2644</v>
      </c>
      <c r="E1694" s="632" t="s">
        <v>2645</v>
      </c>
      <c r="F1694" s="649"/>
      <c r="G1694" s="649"/>
      <c r="H1694" s="649"/>
      <c r="I1694" s="649"/>
      <c r="J1694" s="649"/>
      <c r="K1694" s="649"/>
      <c r="L1694" s="649"/>
      <c r="M1694" s="649"/>
      <c r="N1694" s="649">
        <v>1</v>
      </c>
      <c r="O1694" s="649">
        <v>1178</v>
      </c>
      <c r="P1694" s="637"/>
      <c r="Q1694" s="650">
        <v>1178</v>
      </c>
    </row>
    <row r="1695" spans="1:17" ht="14.4" customHeight="1" x14ac:dyDescent="0.3">
      <c r="A1695" s="631" t="s">
        <v>3230</v>
      </c>
      <c r="B1695" s="632" t="s">
        <v>2531</v>
      </c>
      <c r="C1695" s="632" t="s">
        <v>634</v>
      </c>
      <c r="D1695" s="632" t="s">
        <v>2646</v>
      </c>
      <c r="E1695" s="632" t="s">
        <v>2647</v>
      </c>
      <c r="F1695" s="649">
        <v>8</v>
      </c>
      <c r="G1695" s="649">
        <v>41256</v>
      </c>
      <c r="H1695" s="649">
        <v>0.72727272727272729</v>
      </c>
      <c r="I1695" s="649">
        <v>5157</v>
      </c>
      <c r="J1695" s="649">
        <v>11</v>
      </c>
      <c r="K1695" s="649">
        <v>56727</v>
      </c>
      <c r="L1695" s="649">
        <v>1</v>
      </c>
      <c r="M1695" s="649">
        <v>5157</v>
      </c>
      <c r="N1695" s="649">
        <v>12</v>
      </c>
      <c r="O1695" s="649">
        <v>61896</v>
      </c>
      <c r="P1695" s="637">
        <v>1.0911206303876462</v>
      </c>
      <c r="Q1695" s="650">
        <v>5158</v>
      </c>
    </row>
    <row r="1696" spans="1:17" ht="14.4" customHeight="1" x14ac:dyDescent="0.3">
      <c r="A1696" s="631" t="s">
        <v>3230</v>
      </c>
      <c r="B1696" s="632" t="s">
        <v>2531</v>
      </c>
      <c r="C1696" s="632" t="s">
        <v>634</v>
      </c>
      <c r="D1696" s="632" t="s">
        <v>2651</v>
      </c>
      <c r="E1696" s="632" t="s">
        <v>2652</v>
      </c>
      <c r="F1696" s="649">
        <v>2</v>
      </c>
      <c r="G1696" s="649">
        <v>11240</v>
      </c>
      <c r="H1696" s="649">
        <v>0.66666666666666663</v>
      </c>
      <c r="I1696" s="649">
        <v>5620</v>
      </c>
      <c r="J1696" s="649">
        <v>3</v>
      </c>
      <c r="K1696" s="649">
        <v>16860</v>
      </c>
      <c r="L1696" s="649">
        <v>1</v>
      </c>
      <c r="M1696" s="649">
        <v>5620</v>
      </c>
      <c r="N1696" s="649"/>
      <c r="O1696" s="649"/>
      <c r="P1696" s="637"/>
      <c r="Q1696" s="650"/>
    </row>
    <row r="1697" spans="1:17" ht="14.4" customHeight="1" x14ac:dyDescent="0.3">
      <c r="A1697" s="631" t="s">
        <v>3230</v>
      </c>
      <c r="B1697" s="632" t="s">
        <v>2531</v>
      </c>
      <c r="C1697" s="632" t="s">
        <v>634</v>
      </c>
      <c r="D1697" s="632" t="s">
        <v>2651</v>
      </c>
      <c r="E1697" s="632" t="s">
        <v>2653</v>
      </c>
      <c r="F1697" s="649"/>
      <c r="G1697" s="649"/>
      <c r="H1697" s="649"/>
      <c r="I1697" s="649"/>
      <c r="J1697" s="649">
        <v>1</v>
      </c>
      <c r="K1697" s="649">
        <v>5620</v>
      </c>
      <c r="L1697" s="649">
        <v>1</v>
      </c>
      <c r="M1697" s="649">
        <v>5620</v>
      </c>
      <c r="N1697" s="649">
        <v>3</v>
      </c>
      <c r="O1697" s="649">
        <v>16863</v>
      </c>
      <c r="P1697" s="637">
        <v>3.0005338078291817</v>
      </c>
      <c r="Q1697" s="650">
        <v>5621</v>
      </c>
    </row>
    <row r="1698" spans="1:17" ht="14.4" customHeight="1" x14ac:dyDescent="0.3">
      <c r="A1698" s="631" t="s">
        <v>3230</v>
      </c>
      <c r="B1698" s="632" t="s">
        <v>2531</v>
      </c>
      <c r="C1698" s="632" t="s">
        <v>634</v>
      </c>
      <c r="D1698" s="632" t="s">
        <v>2657</v>
      </c>
      <c r="E1698" s="632" t="s">
        <v>2658</v>
      </c>
      <c r="F1698" s="649"/>
      <c r="G1698" s="649"/>
      <c r="H1698" s="649"/>
      <c r="I1698" s="649"/>
      <c r="J1698" s="649">
        <v>1</v>
      </c>
      <c r="K1698" s="649">
        <v>801</v>
      </c>
      <c r="L1698" s="649">
        <v>1</v>
      </c>
      <c r="M1698" s="649">
        <v>801</v>
      </c>
      <c r="N1698" s="649"/>
      <c r="O1698" s="649"/>
      <c r="P1698" s="637"/>
      <c r="Q1698" s="650"/>
    </row>
    <row r="1699" spans="1:17" ht="14.4" customHeight="1" x14ac:dyDescent="0.3">
      <c r="A1699" s="631" t="s">
        <v>3230</v>
      </c>
      <c r="B1699" s="632" t="s">
        <v>2531</v>
      </c>
      <c r="C1699" s="632" t="s">
        <v>634</v>
      </c>
      <c r="D1699" s="632" t="s">
        <v>2659</v>
      </c>
      <c r="E1699" s="632" t="s">
        <v>2660</v>
      </c>
      <c r="F1699" s="649">
        <v>64</v>
      </c>
      <c r="G1699" s="649">
        <v>11328</v>
      </c>
      <c r="H1699" s="649">
        <v>0.84210526315789469</v>
      </c>
      <c r="I1699" s="649">
        <v>177</v>
      </c>
      <c r="J1699" s="649">
        <v>76</v>
      </c>
      <c r="K1699" s="649">
        <v>13452</v>
      </c>
      <c r="L1699" s="649">
        <v>1</v>
      </c>
      <c r="M1699" s="649">
        <v>177</v>
      </c>
      <c r="N1699" s="649">
        <v>87</v>
      </c>
      <c r="O1699" s="649">
        <v>15486</v>
      </c>
      <c r="P1699" s="637">
        <v>1.1512042818911685</v>
      </c>
      <c r="Q1699" s="650">
        <v>178</v>
      </c>
    </row>
    <row r="1700" spans="1:17" ht="14.4" customHeight="1" x14ac:dyDescent="0.3">
      <c r="A1700" s="631" t="s">
        <v>3230</v>
      </c>
      <c r="B1700" s="632" t="s">
        <v>2531</v>
      </c>
      <c r="C1700" s="632" t="s">
        <v>634</v>
      </c>
      <c r="D1700" s="632" t="s">
        <v>2659</v>
      </c>
      <c r="E1700" s="632" t="s">
        <v>2661</v>
      </c>
      <c r="F1700" s="649">
        <v>10</v>
      </c>
      <c r="G1700" s="649">
        <v>1770</v>
      </c>
      <c r="H1700" s="649">
        <v>0.47619047619047616</v>
      </c>
      <c r="I1700" s="649">
        <v>177</v>
      </c>
      <c r="J1700" s="649">
        <v>21</v>
      </c>
      <c r="K1700" s="649">
        <v>3717</v>
      </c>
      <c r="L1700" s="649">
        <v>1</v>
      </c>
      <c r="M1700" s="649">
        <v>177</v>
      </c>
      <c r="N1700" s="649">
        <v>21</v>
      </c>
      <c r="O1700" s="649">
        <v>3738</v>
      </c>
      <c r="P1700" s="637">
        <v>1.0056497175141244</v>
      </c>
      <c r="Q1700" s="650">
        <v>178</v>
      </c>
    </row>
    <row r="1701" spans="1:17" ht="14.4" customHeight="1" x14ac:dyDescent="0.3">
      <c r="A1701" s="631" t="s">
        <v>3230</v>
      </c>
      <c r="B1701" s="632" t="s">
        <v>2531</v>
      </c>
      <c r="C1701" s="632" t="s">
        <v>634</v>
      </c>
      <c r="D1701" s="632" t="s">
        <v>2662</v>
      </c>
      <c r="E1701" s="632" t="s">
        <v>2663</v>
      </c>
      <c r="F1701" s="649">
        <v>43</v>
      </c>
      <c r="G1701" s="649">
        <v>88064</v>
      </c>
      <c r="H1701" s="649">
        <v>1.6530390058940572</v>
      </c>
      <c r="I1701" s="649">
        <v>2048</v>
      </c>
      <c r="J1701" s="649">
        <v>26</v>
      </c>
      <c r="K1701" s="649">
        <v>53274</v>
      </c>
      <c r="L1701" s="649">
        <v>1</v>
      </c>
      <c r="M1701" s="649">
        <v>2049</v>
      </c>
      <c r="N1701" s="649">
        <v>44</v>
      </c>
      <c r="O1701" s="649">
        <v>90200</v>
      </c>
      <c r="P1701" s="637">
        <v>1.693133611142396</v>
      </c>
      <c r="Q1701" s="650">
        <v>2050</v>
      </c>
    </row>
    <row r="1702" spans="1:17" ht="14.4" customHeight="1" x14ac:dyDescent="0.3">
      <c r="A1702" s="631" t="s">
        <v>3230</v>
      </c>
      <c r="B1702" s="632" t="s">
        <v>2531</v>
      </c>
      <c r="C1702" s="632" t="s">
        <v>634</v>
      </c>
      <c r="D1702" s="632" t="s">
        <v>2669</v>
      </c>
      <c r="E1702" s="632" t="s">
        <v>2670</v>
      </c>
      <c r="F1702" s="649"/>
      <c r="G1702" s="649"/>
      <c r="H1702" s="649"/>
      <c r="I1702" s="649"/>
      <c r="J1702" s="649">
        <v>1</v>
      </c>
      <c r="K1702" s="649">
        <v>2737</v>
      </c>
      <c r="L1702" s="649">
        <v>1</v>
      </c>
      <c r="M1702" s="649">
        <v>2737</v>
      </c>
      <c r="N1702" s="649">
        <v>3</v>
      </c>
      <c r="O1702" s="649">
        <v>8211</v>
      </c>
      <c r="P1702" s="637">
        <v>3</v>
      </c>
      <c r="Q1702" s="650">
        <v>2737</v>
      </c>
    </row>
    <row r="1703" spans="1:17" ht="14.4" customHeight="1" x14ac:dyDescent="0.3">
      <c r="A1703" s="631" t="s">
        <v>3230</v>
      </c>
      <c r="B1703" s="632" t="s">
        <v>2531</v>
      </c>
      <c r="C1703" s="632" t="s">
        <v>634</v>
      </c>
      <c r="D1703" s="632" t="s">
        <v>2669</v>
      </c>
      <c r="E1703" s="632" t="s">
        <v>2671</v>
      </c>
      <c r="F1703" s="649">
        <v>1</v>
      </c>
      <c r="G1703" s="649">
        <v>2736</v>
      </c>
      <c r="H1703" s="649">
        <v>0.99963463646328099</v>
      </c>
      <c r="I1703" s="649">
        <v>2736</v>
      </c>
      <c r="J1703" s="649">
        <v>1</v>
      </c>
      <c r="K1703" s="649">
        <v>2737</v>
      </c>
      <c r="L1703" s="649">
        <v>1</v>
      </c>
      <c r="M1703" s="649">
        <v>2737</v>
      </c>
      <c r="N1703" s="649"/>
      <c r="O1703" s="649"/>
      <c r="P1703" s="637"/>
      <c r="Q1703" s="650"/>
    </row>
    <row r="1704" spans="1:17" ht="14.4" customHeight="1" x14ac:dyDescent="0.3">
      <c r="A1704" s="631" t="s">
        <v>3230</v>
      </c>
      <c r="B1704" s="632" t="s">
        <v>2531</v>
      </c>
      <c r="C1704" s="632" t="s">
        <v>634</v>
      </c>
      <c r="D1704" s="632" t="s">
        <v>2672</v>
      </c>
      <c r="E1704" s="632" t="s">
        <v>2673</v>
      </c>
      <c r="F1704" s="649">
        <v>1</v>
      </c>
      <c r="G1704" s="649">
        <v>5269</v>
      </c>
      <c r="H1704" s="649">
        <v>1</v>
      </c>
      <c r="I1704" s="649">
        <v>5269</v>
      </c>
      <c r="J1704" s="649">
        <v>1</v>
      </c>
      <c r="K1704" s="649">
        <v>5269</v>
      </c>
      <c r="L1704" s="649">
        <v>1</v>
      </c>
      <c r="M1704" s="649">
        <v>5269</v>
      </c>
      <c r="N1704" s="649">
        <v>2</v>
      </c>
      <c r="O1704" s="649">
        <v>10539</v>
      </c>
      <c r="P1704" s="637">
        <v>2.0001897893338394</v>
      </c>
      <c r="Q1704" s="650">
        <v>5269.5</v>
      </c>
    </row>
    <row r="1705" spans="1:17" ht="14.4" customHeight="1" x14ac:dyDescent="0.3">
      <c r="A1705" s="631" t="s">
        <v>3230</v>
      </c>
      <c r="B1705" s="632" t="s">
        <v>2531</v>
      </c>
      <c r="C1705" s="632" t="s">
        <v>634</v>
      </c>
      <c r="D1705" s="632" t="s">
        <v>2688</v>
      </c>
      <c r="E1705" s="632" t="s">
        <v>2689</v>
      </c>
      <c r="F1705" s="649"/>
      <c r="G1705" s="649"/>
      <c r="H1705" s="649"/>
      <c r="I1705" s="649"/>
      <c r="J1705" s="649">
        <v>1</v>
      </c>
      <c r="K1705" s="649">
        <v>199</v>
      </c>
      <c r="L1705" s="649">
        <v>1</v>
      </c>
      <c r="M1705" s="649">
        <v>199</v>
      </c>
      <c r="N1705" s="649"/>
      <c r="O1705" s="649"/>
      <c r="P1705" s="637"/>
      <c r="Q1705" s="650"/>
    </row>
    <row r="1706" spans="1:17" ht="14.4" customHeight="1" x14ac:dyDescent="0.3">
      <c r="A1706" s="631" t="s">
        <v>3230</v>
      </c>
      <c r="B1706" s="632" t="s">
        <v>2531</v>
      </c>
      <c r="C1706" s="632" t="s">
        <v>634</v>
      </c>
      <c r="D1706" s="632" t="s">
        <v>2691</v>
      </c>
      <c r="E1706" s="632" t="s">
        <v>2692</v>
      </c>
      <c r="F1706" s="649"/>
      <c r="G1706" s="649"/>
      <c r="H1706" s="649"/>
      <c r="I1706" s="649"/>
      <c r="J1706" s="649">
        <v>3</v>
      </c>
      <c r="K1706" s="649">
        <v>612</v>
      </c>
      <c r="L1706" s="649">
        <v>1</v>
      </c>
      <c r="M1706" s="649">
        <v>204</v>
      </c>
      <c r="N1706" s="649"/>
      <c r="O1706" s="649"/>
      <c r="P1706" s="637"/>
      <c r="Q1706" s="650"/>
    </row>
    <row r="1707" spans="1:17" ht="14.4" customHeight="1" x14ac:dyDescent="0.3">
      <c r="A1707" s="631" t="s">
        <v>3230</v>
      </c>
      <c r="B1707" s="632" t="s">
        <v>2531</v>
      </c>
      <c r="C1707" s="632" t="s">
        <v>634</v>
      </c>
      <c r="D1707" s="632" t="s">
        <v>2693</v>
      </c>
      <c r="E1707" s="632" t="s">
        <v>2694</v>
      </c>
      <c r="F1707" s="649">
        <v>2</v>
      </c>
      <c r="G1707" s="649">
        <v>852</v>
      </c>
      <c r="H1707" s="649">
        <v>0.10526315789473684</v>
      </c>
      <c r="I1707" s="649">
        <v>426</v>
      </c>
      <c r="J1707" s="649">
        <v>19</v>
      </c>
      <c r="K1707" s="649">
        <v>8094</v>
      </c>
      <c r="L1707" s="649">
        <v>1</v>
      </c>
      <c r="M1707" s="649">
        <v>426</v>
      </c>
      <c r="N1707" s="649">
        <v>11</v>
      </c>
      <c r="O1707" s="649">
        <v>4697</v>
      </c>
      <c r="P1707" s="637">
        <v>0.58030639980232268</v>
      </c>
      <c r="Q1707" s="650">
        <v>427</v>
      </c>
    </row>
    <row r="1708" spans="1:17" ht="14.4" customHeight="1" x14ac:dyDescent="0.3">
      <c r="A1708" s="631" t="s">
        <v>3230</v>
      </c>
      <c r="B1708" s="632" t="s">
        <v>2531</v>
      </c>
      <c r="C1708" s="632" t="s">
        <v>634</v>
      </c>
      <c r="D1708" s="632" t="s">
        <v>2693</v>
      </c>
      <c r="E1708" s="632" t="s">
        <v>2695</v>
      </c>
      <c r="F1708" s="649">
        <v>8</v>
      </c>
      <c r="G1708" s="649">
        <v>3408</v>
      </c>
      <c r="H1708" s="649">
        <v>0.5714285714285714</v>
      </c>
      <c r="I1708" s="649">
        <v>426</v>
      </c>
      <c r="J1708" s="649">
        <v>14</v>
      </c>
      <c r="K1708" s="649">
        <v>5964</v>
      </c>
      <c r="L1708" s="649">
        <v>1</v>
      </c>
      <c r="M1708" s="649">
        <v>426</v>
      </c>
      <c r="N1708" s="649">
        <v>1</v>
      </c>
      <c r="O1708" s="649">
        <v>427</v>
      </c>
      <c r="P1708" s="637">
        <v>7.1596244131455405E-2</v>
      </c>
      <c r="Q1708" s="650">
        <v>427</v>
      </c>
    </row>
    <row r="1709" spans="1:17" ht="14.4" customHeight="1" x14ac:dyDescent="0.3">
      <c r="A1709" s="631" t="s">
        <v>3230</v>
      </c>
      <c r="B1709" s="632" t="s">
        <v>2531</v>
      </c>
      <c r="C1709" s="632" t="s">
        <v>634</v>
      </c>
      <c r="D1709" s="632" t="s">
        <v>2698</v>
      </c>
      <c r="E1709" s="632" t="s">
        <v>2699</v>
      </c>
      <c r="F1709" s="649"/>
      <c r="G1709" s="649"/>
      <c r="H1709" s="649"/>
      <c r="I1709" s="649"/>
      <c r="J1709" s="649">
        <v>1</v>
      </c>
      <c r="K1709" s="649">
        <v>163</v>
      </c>
      <c r="L1709" s="649">
        <v>1</v>
      </c>
      <c r="M1709" s="649">
        <v>163</v>
      </c>
      <c r="N1709" s="649"/>
      <c r="O1709" s="649"/>
      <c r="P1709" s="637"/>
      <c r="Q1709" s="650"/>
    </row>
    <row r="1710" spans="1:17" ht="14.4" customHeight="1" x14ac:dyDescent="0.3">
      <c r="A1710" s="631" t="s">
        <v>3230</v>
      </c>
      <c r="B1710" s="632" t="s">
        <v>2531</v>
      </c>
      <c r="C1710" s="632" t="s">
        <v>634</v>
      </c>
      <c r="D1710" s="632" t="s">
        <v>2701</v>
      </c>
      <c r="E1710" s="632" t="s">
        <v>2703</v>
      </c>
      <c r="F1710" s="649">
        <v>1</v>
      </c>
      <c r="G1710" s="649">
        <v>436</v>
      </c>
      <c r="H1710" s="649"/>
      <c r="I1710" s="649">
        <v>436</v>
      </c>
      <c r="J1710" s="649"/>
      <c r="K1710" s="649"/>
      <c r="L1710" s="649"/>
      <c r="M1710" s="649"/>
      <c r="N1710" s="649"/>
      <c r="O1710" s="649"/>
      <c r="P1710" s="637"/>
      <c r="Q1710" s="650"/>
    </row>
    <row r="1711" spans="1:17" ht="14.4" customHeight="1" x14ac:dyDescent="0.3">
      <c r="A1711" s="631" t="s">
        <v>3230</v>
      </c>
      <c r="B1711" s="632" t="s">
        <v>2531</v>
      </c>
      <c r="C1711" s="632" t="s">
        <v>634</v>
      </c>
      <c r="D1711" s="632" t="s">
        <v>2704</v>
      </c>
      <c r="E1711" s="632" t="s">
        <v>2705</v>
      </c>
      <c r="F1711" s="649">
        <v>9</v>
      </c>
      <c r="G1711" s="649">
        <v>19386</v>
      </c>
      <c r="H1711" s="649">
        <v>1.7991647331786542</v>
      </c>
      <c r="I1711" s="649">
        <v>2154</v>
      </c>
      <c r="J1711" s="649">
        <v>5</v>
      </c>
      <c r="K1711" s="649">
        <v>10775</v>
      </c>
      <c r="L1711" s="649">
        <v>1</v>
      </c>
      <c r="M1711" s="649">
        <v>2155</v>
      </c>
      <c r="N1711" s="649">
        <v>14</v>
      </c>
      <c r="O1711" s="649">
        <v>30184</v>
      </c>
      <c r="P1711" s="637">
        <v>2.8012993039443157</v>
      </c>
      <c r="Q1711" s="650">
        <v>2156</v>
      </c>
    </row>
    <row r="1712" spans="1:17" ht="14.4" customHeight="1" x14ac:dyDescent="0.3">
      <c r="A1712" s="631" t="s">
        <v>3230</v>
      </c>
      <c r="B1712" s="632" t="s">
        <v>2531</v>
      </c>
      <c r="C1712" s="632" t="s">
        <v>634</v>
      </c>
      <c r="D1712" s="632" t="s">
        <v>2704</v>
      </c>
      <c r="E1712" s="632" t="s">
        <v>2706</v>
      </c>
      <c r="F1712" s="649">
        <v>23</v>
      </c>
      <c r="G1712" s="649">
        <v>49542</v>
      </c>
      <c r="H1712" s="649">
        <v>0.85145656096932198</v>
      </c>
      <c r="I1712" s="649">
        <v>2154</v>
      </c>
      <c r="J1712" s="649">
        <v>27</v>
      </c>
      <c r="K1712" s="649">
        <v>58185</v>
      </c>
      <c r="L1712" s="649">
        <v>1</v>
      </c>
      <c r="M1712" s="649">
        <v>2155</v>
      </c>
      <c r="N1712" s="649">
        <v>36</v>
      </c>
      <c r="O1712" s="649">
        <v>77616</v>
      </c>
      <c r="P1712" s="637">
        <v>1.3339520494972932</v>
      </c>
      <c r="Q1712" s="650">
        <v>2156</v>
      </c>
    </row>
    <row r="1713" spans="1:17" ht="14.4" customHeight="1" x14ac:dyDescent="0.3">
      <c r="A1713" s="631" t="s">
        <v>3230</v>
      </c>
      <c r="B1713" s="632" t="s">
        <v>2531</v>
      </c>
      <c r="C1713" s="632" t="s">
        <v>634</v>
      </c>
      <c r="D1713" s="632" t="s">
        <v>2918</v>
      </c>
      <c r="E1713" s="632" t="s">
        <v>2903</v>
      </c>
      <c r="F1713" s="649">
        <v>6</v>
      </c>
      <c r="G1713" s="649">
        <v>11328</v>
      </c>
      <c r="H1713" s="649">
        <v>0.74960296453149811</v>
      </c>
      <c r="I1713" s="649">
        <v>1888</v>
      </c>
      <c r="J1713" s="649">
        <v>8</v>
      </c>
      <c r="K1713" s="649">
        <v>15112</v>
      </c>
      <c r="L1713" s="649">
        <v>1</v>
      </c>
      <c r="M1713" s="649">
        <v>1889</v>
      </c>
      <c r="N1713" s="649">
        <v>4</v>
      </c>
      <c r="O1713" s="649">
        <v>7556</v>
      </c>
      <c r="P1713" s="637">
        <v>0.5</v>
      </c>
      <c r="Q1713" s="650">
        <v>1889</v>
      </c>
    </row>
    <row r="1714" spans="1:17" ht="14.4" customHeight="1" x14ac:dyDescent="0.3">
      <c r="A1714" s="631" t="s">
        <v>3230</v>
      </c>
      <c r="B1714" s="632" t="s">
        <v>2531</v>
      </c>
      <c r="C1714" s="632" t="s">
        <v>634</v>
      </c>
      <c r="D1714" s="632" t="s">
        <v>2715</v>
      </c>
      <c r="E1714" s="632" t="s">
        <v>2716</v>
      </c>
      <c r="F1714" s="649">
        <v>1</v>
      </c>
      <c r="G1714" s="649">
        <v>8459</v>
      </c>
      <c r="H1714" s="649">
        <v>0.14284025667004391</v>
      </c>
      <c r="I1714" s="649">
        <v>8459</v>
      </c>
      <c r="J1714" s="649">
        <v>7</v>
      </c>
      <c r="K1714" s="649">
        <v>59220</v>
      </c>
      <c r="L1714" s="649">
        <v>1</v>
      </c>
      <c r="M1714" s="649">
        <v>8460</v>
      </c>
      <c r="N1714" s="649"/>
      <c r="O1714" s="649"/>
      <c r="P1714" s="637"/>
      <c r="Q1714" s="650"/>
    </row>
    <row r="1715" spans="1:17" ht="14.4" customHeight="1" x14ac:dyDescent="0.3">
      <c r="A1715" s="631" t="s">
        <v>3230</v>
      </c>
      <c r="B1715" s="632" t="s">
        <v>2531</v>
      </c>
      <c r="C1715" s="632" t="s">
        <v>634</v>
      </c>
      <c r="D1715" s="632" t="s">
        <v>2715</v>
      </c>
      <c r="E1715" s="632" t="s">
        <v>2717</v>
      </c>
      <c r="F1715" s="649">
        <v>2</v>
      </c>
      <c r="G1715" s="649">
        <v>16918</v>
      </c>
      <c r="H1715" s="649"/>
      <c r="I1715" s="649">
        <v>8459</v>
      </c>
      <c r="J1715" s="649"/>
      <c r="K1715" s="649"/>
      <c r="L1715" s="649"/>
      <c r="M1715" s="649"/>
      <c r="N1715" s="649">
        <v>3</v>
      </c>
      <c r="O1715" s="649">
        <v>25386</v>
      </c>
      <c r="P1715" s="637"/>
      <c r="Q1715" s="650">
        <v>8462</v>
      </c>
    </row>
    <row r="1716" spans="1:17" ht="14.4" customHeight="1" x14ac:dyDescent="0.3">
      <c r="A1716" s="631" t="s">
        <v>3230</v>
      </c>
      <c r="B1716" s="632" t="s">
        <v>2531</v>
      </c>
      <c r="C1716" s="632" t="s">
        <v>634</v>
      </c>
      <c r="D1716" s="632" t="s">
        <v>2725</v>
      </c>
      <c r="E1716" s="632" t="s">
        <v>2726</v>
      </c>
      <c r="F1716" s="649">
        <v>1</v>
      </c>
      <c r="G1716" s="649">
        <v>373</v>
      </c>
      <c r="H1716" s="649"/>
      <c r="I1716" s="649">
        <v>373</v>
      </c>
      <c r="J1716" s="649"/>
      <c r="K1716" s="649"/>
      <c r="L1716" s="649"/>
      <c r="M1716" s="649"/>
      <c r="N1716" s="649"/>
      <c r="O1716" s="649"/>
      <c r="P1716" s="637"/>
      <c r="Q1716" s="650"/>
    </row>
    <row r="1717" spans="1:17" ht="14.4" customHeight="1" x14ac:dyDescent="0.3">
      <c r="A1717" s="631" t="s">
        <v>3233</v>
      </c>
      <c r="B1717" s="632" t="s">
        <v>2531</v>
      </c>
      <c r="C1717" s="632" t="s">
        <v>2499</v>
      </c>
      <c r="D1717" s="632" t="s">
        <v>2533</v>
      </c>
      <c r="E1717" s="632" t="s">
        <v>618</v>
      </c>
      <c r="F1717" s="649">
        <v>0.64</v>
      </c>
      <c r="G1717" s="649">
        <v>1733.1399999999999</v>
      </c>
      <c r="H1717" s="649"/>
      <c r="I1717" s="649">
        <v>2708.0312499999995</v>
      </c>
      <c r="J1717" s="649"/>
      <c r="K1717" s="649"/>
      <c r="L1717" s="649"/>
      <c r="M1717" s="649"/>
      <c r="N1717" s="649"/>
      <c r="O1717" s="649"/>
      <c r="P1717" s="637"/>
      <c r="Q1717" s="650"/>
    </row>
    <row r="1718" spans="1:17" ht="14.4" customHeight="1" x14ac:dyDescent="0.3">
      <c r="A1718" s="631" t="s">
        <v>3233</v>
      </c>
      <c r="B1718" s="632" t="s">
        <v>2531</v>
      </c>
      <c r="C1718" s="632" t="s">
        <v>2499</v>
      </c>
      <c r="D1718" s="632" t="s">
        <v>2536</v>
      </c>
      <c r="E1718" s="632" t="s">
        <v>2537</v>
      </c>
      <c r="F1718" s="649">
        <v>0.5</v>
      </c>
      <c r="G1718" s="649">
        <v>502.41</v>
      </c>
      <c r="H1718" s="649"/>
      <c r="I1718" s="649">
        <v>1004.82</v>
      </c>
      <c r="J1718" s="649"/>
      <c r="K1718" s="649"/>
      <c r="L1718" s="649"/>
      <c r="M1718" s="649"/>
      <c r="N1718" s="649"/>
      <c r="O1718" s="649"/>
      <c r="P1718" s="637"/>
      <c r="Q1718" s="650"/>
    </row>
    <row r="1719" spans="1:17" ht="14.4" customHeight="1" x14ac:dyDescent="0.3">
      <c r="A1719" s="631" t="s">
        <v>3233</v>
      </c>
      <c r="B1719" s="632" t="s">
        <v>2531</v>
      </c>
      <c r="C1719" s="632" t="s">
        <v>2499</v>
      </c>
      <c r="D1719" s="632" t="s">
        <v>2538</v>
      </c>
      <c r="E1719" s="632" t="s">
        <v>754</v>
      </c>
      <c r="F1719" s="649"/>
      <c r="G1719" s="649"/>
      <c r="H1719" s="649"/>
      <c r="I1719" s="649"/>
      <c r="J1719" s="649"/>
      <c r="K1719" s="649"/>
      <c r="L1719" s="649"/>
      <c r="M1719" s="649"/>
      <c r="N1719" s="649">
        <v>0.17</v>
      </c>
      <c r="O1719" s="649">
        <v>1487.36</v>
      </c>
      <c r="P1719" s="637"/>
      <c r="Q1719" s="650">
        <v>8749.1764705882342</v>
      </c>
    </row>
    <row r="1720" spans="1:17" ht="14.4" customHeight="1" x14ac:dyDescent="0.3">
      <c r="A1720" s="631" t="s">
        <v>3233</v>
      </c>
      <c r="B1720" s="632" t="s">
        <v>2531</v>
      </c>
      <c r="C1720" s="632" t="s">
        <v>2499</v>
      </c>
      <c r="D1720" s="632" t="s">
        <v>2542</v>
      </c>
      <c r="E1720" s="632" t="s">
        <v>616</v>
      </c>
      <c r="F1720" s="649"/>
      <c r="G1720" s="649"/>
      <c r="H1720" s="649"/>
      <c r="I1720" s="649"/>
      <c r="J1720" s="649"/>
      <c r="K1720" s="649"/>
      <c r="L1720" s="649"/>
      <c r="M1720" s="649"/>
      <c r="N1720" s="649">
        <v>1</v>
      </c>
      <c r="O1720" s="649">
        <v>775.69</v>
      </c>
      <c r="P1720" s="637"/>
      <c r="Q1720" s="650">
        <v>775.69</v>
      </c>
    </row>
    <row r="1721" spans="1:17" ht="14.4" customHeight="1" x14ac:dyDescent="0.3">
      <c r="A1721" s="631" t="s">
        <v>3233</v>
      </c>
      <c r="B1721" s="632" t="s">
        <v>2531</v>
      </c>
      <c r="C1721" s="632" t="s">
        <v>2499</v>
      </c>
      <c r="D1721" s="632" t="s">
        <v>2547</v>
      </c>
      <c r="E1721" s="632" t="s">
        <v>716</v>
      </c>
      <c r="F1721" s="649"/>
      <c r="G1721" s="649"/>
      <c r="H1721" s="649"/>
      <c r="I1721" s="649"/>
      <c r="J1721" s="649"/>
      <c r="K1721" s="649"/>
      <c r="L1721" s="649"/>
      <c r="M1721" s="649"/>
      <c r="N1721" s="649">
        <v>0.25</v>
      </c>
      <c r="O1721" s="649">
        <v>454.76</v>
      </c>
      <c r="P1721" s="637"/>
      <c r="Q1721" s="650">
        <v>1819.04</v>
      </c>
    </row>
    <row r="1722" spans="1:17" ht="14.4" customHeight="1" x14ac:dyDescent="0.3">
      <c r="A1722" s="631" t="s">
        <v>3233</v>
      </c>
      <c r="B1722" s="632" t="s">
        <v>2531</v>
      </c>
      <c r="C1722" s="632" t="s">
        <v>2499</v>
      </c>
      <c r="D1722" s="632" t="s">
        <v>2550</v>
      </c>
      <c r="E1722" s="632" t="s">
        <v>716</v>
      </c>
      <c r="F1722" s="649">
        <v>0.01</v>
      </c>
      <c r="G1722" s="649">
        <v>460.41</v>
      </c>
      <c r="H1722" s="649">
        <v>0.97348556929908037</v>
      </c>
      <c r="I1722" s="649">
        <v>46041</v>
      </c>
      <c r="J1722" s="649">
        <v>0.01</v>
      </c>
      <c r="K1722" s="649">
        <v>472.95</v>
      </c>
      <c r="L1722" s="649">
        <v>1</v>
      </c>
      <c r="M1722" s="649">
        <v>47295</v>
      </c>
      <c r="N1722" s="649">
        <v>0.01</v>
      </c>
      <c r="O1722" s="649">
        <v>170.45</v>
      </c>
      <c r="P1722" s="637">
        <v>0.36039750502167245</v>
      </c>
      <c r="Q1722" s="650">
        <v>17045</v>
      </c>
    </row>
    <row r="1723" spans="1:17" ht="14.4" customHeight="1" x14ac:dyDescent="0.3">
      <c r="A1723" s="631" t="s">
        <v>3233</v>
      </c>
      <c r="B1723" s="632" t="s">
        <v>2531</v>
      </c>
      <c r="C1723" s="632" t="s">
        <v>634</v>
      </c>
      <c r="D1723" s="632" t="s">
        <v>2587</v>
      </c>
      <c r="E1723" s="632" t="s">
        <v>2588</v>
      </c>
      <c r="F1723" s="649">
        <v>3</v>
      </c>
      <c r="G1723" s="649">
        <v>639</v>
      </c>
      <c r="H1723" s="649">
        <v>0.75</v>
      </c>
      <c r="I1723" s="649">
        <v>213</v>
      </c>
      <c r="J1723" s="649">
        <v>4</v>
      </c>
      <c r="K1723" s="649">
        <v>852</v>
      </c>
      <c r="L1723" s="649">
        <v>1</v>
      </c>
      <c r="M1723" s="649">
        <v>213</v>
      </c>
      <c r="N1723" s="649">
        <v>4</v>
      </c>
      <c r="O1723" s="649">
        <v>856</v>
      </c>
      <c r="P1723" s="637">
        <v>1.0046948356807512</v>
      </c>
      <c r="Q1723" s="650">
        <v>214</v>
      </c>
    </row>
    <row r="1724" spans="1:17" ht="14.4" customHeight="1" x14ac:dyDescent="0.3">
      <c r="A1724" s="631" t="s">
        <v>3233</v>
      </c>
      <c r="B1724" s="632" t="s">
        <v>2531</v>
      </c>
      <c r="C1724" s="632" t="s">
        <v>634</v>
      </c>
      <c r="D1724" s="632" t="s">
        <v>2587</v>
      </c>
      <c r="E1724" s="632" t="s">
        <v>2589</v>
      </c>
      <c r="F1724" s="649"/>
      <c r="G1724" s="649"/>
      <c r="H1724" s="649"/>
      <c r="I1724" s="649"/>
      <c r="J1724" s="649">
        <v>1</v>
      </c>
      <c r="K1724" s="649">
        <v>213</v>
      </c>
      <c r="L1724" s="649">
        <v>1</v>
      </c>
      <c r="M1724" s="649">
        <v>213</v>
      </c>
      <c r="N1724" s="649">
        <v>2</v>
      </c>
      <c r="O1724" s="649">
        <v>428</v>
      </c>
      <c r="P1724" s="637">
        <v>2.0093896713615025</v>
      </c>
      <c r="Q1724" s="650">
        <v>214</v>
      </c>
    </row>
    <row r="1725" spans="1:17" ht="14.4" customHeight="1" x14ac:dyDescent="0.3">
      <c r="A1725" s="631" t="s">
        <v>3233</v>
      </c>
      <c r="B1725" s="632" t="s">
        <v>2531</v>
      </c>
      <c r="C1725" s="632" t="s">
        <v>634</v>
      </c>
      <c r="D1725" s="632" t="s">
        <v>2590</v>
      </c>
      <c r="E1725" s="632" t="s">
        <v>2591</v>
      </c>
      <c r="F1725" s="649"/>
      <c r="G1725" s="649"/>
      <c r="H1725" s="649"/>
      <c r="I1725" s="649"/>
      <c r="J1725" s="649">
        <v>1</v>
      </c>
      <c r="K1725" s="649">
        <v>155</v>
      </c>
      <c r="L1725" s="649">
        <v>1</v>
      </c>
      <c r="M1725" s="649">
        <v>155</v>
      </c>
      <c r="N1725" s="649"/>
      <c r="O1725" s="649"/>
      <c r="P1725" s="637"/>
      <c r="Q1725" s="650"/>
    </row>
    <row r="1726" spans="1:17" ht="14.4" customHeight="1" x14ac:dyDescent="0.3">
      <c r="A1726" s="631" t="s">
        <v>3233</v>
      </c>
      <c r="B1726" s="632" t="s">
        <v>2531</v>
      </c>
      <c r="C1726" s="632" t="s">
        <v>634</v>
      </c>
      <c r="D1726" s="632" t="s">
        <v>2596</v>
      </c>
      <c r="E1726" s="632" t="s">
        <v>2597</v>
      </c>
      <c r="F1726" s="649"/>
      <c r="G1726" s="649"/>
      <c r="H1726" s="649"/>
      <c r="I1726" s="649"/>
      <c r="J1726" s="649">
        <v>2</v>
      </c>
      <c r="K1726" s="649">
        <v>256</v>
      </c>
      <c r="L1726" s="649">
        <v>1</v>
      </c>
      <c r="M1726" s="649">
        <v>128</v>
      </c>
      <c r="N1726" s="649">
        <v>1</v>
      </c>
      <c r="O1726" s="649">
        <v>128</v>
      </c>
      <c r="P1726" s="637">
        <v>0.5</v>
      </c>
      <c r="Q1726" s="650">
        <v>128</v>
      </c>
    </row>
    <row r="1727" spans="1:17" ht="14.4" customHeight="1" x14ac:dyDescent="0.3">
      <c r="A1727" s="631" t="s">
        <v>3233</v>
      </c>
      <c r="B1727" s="632" t="s">
        <v>2531</v>
      </c>
      <c r="C1727" s="632" t="s">
        <v>634</v>
      </c>
      <c r="D1727" s="632" t="s">
        <v>2596</v>
      </c>
      <c r="E1727" s="632" t="s">
        <v>2598</v>
      </c>
      <c r="F1727" s="649"/>
      <c r="G1727" s="649"/>
      <c r="H1727" s="649"/>
      <c r="I1727" s="649"/>
      <c r="J1727" s="649">
        <v>2</v>
      </c>
      <c r="K1727" s="649">
        <v>256</v>
      </c>
      <c r="L1727" s="649">
        <v>1</v>
      </c>
      <c r="M1727" s="649">
        <v>128</v>
      </c>
      <c r="N1727" s="649"/>
      <c r="O1727" s="649"/>
      <c r="P1727" s="637"/>
      <c r="Q1727" s="650"/>
    </row>
    <row r="1728" spans="1:17" ht="14.4" customHeight="1" x14ac:dyDescent="0.3">
      <c r="A1728" s="631" t="s">
        <v>3233</v>
      </c>
      <c r="B1728" s="632" t="s">
        <v>2531</v>
      </c>
      <c r="C1728" s="632" t="s">
        <v>634</v>
      </c>
      <c r="D1728" s="632" t="s">
        <v>2599</v>
      </c>
      <c r="E1728" s="632" t="s">
        <v>2600</v>
      </c>
      <c r="F1728" s="649">
        <v>1</v>
      </c>
      <c r="G1728" s="649">
        <v>223</v>
      </c>
      <c r="H1728" s="649"/>
      <c r="I1728" s="649">
        <v>223</v>
      </c>
      <c r="J1728" s="649"/>
      <c r="K1728" s="649"/>
      <c r="L1728" s="649"/>
      <c r="M1728" s="649"/>
      <c r="N1728" s="649">
        <v>7</v>
      </c>
      <c r="O1728" s="649">
        <v>1568</v>
      </c>
      <c r="P1728" s="637"/>
      <c r="Q1728" s="650">
        <v>224</v>
      </c>
    </row>
    <row r="1729" spans="1:17" ht="14.4" customHeight="1" x14ac:dyDescent="0.3">
      <c r="A1729" s="631" t="s">
        <v>3233</v>
      </c>
      <c r="B1729" s="632" t="s">
        <v>2531</v>
      </c>
      <c r="C1729" s="632" t="s">
        <v>634</v>
      </c>
      <c r="D1729" s="632" t="s">
        <v>2602</v>
      </c>
      <c r="E1729" s="632" t="s">
        <v>2604</v>
      </c>
      <c r="F1729" s="649"/>
      <c r="G1729" s="649"/>
      <c r="H1729" s="649"/>
      <c r="I1729" s="649"/>
      <c r="J1729" s="649"/>
      <c r="K1729" s="649"/>
      <c r="L1729" s="649"/>
      <c r="M1729" s="649"/>
      <c r="N1729" s="649">
        <v>1</v>
      </c>
      <c r="O1729" s="649">
        <v>224</v>
      </c>
      <c r="P1729" s="637"/>
      <c r="Q1729" s="650">
        <v>224</v>
      </c>
    </row>
    <row r="1730" spans="1:17" ht="14.4" customHeight="1" x14ac:dyDescent="0.3">
      <c r="A1730" s="631" t="s">
        <v>3233</v>
      </c>
      <c r="B1730" s="632" t="s">
        <v>2531</v>
      </c>
      <c r="C1730" s="632" t="s">
        <v>634</v>
      </c>
      <c r="D1730" s="632" t="s">
        <v>2608</v>
      </c>
      <c r="E1730" s="632" t="s">
        <v>2609</v>
      </c>
      <c r="F1730" s="649"/>
      <c r="G1730" s="649"/>
      <c r="H1730" s="649"/>
      <c r="I1730" s="649"/>
      <c r="J1730" s="649"/>
      <c r="K1730" s="649"/>
      <c r="L1730" s="649"/>
      <c r="M1730" s="649"/>
      <c r="N1730" s="649">
        <v>1</v>
      </c>
      <c r="O1730" s="649">
        <v>226</v>
      </c>
      <c r="P1730" s="637"/>
      <c r="Q1730" s="650">
        <v>226</v>
      </c>
    </row>
    <row r="1731" spans="1:17" ht="14.4" customHeight="1" x14ac:dyDescent="0.3">
      <c r="A1731" s="631" t="s">
        <v>3233</v>
      </c>
      <c r="B1731" s="632" t="s">
        <v>2531</v>
      </c>
      <c r="C1731" s="632" t="s">
        <v>634</v>
      </c>
      <c r="D1731" s="632" t="s">
        <v>2902</v>
      </c>
      <c r="E1731" s="632" t="s">
        <v>2903</v>
      </c>
      <c r="F1731" s="649"/>
      <c r="G1731" s="649"/>
      <c r="H1731" s="649"/>
      <c r="I1731" s="649"/>
      <c r="J1731" s="649"/>
      <c r="K1731" s="649"/>
      <c r="L1731" s="649"/>
      <c r="M1731" s="649"/>
      <c r="N1731" s="649">
        <v>2</v>
      </c>
      <c r="O1731" s="649">
        <v>7724</v>
      </c>
      <c r="P1731" s="637"/>
      <c r="Q1731" s="650">
        <v>3862</v>
      </c>
    </row>
    <row r="1732" spans="1:17" ht="14.4" customHeight="1" x14ac:dyDescent="0.3">
      <c r="A1732" s="631" t="s">
        <v>3233</v>
      </c>
      <c r="B1732" s="632" t="s">
        <v>2531</v>
      </c>
      <c r="C1732" s="632" t="s">
        <v>634</v>
      </c>
      <c r="D1732" s="632" t="s">
        <v>2642</v>
      </c>
      <c r="E1732" s="632" t="s">
        <v>2643</v>
      </c>
      <c r="F1732" s="649"/>
      <c r="G1732" s="649"/>
      <c r="H1732" s="649"/>
      <c r="I1732" s="649"/>
      <c r="J1732" s="649"/>
      <c r="K1732" s="649"/>
      <c r="L1732" s="649"/>
      <c r="M1732" s="649"/>
      <c r="N1732" s="649">
        <v>1</v>
      </c>
      <c r="O1732" s="649">
        <v>1294</v>
      </c>
      <c r="P1732" s="637"/>
      <c r="Q1732" s="650">
        <v>1294</v>
      </c>
    </row>
    <row r="1733" spans="1:17" ht="14.4" customHeight="1" x14ac:dyDescent="0.3">
      <c r="A1733" s="631" t="s">
        <v>3233</v>
      </c>
      <c r="B1733" s="632" t="s">
        <v>2531</v>
      </c>
      <c r="C1733" s="632" t="s">
        <v>634</v>
      </c>
      <c r="D1733" s="632" t="s">
        <v>2646</v>
      </c>
      <c r="E1733" s="632" t="s">
        <v>2647</v>
      </c>
      <c r="F1733" s="649">
        <v>6</v>
      </c>
      <c r="G1733" s="649">
        <v>30942</v>
      </c>
      <c r="H1733" s="649">
        <v>3</v>
      </c>
      <c r="I1733" s="649">
        <v>5157</v>
      </c>
      <c r="J1733" s="649">
        <v>2</v>
      </c>
      <c r="K1733" s="649">
        <v>10314</v>
      </c>
      <c r="L1733" s="649">
        <v>1</v>
      </c>
      <c r="M1733" s="649">
        <v>5157</v>
      </c>
      <c r="N1733" s="649">
        <v>5</v>
      </c>
      <c r="O1733" s="649">
        <v>25790</v>
      </c>
      <c r="P1733" s="637">
        <v>2.500484777971689</v>
      </c>
      <c r="Q1733" s="650">
        <v>5158</v>
      </c>
    </row>
    <row r="1734" spans="1:17" ht="14.4" customHeight="1" x14ac:dyDescent="0.3">
      <c r="A1734" s="631" t="s">
        <v>3233</v>
      </c>
      <c r="B1734" s="632" t="s">
        <v>2531</v>
      </c>
      <c r="C1734" s="632" t="s">
        <v>634</v>
      </c>
      <c r="D1734" s="632" t="s">
        <v>2651</v>
      </c>
      <c r="E1734" s="632" t="s">
        <v>2653</v>
      </c>
      <c r="F1734" s="649"/>
      <c r="G1734" s="649"/>
      <c r="H1734" s="649"/>
      <c r="I1734" s="649"/>
      <c r="J1734" s="649"/>
      <c r="K1734" s="649"/>
      <c r="L1734" s="649"/>
      <c r="M1734" s="649"/>
      <c r="N1734" s="649">
        <v>1</v>
      </c>
      <c r="O1734" s="649">
        <v>5621</v>
      </c>
      <c r="P1734" s="637"/>
      <c r="Q1734" s="650">
        <v>5621</v>
      </c>
    </row>
    <row r="1735" spans="1:17" ht="14.4" customHeight="1" x14ac:dyDescent="0.3">
      <c r="A1735" s="631" t="s">
        <v>3233</v>
      </c>
      <c r="B1735" s="632" t="s">
        <v>2531</v>
      </c>
      <c r="C1735" s="632" t="s">
        <v>634</v>
      </c>
      <c r="D1735" s="632" t="s">
        <v>2659</v>
      </c>
      <c r="E1735" s="632" t="s">
        <v>2660</v>
      </c>
      <c r="F1735" s="649">
        <v>35</v>
      </c>
      <c r="G1735" s="649">
        <v>6195</v>
      </c>
      <c r="H1735" s="649">
        <v>1.0294117647058822</v>
      </c>
      <c r="I1735" s="649">
        <v>177</v>
      </c>
      <c r="J1735" s="649">
        <v>34</v>
      </c>
      <c r="K1735" s="649">
        <v>6018</v>
      </c>
      <c r="L1735" s="649">
        <v>1</v>
      </c>
      <c r="M1735" s="649">
        <v>177</v>
      </c>
      <c r="N1735" s="649">
        <v>25</v>
      </c>
      <c r="O1735" s="649">
        <v>4450</v>
      </c>
      <c r="P1735" s="637">
        <v>0.73944832170156194</v>
      </c>
      <c r="Q1735" s="650">
        <v>178</v>
      </c>
    </row>
    <row r="1736" spans="1:17" ht="14.4" customHeight="1" x14ac:dyDescent="0.3">
      <c r="A1736" s="631" t="s">
        <v>3233</v>
      </c>
      <c r="B1736" s="632" t="s">
        <v>2531</v>
      </c>
      <c r="C1736" s="632" t="s">
        <v>634</v>
      </c>
      <c r="D1736" s="632" t="s">
        <v>2659</v>
      </c>
      <c r="E1736" s="632" t="s">
        <v>2661</v>
      </c>
      <c r="F1736" s="649">
        <v>2</v>
      </c>
      <c r="G1736" s="649">
        <v>354</v>
      </c>
      <c r="H1736" s="649">
        <v>0.25</v>
      </c>
      <c r="I1736" s="649">
        <v>177</v>
      </c>
      <c r="J1736" s="649">
        <v>8</v>
      </c>
      <c r="K1736" s="649">
        <v>1416</v>
      </c>
      <c r="L1736" s="649">
        <v>1</v>
      </c>
      <c r="M1736" s="649">
        <v>177</v>
      </c>
      <c r="N1736" s="649">
        <v>4</v>
      </c>
      <c r="O1736" s="649">
        <v>712</v>
      </c>
      <c r="P1736" s="637">
        <v>0.50282485875706218</v>
      </c>
      <c r="Q1736" s="650">
        <v>178</v>
      </c>
    </row>
    <row r="1737" spans="1:17" ht="14.4" customHeight="1" x14ac:dyDescent="0.3">
      <c r="A1737" s="631" t="s">
        <v>3233</v>
      </c>
      <c r="B1737" s="632" t="s">
        <v>2531</v>
      </c>
      <c r="C1737" s="632" t="s">
        <v>634</v>
      </c>
      <c r="D1737" s="632" t="s">
        <v>2662</v>
      </c>
      <c r="E1737" s="632" t="s">
        <v>2663</v>
      </c>
      <c r="F1737" s="649">
        <v>13</v>
      </c>
      <c r="G1737" s="649">
        <v>26624</v>
      </c>
      <c r="H1737" s="649">
        <v>0.86624369611192453</v>
      </c>
      <c r="I1737" s="649">
        <v>2048</v>
      </c>
      <c r="J1737" s="649">
        <v>15</v>
      </c>
      <c r="K1737" s="649">
        <v>30735</v>
      </c>
      <c r="L1737" s="649">
        <v>1</v>
      </c>
      <c r="M1737" s="649">
        <v>2049</v>
      </c>
      <c r="N1737" s="649">
        <v>7</v>
      </c>
      <c r="O1737" s="649">
        <v>14350</v>
      </c>
      <c r="P1737" s="637">
        <v>0.46689442004229703</v>
      </c>
      <c r="Q1737" s="650">
        <v>2050</v>
      </c>
    </row>
    <row r="1738" spans="1:17" ht="14.4" customHeight="1" x14ac:dyDescent="0.3">
      <c r="A1738" s="631" t="s">
        <v>3233</v>
      </c>
      <c r="B1738" s="632" t="s">
        <v>2531</v>
      </c>
      <c r="C1738" s="632" t="s">
        <v>634</v>
      </c>
      <c r="D1738" s="632" t="s">
        <v>2669</v>
      </c>
      <c r="E1738" s="632" t="s">
        <v>2670</v>
      </c>
      <c r="F1738" s="649">
        <v>2</v>
      </c>
      <c r="G1738" s="649">
        <v>5472</v>
      </c>
      <c r="H1738" s="649"/>
      <c r="I1738" s="649">
        <v>2736</v>
      </c>
      <c r="J1738" s="649"/>
      <c r="K1738" s="649"/>
      <c r="L1738" s="649"/>
      <c r="M1738" s="649"/>
      <c r="N1738" s="649">
        <v>1</v>
      </c>
      <c r="O1738" s="649">
        <v>2737</v>
      </c>
      <c r="P1738" s="637"/>
      <c r="Q1738" s="650">
        <v>2737</v>
      </c>
    </row>
    <row r="1739" spans="1:17" ht="14.4" customHeight="1" x14ac:dyDescent="0.3">
      <c r="A1739" s="631" t="s">
        <v>3233</v>
      </c>
      <c r="B1739" s="632" t="s">
        <v>2531</v>
      </c>
      <c r="C1739" s="632" t="s">
        <v>634</v>
      </c>
      <c r="D1739" s="632" t="s">
        <v>2685</v>
      </c>
      <c r="E1739" s="632" t="s">
        <v>2686</v>
      </c>
      <c r="F1739" s="649">
        <v>2</v>
      </c>
      <c r="G1739" s="649">
        <v>310</v>
      </c>
      <c r="H1739" s="649">
        <v>2</v>
      </c>
      <c r="I1739" s="649">
        <v>155</v>
      </c>
      <c r="J1739" s="649">
        <v>1</v>
      </c>
      <c r="K1739" s="649">
        <v>155</v>
      </c>
      <c r="L1739" s="649">
        <v>1</v>
      </c>
      <c r="M1739" s="649">
        <v>155</v>
      </c>
      <c r="N1739" s="649">
        <v>1</v>
      </c>
      <c r="O1739" s="649">
        <v>155</v>
      </c>
      <c r="P1739" s="637">
        <v>1</v>
      </c>
      <c r="Q1739" s="650">
        <v>155</v>
      </c>
    </row>
    <row r="1740" spans="1:17" ht="14.4" customHeight="1" x14ac:dyDescent="0.3">
      <c r="A1740" s="631" t="s">
        <v>3233</v>
      </c>
      <c r="B1740" s="632" t="s">
        <v>2531</v>
      </c>
      <c r="C1740" s="632" t="s">
        <v>634</v>
      </c>
      <c r="D1740" s="632" t="s">
        <v>2688</v>
      </c>
      <c r="E1740" s="632" t="s">
        <v>2689</v>
      </c>
      <c r="F1740" s="649"/>
      <c r="G1740" s="649"/>
      <c r="H1740" s="649"/>
      <c r="I1740" s="649"/>
      <c r="J1740" s="649"/>
      <c r="K1740" s="649"/>
      <c r="L1740" s="649"/>
      <c r="M1740" s="649"/>
      <c r="N1740" s="649">
        <v>1</v>
      </c>
      <c r="O1740" s="649">
        <v>200</v>
      </c>
      <c r="P1740" s="637"/>
      <c r="Q1740" s="650">
        <v>200</v>
      </c>
    </row>
    <row r="1741" spans="1:17" ht="14.4" customHeight="1" x14ac:dyDescent="0.3">
      <c r="A1741" s="631" t="s">
        <v>3233</v>
      </c>
      <c r="B1741" s="632" t="s">
        <v>2531</v>
      </c>
      <c r="C1741" s="632" t="s">
        <v>634</v>
      </c>
      <c r="D1741" s="632" t="s">
        <v>2688</v>
      </c>
      <c r="E1741" s="632" t="s">
        <v>2690</v>
      </c>
      <c r="F1741" s="649">
        <v>1</v>
      </c>
      <c r="G1741" s="649">
        <v>199</v>
      </c>
      <c r="H1741" s="649"/>
      <c r="I1741" s="649">
        <v>199</v>
      </c>
      <c r="J1741" s="649"/>
      <c r="K1741" s="649"/>
      <c r="L1741" s="649"/>
      <c r="M1741" s="649"/>
      <c r="N1741" s="649"/>
      <c r="O1741" s="649"/>
      <c r="P1741" s="637"/>
      <c r="Q1741" s="650"/>
    </row>
    <row r="1742" spans="1:17" ht="14.4" customHeight="1" x14ac:dyDescent="0.3">
      <c r="A1742" s="631" t="s">
        <v>3233</v>
      </c>
      <c r="B1742" s="632" t="s">
        <v>2531</v>
      </c>
      <c r="C1742" s="632" t="s">
        <v>634</v>
      </c>
      <c r="D1742" s="632" t="s">
        <v>2698</v>
      </c>
      <c r="E1742" s="632" t="s">
        <v>2699</v>
      </c>
      <c r="F1742" s="649">
        <v>1</v>
      </c>
      <c r="G1742" s="649">
        <v>163</v>
      </c>
      <c r="H1742" s="649">
        <v>0.5</v>
      </c>
      <c r="I1742" s="649">
        <v>163</v>
      </c>
      <c r="J1742" s="649">
        <v>2</v>
      </c>
      <c r="K1742" s="649">
        <v>326</v>
      </c>
      <c r="L1742" s="649">
        <v>1</v>
      </c>
      <c r="M1742" s="649">
        <v>163</v>
      </c>
      <c r="N1742" s="649"/>
      <c r="O1742" s="649"/>
      <c r="P1742" s="637"/>
      <c r="Q1742" s="650"/>
    </row>
    <row r="1743" spans="1:17" ht="14.4" customHeight="1" x14ac:dyDescent="0.3">
      <c r="A1743" s="631" t="s">
        <v>3233</v>
      </c>
      <c r="B1743" s="632" t="s">
        <v>2531</v>
      </c>
      <c r="C1743" s="632" t="s">
        <v>634</v>
      </c>
      <c r="D1743" s="632" t="s">
        <v>2698</v>
      </c>
      <c r="E1743" s="632" t="s">
        <v>2700</v>
      </c>
      <c r="F1743" s="649">
        <v>1</v>
      </c>
      <c r="G1743" s="649">
        <v>163</v>
      </c>
      <c r="H1743" s="649"/>
      <c r="I1743" s="649">
        <v>163</v>
      </c>
      <c r="J1743" s="649"/>
      <c r="K1743" s="649"/>
      <c r="L1743" s="649"/>
      <c r="M1743" s="649"/>
      <c r="N1743" s="649"/>
      <c r="O1743" s="649"/>
      <c r="P1743" s="637"/>
      <c r="Q1743" s="650"/>
    </row>
    <row r="1744" spans="1:17" ht="14.4" customHeight="1" x14ac:dyDescent="0.3">
      <c r="A1744" s="631" t="s">
        <v>3233</v>
      </c>
      <c r="B1744" s="632" t="s">
        <v>2531</v>
      </c>
      <c r="C1744" s="632" t="s">
        <v>634</v>
      </c>
      <c r="D1744" s="632" t="s">
        <v>2704</v>
      </c>
      <c r="E1744" s="632" t="s">
        <v>2705</v>
      </c>
      <c r="F1744" s="649">
        <v>2</v>
      </c>
      <c r="G1744" s="649">
        <v>4308</v>
      </c>
      <c r="H1744" s="649">
        <v>1.9990719257540603</v>
      </c>
      <c r="I1744" s="649">
        <v>2154</v>
      </c>
      <c r="J1744" s="649">
        <v>1</v>
      </c>
      <c r="K1744" s="649">
        <v>2155</v>
      </c>
      <c r="L1744" s="649">
        <v>1</v>
      </c>
      <c r="M1744" s="649">
        <v>2155</v>
      </c>
      <c r="N1744" s="649"/>
      <c r="O1744" s="649"/>
      <c r="P1744" s="637"/>
      <c r="Q1744" s="650"/>
    </row>
    <row r="1745" spans="1:17" ht="14.4" customHeight="1" x14ac:dyDescent="0.3">
      <c r="A1745" s="631" t="s">
        <v>3233</v>
      </c>
      <c r="B1745" s="632" t="s">
        <v>2531</v>
      </c>
      <c r="C1745" s="632" t="s">
        <v>634</v>
      </c>
      <c r="D1745" s="632" t="s">
        <v>2704</v>
      </c>
      <c r="E1745" s="632" t="s">
        <v>2706</v>
      </c>
      <c r="F1745" s="649">
        <v>1</v>
      </c>
      <c r="G1745" s="649">
        <v>2154</v>
      </c>
      <c r="H1745" s="649"/>
      <c r="I1745" s="649">
        <v>2154</v>
      </c>
      <c r="J1745" s="649"/>
      <c r="K1745" s="649"/>
      <c r="L1745" s="649"/>
      <c r="M1745" s="649"/>
      <c r="N1745" s="649">
        <v>1</v>
      </c>
      <c r="O1745" s="649">
        <v>2156</v>
      </c>
      <c r="P1745" s="637"/>
      <c r="Q1745" s="650">
        <v>2156</v>
      </c>
    </row>
    <row r="1746" spans="1:17" ht="14.4" customHeight="1" x14ac:dyDescent="0.3">
      <c r="A1746" s="631" t="s">
        <v>3233</v>
      </c>
      <c r="B1746" s="632" t="s">
        <v>2531</v>
      </c>
      <c r="C1746" s="632" t="s">
        <v>634</v>
      </c>
      <c r="D1746" s="632" t="s">
        <v>2918</v>
      </c>
      <c r="E1746" s="632" t="s">
        <v>2903</v>
      </c>
      <c r="F1746" s="649"/>
      <c r="G1746" s="649"/>
      <c r="H1746" s="649"/>
      <c r="I1746" s="649"/>
      <c r="J1746" s="649"/>
      <c r="K1746" s="649"/>
      <c r="L1746" s="649"/>
      <c r="M1746" s="649"/>
      <c r="N1746" s="649">
        <v>2</v>
      </c>
      <c r="O1746" s="649">
        <v>3778</v>
      </c>
      <c r="P1746" s="637"/>
      <c r="Q1746" s="650">
        <v>1889</v>
      </c>
    </row>
    <row r="1747" spans="1:17" ht="14.4" customHeight="1" x14ac:dyDescent="0.3">
      <c r="A1747" s="631" t="s">
        <v>3233</v>
      </c>
      <c r="B1747" s="632" t="s">
        <v>2531</v>
      </c>
      <c r="C1747" s="632" t="s">
        <v>634</v>
      </c>
      <c r="D1747" s="632" t="s">
        <v>2707</v>
      </c>
      <c r="E1747" s="632" t="s">
        <v>2709</v>
      </c>
      <c r="F1747" s="649">
        <v>1</v>
      </c>
      <c r="G1747" s="649">
        <v>163</v>
      </c>
      <c r="H1747" s="649"/>
      <c r="I1747" s="649">
        <v>163</v>
      </c>
      <c r="J1747" s="649"/>
      <c r="K1747" s="649"/>
      <c r="L1747" s="649"/>
      <c r="M1747" s="649"/>
      <c r="N1747" s="649"/>
      <c r="O1747" s="649"/>
      <c r="P1747" s="637"/>
      <c r="Q1747" s="650"/>
    </row>
    <row r="1748" spans="1:17" ht="14.4" customHeight="1" x14ac:dyDescent="0.3">
      <c r="A1748" s="631" t="s">
        <v>3233</v>
      </c>
      <c r="B1748" s="632" t="s">
        <v>2531</v>
      </c>
      <c r="C1748" s="632" t="s">
        <v>634</v>
      </c>
      <c r="D1748" s="632" t="s">
        <v>2715</v>
      </c>
      <c r="E1748" s="632" t="s">
        <v>2716</v>
      </c>
      <c r="F1748" s="649"/>
      <c r="G1748" s="649"/>
      <c r="H1748" s="649"/>
      <c r="I1748" s="649"/>
      <c r="J1748" s="649"/>
      <c r="K1748" s="649"/>
      <c r="L1748" s="649"/>
      <c r="M1748" s="649"/>
      <c r="N1748" s="649">
        <v>1</v>
      </c>
      <c r="O1748" s="649">
        <v>8462</v>
      </c>
      <c r="P1748" s="637"/>
      <c r="Q1748" s="650">
        <v>8462</v>
      </c>
    </row>
    <row r="1749" spans="1:17" ht="14.4" customHeight="1" x14ac:dyDescent="0.3">
      <c r="A1749" s="631" t="s">
        <v>3234</v>
      </c>
      <c r="B1749" s="632" t="s">
        <v>2498</v>
      </c>
      <c r="C1749" s="632" t="s">
        <v>634</v>
      </c>
      <c r="D1749" s="632" t="s">
        <v>2517</v>
      </c>
      <c r="E1749" s="632" t="s">
        <v>2518</v>
      </c>
      <c r="F1749" s="649"/>
      <c r="G1749" s="649"/>
      <c r="H1749" s="649"/>
      <c r="I1749" s="649"/>
      <c r="J1749" s="649"/>
      <c r="K1749" s="649"/>
      <c r="L1749" s="649"/>
      <c r="M1749" s="649"/>
      <c r="N1749" s="649">
        <v>1</v>
      </c>
      <c r="O1749" s="649">
        <v>132</v>
      </c>
      <c r="P1749" s="637"/>
      <c r="Q1749" s="650">
        <v>132</v>
      </c>
    </row>
    <row r="1750" spans="1:17" ht="14.4" customHeight="1" x14ac:dyDescent="0.3">
      <c r="A1750" s="631" t="s">
        <v>3234</v>
      </c>
      <c r="B1750" s="632" t="s">
        <v>2498</v>
      </c>
      <c r="C1750" s="632" t="s">
        <v>634</v>
      </c>
      <c r="D1750" s="632" t="s">
        <v>2517</v>
      </c>
      <c r="E1750" s="632" t="s">
        <v>2519</v>
      </c>
      <c r="F1750" s="649">
        <v>2</v>
      </c>
      <c r="G1750" s="649">
        <v>262</v>
      </c>
      <c r="H1750" s="649">
        <v>2</v>
      </c>
      <c r="I1750" s="649">
        <v>131</v>
      </c>
      <c r="J1750" s="649">
        <v>1</v>
      </c>
      <c r="K1750" s="649">
        <v>131</v>
      </c>
      <c r="L1750" s="649">
        <v>1</v>
      </c>
      <c r="M1750" s="649">
        <v>131</v>
      </c>
      <c r="N1750" s="649"/>
      <c r="O1750" s="649"/>
      <c r="P1750" s="637"/>
      <c r="Q1750" s="650"/>
    </row>
    <row r="1751" spans="1:17" ht="14.4" customHeight="1" x14ac:dyDescent="0.3">
      <c r="A1751" s="631" t="s">
        <v>3234</v>
      </c>
      <c r="B1751" s="632" t="s">
        <v>2498</v>
      </c>
      <c r="C1751" s="632" t="s">
        <v>634</v>
      </c>
      <c r="D1751" s="632" t="s">
        <v>2527</v>
      </c>
      <c r="E1751" s="632" t="s">
        <v>2528</v>
      </c>
      <c r="F1751" s="649">
        <v>2</v>
      </c>
      <c r="G1751" s="649">
        <v>1484</v>
      </c>
      <c r="H1751" s="649">
        <v>2</v>
      </c>
      <c r="I1751" s="649">
        <v>742</v>
      </c>
      <c r="J1751" s="649">
        <v>1</v>
      </c>
      <c r="K1751" s="649">
        <v>742</v>
      </c>
      <c r="L1751" s="649">
        <v>1</v>
      </c>
      <c r="M1751" s="649">
        <v>742</v>
      </c>
      <c r="N1751" s="649">
        <v>1</v>
      </c>
      <c r="O1751" s="649">
        <v>743</v>
      </c>
      <c r="P1751" s="637">
        <v>1.0013477088948788</v>
      </c>
      <c r="Q1751" s="650">
        <v>743</v>
      </c>
    </row>
    <row r="1752" spans="1:17" ht="14.4" customHeight="1" x14ac:dyDescent="0.3">
      <c r="A1752" s="631" t="s">
        <v>3234</v>
      </c>
      <c r="B1752" s="632" t="s">
        <v>2531</v>
      </c>
      <c r="C1752" s="632" t="s">
        <v>2499</v>
      </c>
      <c r="D1752" s="632" t="s">
        <v>2500</v>
      </c>
      <c r="E1752" s="632" t="s">
        <v>629</v>
      </c>
      <c r="F1752" s="649">
        <v>1</v>
      </c>
      <c r="G1752" s="649">
        <v>855.64</v>
      </c>
      <c r="H1752" s="649">
        <v>20.000935016362785</v>
      </c>
      <c r="I1752" s="649">
        <v>855.64</v>
      </c>
      <c r="J1752" s="649">
        <v>0.05</v>
      </c>
      <c r="K1752" s="649">
        <v>42.78</v>
      </c>
      <c r="L1752" s="649">
        <v>1</v>
      </c>
      <c r="M1752" s="649">
        <v>855.6</v>
      </c>
      <c r="N1752" s="649"/>
      <c r="O1752" s="649"/>
      <c r="P1752" s="637"/>
      <c r="Q1752" s="650"/>
    </row>
    <row r="1753" spans="1:17" ht="14.4" customHeight="1" x14ac:dyDescent="0.3">
      <c r="A1753" s="631" t="s">
        <v>3234</v>
      </c>
      <c r="B1753" s="632" t="s">
        <v>2531</v>
      </c>
      <c r="C1753" s="632" t="s">
        <v>2499</v>
      </c>
      <c r="D1753" s="632" t="s">
        <v>2532</v>
      </c>
      <c r="E1753" s="632" t="s">
        <v>629</v>
      </c>
      <c r="F1753" s="649">
        <v>1</v>
      </c>
      <c r="G1753" s="649">
        <v>1711.26</v>
      </c>
      <c r="H1753" s="649"/>
      <c r="I1753" s="649">
        <v>1711.26</v>
      </c>
      <c r="J1753" s="649"/>
      <c r="K1753" s="649"/>
      <c r="L1753" s="649"/>
      <c r="M1753" s="649"/>
      <c r="N1753" s="649"/>
      <c r="O1753" s="649"/>
      <c r="P1753" s="637"/>
      <c r="Q1753" s="650"/>
    </row>
    <row r="1754" spans="1:17" ht="14.4" customHeight="1" x14ac:dyDescent="0.3">
      <c r="A1754" s="631" t="s">
        <v>3234</v>
      </c>
      <c r="B1754" s="632" t="s">
        <v>2531</v>
      </c>
      <c r="C1754" s="632" t="s">
        <v>2499</v>
      </c>
      <c r="D1754" s="632" t="s">
        <v>2533</v>
      </c>
      <c r="E1754" s="632" t="s">
        <v>618</v>
      </c>
      <c r="F1754" s="649">
        <v>3.38</v>
      </c>
      <c r="G1754" s="649">
        <v>9161.27</v>
      </c>
      <c r="H1754" s="649">
        <v>1.0736521731996844</v>
      </c>
      <c r="I1754" s="649">
        <v>2710.4349112426039</v>
      </c>
      <c r="J1754" s="649">
        <v>3.1799999999999997</v>
      </c>
      <c r="K1754" s="649">
        <v>8532.8100000000013</v>
      </c>
      <c r="L1754" s="649">
        <v>1</v>
      </c>
      <c r="M1754" s="649">
        <v>2683.2735849056612</v>
      </c>
      <c r="N1754" s="649">
        <v>7.68</v>
      </c>
      <c r="O1754" s="649">
        <v>19895.25</v>
      </c>
      <c r="P1754" s="637">
        <v>2.3316176031108156</v>
      </c>
      <c r="Q1754" s="650">
        <v>2590.52734375</v>
      </c>
    </row>
    <row r="1755" spans="1:17" ht="14.4" customHeight="1" x14ac:dyDescent="0.3">
      <c r="A1755" s="631" t="s">
        <v>3234</v>
      </c>
      <c r="B1755" s="632" t="s">
        <v>2531</v>
      </c>
      <c r="C1755" s="632" t="s">
        <v>2499</v>
      </c>
      <c r="D1755" s="632" t="s">
        <v>2534</v>
      </c>
      <c r="E1755" s="632" t="s">
        <v>618</v>
      </c>
      <c r="F1755" s="649">
        <v>2</v>
      </c>
      <c r="G1755" s="649">
        <v>13540.2</v>
      </c>
      <c r="H1755" s="649">
        <v>1.0043585848396017</v>
      </c>
      <c r="I1755" s="649">
        <v>6770.1</v>
      </c>
      <c r="J1755" s="649">
        <v>2</v>
      </c>
      <c r="K1755" s="649">
        <v>13481.44</v>
      </c>
      <c r="L1755" s="649">
        <v>1</v>
      </c>
      <c r="M1755" s="649">
        <v>6740.72</v>
      </c>
      <c r="N1755" s="649">
        <v>1.4000000000000001</v>
      </c>
      <c r="O1755" s="649">
        <v>9066.82</v>
      </c>
      <c r="P1755" s="637">
        <v>0.67254091551050921</v>
      </c>
      <c r="Q1755" s="650">
        <v>6476.2999999999993</v>
      </c>
    </row>
    <row r="1756" spans="1:17" ht="14.4" customHeight="1" x14ac:dyDescent="0.3">
      <c r="A1756" s="631" t="s">
        <v>3234</v>
      </c>
      <c r="B1756" s="632" t="s">
        <v>2531</v>
      </c>
      <c r="C1756" s="632" t="s">
        <v>2499</v>
      </c>
      <c r="D1756" s="632" t="s">
        <v>2535</v>
      </c>
      <c r="E1756" s="632" t="s">
        <v>675</v>
      </c>
      <c r="F1756" s="649">
        <v>0.02</v>
      </c>
      <c r="G1756" s="649">
        <v>98.87</v>
      </c>
      <c r="H1756" s="649">
        <v>1</v>
      </c>
      <c r="I1756" s="649">
        <v>4943.5</v>
      </c>
      <c r="J1756" s="649">
        <v>0.02</v>
      </c>
      <c r="K1756" s="649">
        <v>98.87</v>
      </c>
      <c r="L1756" s="649">
        <v>1</v>
      </c>
      <c r="M1756" s="649">
        <v>4943.5</v>
      </c>
      <c r="N1756" s="649"/>
      <c r="O1756" s="649"/>
      <c r="P1756" s="637"/>
      <c r="Q1756" s="650"/>
    </row>
    <row r="1757" spans="1:17" ht="14.4" customHeight="1" x14ac:dyDescent="0.3">
      <c r="A1757" s="631" t="s">
        <v>3234</v>
      </c>
      <c r="B1757" s="632" t="s">
        <v>2531</v>
      </c>
      <c r="C1757" s="632" t="s">
        <v>2499</v>
      </c>
      <c r="D1757" s="632" t="s">
        <v>2535</v>
      </c>
      <c r="E1757" s="632" t="s">
        <v>754</v>
      </c>
      <c r="F1757" s="649"/>
      <c r="G1757" s="649"/>
      <c r="H1757" s="649"/>
      <c r="I1757" s="649"/>
      <c r="J1757" s="649">
        <v>0.3</v>
      </c>
      <c r="K1757" s="649">
        <v>1483.19</v>
      </c>
      <c r="L1757" s="649">
        <v>1</v>
      </c>
      <c r="M1757" s="649">
        <v>4943.9666666666672</v>
      </c>
      <c r="N1757" s="649">
        <v>0.02</v>
      </c>
      <c r="O1757" s="649">
        <v>97.26</v>
      </c>
      <c r="P1757" s="637">
        <v>6.5574875774513042E-2</v>
      </c>
      <c r="Q1757" s="650">
        <v>4863</v>
      </c>
    </row>
    <row r="1758" spans="1:17" ht="14.4" customHeight="1" x14ac:dyDescent="0.3">
      <c r="A1758" s="631" t="s">
        <v>3234</v>
      </c>
      <c r="B1758" s="632" t="s">
        <v>2531</v>
      </c>
      <c r="C1758" s="632" t="s">
        <v>2499</v>
      </c>
      <c r="D1758" s="632" t="s">
        <v>2536</v>
      </c>
      <c r="E1758" s="632" t="s">
        <v>2537</v>
      </c>
      <c r="F1758" s="649">
        <v>15.900000000000002</v>
      </c>
      <c r="G1758" s="649">
        <v>15976.71</v>
      </c>
      <c r="H1758" s="649">
        <v>1.2619066612852139</v>
      </c>
      <c r="I1758" s="649">
        <v>1004.8245283018866</v>
      </c>
      <c r="J1758" s="649">
        <v>12.600000000000001</v>
      </c>
      <c r="K1758" s="649">
        <v>12660.77</v>
      </c>
      <c r="L1758" s="649">
        <v>1</v>
      </c>
      <c r="M1758" s="649">
        <v>1004.8230158730158</v>
      </c>
      <c r="N1758" s="649"/>
      <c r="O1758" s="649"/>
      <c r="P1758" s="637"/>
      <c r="Q1758" s="650"/>
    </row>
    <row r="1759" spans="1:17" ht="14.4" customHeight="1" x14ac:dyDescent="0.3">
      <c r="A1759" s="631" t="s">
        <v>3234</v>
      </c>
      <c r="B1759" s="632" t="s">
        <v>2531</v>
      </c>
      <c r="C1759" s="632" t="s">
        <v>2499</v>
      </c>
      <c r="D1759" s="632" t="s">
        <v>2538</v>
      </c>
      <c r="E1759" s="632" t="s">
        <v>675</v>
      </c>
      <c r="F1759" s="649">
        <v>1.04</v>
      </c>
      <c r="G1759" s="649">
        <v>10283.35</v>
      </c>
      <c r="H1759" s="649">
        <v>0.52791710089275179</v>
      </c>
      <c r="I1759" s="649">
        <v>9887.836538461539</v>
      </c>
      <c r="J1759" s="649">
        <v>1.9700000000000002</v>
      </c>
      <c r="K1759" s="649">
        <v>19479.099999999999</v>
      </c>
      <c r="L1759" s="649">
        <v>1</v>
      </c>
      <c r="M1759" s="649">
        <v>9887.868020304566</v>
      </c>
      <c r="N1759" s="649">
        <v>0.8600000000000001</v>
      </c>
      <c r="O1759" s="649">
        <v>8435.2100000000009</v>
      </c>
      <c r="P1759" s="637">
        <v>0.43303900077518992</v>
      </c>
      <c r="Q1759" s="650">
        <v>9808.3837209302328</v>
      </c>
    </row>
    <row r="1760" spans="1:17" ht="14.4" customHeight="1" x14ac:dyDescent="0.3">
      <c r="A1760" s="631" t="s">
        <v>3234</v>
      </c>
      <c r="B1760" s="632" t="s">
        <v>2531</v>
      </c>
      <c r="C1760" s="632" t="s">
        <v>2499</v>
      </c>
      <c r="D1760" s="632" t="s">
        <v>2538</v>
      </c>
      <c r="E1760" s="632" t="s">
        <v>754</v>
      </c>
      <c r="F1760" s="649">
        <v>0.32999999999999996</v>
      </c>
      <c r="G1760" s="649">
        <v>3262.99</v>
      </c>
      <c r="H1760" s="649">
        <v>0.46478823083650744</v>
      </c>
      <c r="I1760" s="649">
        <v>9887.8484848484859</v>
      </c>
      <c r="J1760" s="649">
        <v>0.71</v>
      </c>
      <c r="K1760" s="649">
        <v>7020.3799999999992</v>
      </c>
      <c r="L1760" s="649">
        <v>1</v>
      </c>
      <c r="M1760" s="649">
        <v>9887.8591549295761</v>
      </c>
      <c r="N1760" s="649">
        <v>0.23</v>
      </c>
      <c r="O1760" s="649">
        <v>2012.3200000000002</v>
      </c>
      <c r="P1760" s="637">
        <v>0.2866397545432014</v>
      </c>
      <c r="Q1760" s="650">
        <v>8749.217391304348</v>
      </c>
    </row>
    <row r="1761" spans="1:17" ht="14.4" customHeight="1" x14ac:dyDescent="0.3">
      <c r="A1761" s="631" t="s">
        <v>3234</v>
      </c>
      <c r="B1761" s="632" t="s">
        <v>2531</v>
      </c>
      <c r="C1761" s="632" t="s">
        <v>2499</v>
      </c>
      <c r="D1761" s="632" t="s">
        <v>2984</v>
      </c>
      <c r="E1761" s="632" t="s">
        <v>2985</v>
      </c>
      <c r="F1761" s="649"/>
      <c r="G1761" s="649"/>
      <c r="H1761" s="649"/>
      <c r="I1761" s="649"/>
      <c r="J1761" s="649"/>
      <c r="K1761" s="649"/>
      <c r="L1761" s="649"/>
      <c r="M1761" s="649"/>
      <c r="N1761" s="649">
        <v>1</v>
      </c>
      <c r="O1761" s="649">
        <v>5189.8</v>
      </c>
      <c r="P1761" s="637"/>
      <c r="Q1761" s="650">
        <v>5189.8</v>
      </c>
    </row>
    <row r="1762" spans="1:17" ht="14.4" customHeight="1" x14ac:dyDescent="0.3">
      <c r="A1762" s="631" t="s">
        <v>3234</v>
      </c>
      <c r="B1762" s="632" t="s">
        <v>2531</v>
      </c>
      <c r="C1762" s="632" t="s">
        <v>2499</v>
      </c>
      <c r="D1762" s="632" t="s">
        <v>2542</v>
      </c>
      <c r="E1762" s="632" t="s">
        <v>616</v>
      </c>
      <c r="F1762" s="649">
        <v>6</v>
      </c>
      <c r="G1762" s="649">
        <v>5596.92</v>
      </c>
      <c r="H1762" s="649">
        <v>1.3271334740236644</v>
      </c>
      <c r="I1762" s="649">
        <v>932.82</v>
      </c>
      <c r="J1762" s="649">
        <v>5</v>
      </c>
      <c r="K1762" s="649">
        <v>4217.3</v>
      </c>
      <c r="L1762" s="649">
        <v>1</v>
      </c>
      <c r="M1762" s="649">
        <v>843.46</v>
      </c>
      <c r="N1762" s="649">
        <v>8.5</v>
      </c>
      <c r="O1762" s="649">
        <v>7004.6900000000005</v>
      </c>
      <c r="P1762" s="637">
        <v>1.6609418348232281</v>
      </c>
      <c r="Q1762" s="650">
        <v>824.08117647058828</v>
      </c>
    </row>
    <row r="1763" spans="1:17" ht="14.4" customHeight="1" x14ac:dyDescent="0.3">
      <c r="A1763" s="631" t="s">
        <v>3234</v>
      </c>
      <c r="B1763" s="632" t="s">
        <v>2531</v>
      </c>
      <c r="C1763" s="632" t="s">
        <v>2499</v>
      </c>
      <c r="D1763" s="632" t="s">
        <v>2544</v>
      </c>
      <c r="E1763" s="632" t="s">
        <v>716</v>
      </c>
      <c r="F1763" s="649">
        <v>0.14000000000000001</v>
      </c>
      <c r="G1763" s="649">
        <v>636.66</v>
      </c>
      <c r="H1763" s="649">
        <v>0.34146419951729684</v>
      </c>
      <c r="I1763" s="649">
        <v>4547.5714285714275</v>
      </c>
      <c r="J1763" s="649">
        <v>0.41000000000000003</v>
      </c>
      <c r="K1763" s="649">
        <v>1864.5</v>
      </c>
      <c r="L1763" s="649">
        <v>1</v>
      </c>
      <c r="M1763" s="649">
        <v>4547.5609756097556</v>
      </c>
      <c r="N1763" s="649"/>
      <c r="O1763" s="649"/>
      <c r="P1763" s="637"/>
      <c r="Q1763" s="650"/>
    </row>
    <row r="1764" spans="1:17" ht="14.4" customHeight="1" x14ac:dyDescent="0.3">
      <c r="A1764" s="631" t="s">
        <v>3234</v>
      </c>
      <c r="B1764" s="632" t="s">
        <v>2531</v>
      </c>
      <c r="C1764" s="632" t="s">
        <v>2499</v>
      </c>
      <c r="D1764" s="632" t="s">
        <v>2545</v>
      </c>
      <c r="E1764" s="632" t="s">
        <v>716</v>
      </c>
      <c r="F1764" s="649">
        <v>0.7</v>
      </c>
      <c r="G1764" s="649">
        <v>6221.92</v>
      </c>
      <c r="H1764" s="649">
        <v>1.2438019007104675</v>
      </c>
      <c r="I1764" s="649">
        <v>8888.4571428571435</v>
      </c>
      <c r="J1764" s="649">
        <v>0.55000000000000004</v>
      </c>
      <c r="K1764" s="649">
        <v>5002.34</v>
      </c>
      <c r="L1764" s="649">
        <v>1</v>
      </c>
      <c r="M1764" s="649">
        <v>9095.1636363636353</v>
      </c>
      <c r="N1764" s="649">
        <v>0.12000000000000001</v>
      </c>
      <c r="O1764" s="649">
        <v>1091.42</v>
      </c>
      <c r="P1764" s="637">
        <v>0.21818189087507048</v>
      </c>
      <c r="Q1764" s="650">
        <v>9095.1666666666661</v>
      </c>
    </row>
    <row r="1765" spans="1:17" ht="14.4" customHeight="1" x14ac:dyDescent="0.3">
      <c r="A1765" s="631" t="s">
        <v>3234</v>
      </c>
      <c r="B1765" s="632" t="s">
        <v>2531</v>
      </c>
      <c r="C1765" s="632" t="s">
        <v>2499</v>
      </c>
      <c r="D1765" s="632" t="s">
        <v>2546</v>
      </c>
      <c r="E1765" s="632" t="s">
        <v>723</v>
      </c>
      <c r="F1765" s="649">
        <v>0.7</v>
      </c>
      <c r="G1765" s="649">
        <v>1364.5100000000002</v>
      </c>
      <c r="H1765" s="649">
        <v>1.4000000000000004</v>
      </c>
      <c r="I1765" s="649">
        <v>1949.3000000000004</v>
      </c>
      <c r="J1765" s="649">
        <v>0.5</v>
      </c>
      <c r="K1765" s="649">
        <v>974.65</v>
      </c>
      <c r="L1765" s="649">
        <v>1</v>
      </c>
      <c r="M1765" s="649">
        <v>1949.3</v>
      </c>
      <c r="N1765" s="649">
        <v>0.1</v>
      </c>
      <c r="O1765" s="649">
        <v>194.93</v>
      </c>
      <c r="P1765" s="637">
        <v>0.2</v>
      </c>
      <c r="Q1765" s="650">
        <v>1949.3</v>
      </c>
    </row>
    <row r="1766" spans="1:17" ht="14.4" customHeight="1" x14ac:dyDescent="0.3">
      <c r="A1766" s="631" t="s">
        <v>3234</v>
      </c>
      <c r="B1766" s="632" t="s">
        <v>2531</v>
      </c>
      <c r="C1766" s="632" t="s">
        <v>2499</v>
      </c>
      <c r="D1766" s="632" t="s">
        <v>2547</v>
      </c>
      <c r="E1766" s="632" t="s">
        <v>716</v>
      </c>
      <c r="F1766" s="649">
        <v>22.7</v>
      </c>
      <c r="G1766" s="649">
        <v>40715.699999999997</v>
      </c>
      <c r="H1766" s="649">
        <v>1.0558081545418287</v>
      </c>
      <c r="I1766" s="649">
        <v>1793.6431718061674</v>
      </c>
      <c r="J1766" s="649">
        <v>21.200000000000003</v>
      </c>
      <c r="K1766" s="649">
        <v>38563.54</v>
      </c>
      <c r="L1766" s="649">
        <v>1</v>
      </c>
      <c r="M1766" s="649">
        <v>1819.0349056603773</v>
      </c>
      <c r="N1766" s="649">
        <v>26.280000000000008</v>
      </c>
      <c r="O1766" s="649">
        <v>38952.449999999997</v>
      </c>
      <c r="P1766" s="637">
        <v>1.010084914403605</v>
      </c>
      <c r="Q1766" s="650">
        <v>1482.2089041095885</v>
      </c>
    </row>
    <row r="1767" spans="1:17" ht="14.4" customHeight="1" x14ac:dyDescent="0.3">
      <c r="A1767" s="631" t="s">
        <v>3234</v>
      </c>
      <c r="B1767" s="632" t="s">
        <v>2531</v>
      </c>
      <c r="C1767" s="632" t="s">
        <v>2499</v>
      </c>
      <c r="D1767" s="632" t="s">
        <v>2548</v>
      </c>
      <c r="E1767" s="632" t="s">
        <v>625</v>
      </c>
      <c r="F1767" s="649">
        <v>1.21</v>
      </c>
      <c r="G1767" s="649">
        <v>626.29</v>
      </c>
      <c r="H1767" s="649">
        <v>1.6133178773827923</v>
      </c>
      <c r="I1767" s="649">
        <v>517.59504132231405</v>
      </c>
      <c r="J1767" s="649">
        <v>0.75</v>
      </c>
      <c r="K1767" s="649">
        <v>388.2</v>
      </c>
      <c r="L1767" s="649">
        <v>1</v>
      </c>
      <c r="M1767" s="649">
        <v>517.6</v>
      </c>
      <c r="N1767" s="649"/>
      <c r="O1767" s="649"/>
      <c r="P1767" s="637"/>
      <c r="Q1767" s="650"/>
    </row>
    <row r="1768" spans="1:17" ht="14.4" customHeight="1" x14ac:dyDescent="0.3">
      <c r="A1768" s="631" t="s">
        <v>3234</v>
      </c>
      <c r="B1768" s="632" t="s">
        <v>2531</v>
      </c>
      <c r="C1768" s="632" t="s">
        <v>2499</v>
      </c>
      <c r="D1768" s="632" t="s">
        <v>2549</v>
      </c>
      <c r="E1768" s="632" t="s">
        <v>627</v>
      </c>
      <c r="F1768" s="649">
        <v>0.3</v>
      </c>
      <c r="G1768" s="649">
        <v>271.14</v>
      </c>
      <c r="H1768" s="649">
        <v>2</v>
      </c>
      <c r="I1768" s="649">
        <v>903.8</v>
      </c>
      <c r="J1768" s="649">
        <v>0.15000000000000002</v>
      </c>
      <c r="K1768" s="649">
        <v>135.57</v>
      </c>
      <c r="L1768" s="649">
        <v>1</v>
      </c>
      <c r="M1768" s="649">
        <v>903.79999999999984</v>
      </c>
      <c r="N1768" s="649">
        <v>0.1</v>
      </c>
      <c r="O1768" s="649">
        <v>90.38</v>
      </c>
      <c r="P1768" s="637">
        <v>0.66666666666666663</v>
      </c>
      <c r="Q1768" s="650">
        <v>903.8</v>
      </c>
    </row>
    <row r="1769" spans="1:17" ht="14.4" customHeight="1" x14ac:dyDescent="0.3">
      <c r="A1769" s="631" t="s">
        <v>3234</v>
      </c>
      <c r="B1769" s="632" t="s">
        <v>2531</v>
      </c>
      <c r="C1769" s="632" t="s">
        <v>2499</v>
      </c>
      <c r="D1769" s="632" t="s">
        <v>2550</v>
      </c>
      <c r="E1769" s="632" t="s">
        <v>716</v>
      </c>
      <c r="F1769" s="649">
        <v>1.2600000000000002</v>
      </c>
      <c r="G1769" s="649">
        <v>47747.750000000007</v>
      </c>
      <c r="H1769" s="649">
        <v>0.94830096181116375</v>
      </c>
      <c r="I1769" s="649">
        <v>37895.039682539682</v>
      </c>
      <c r="J1769" s="649">
        <v>1.3300000000000003</v>
      </c>
      <c r="K1769" s="649">
        <v>50350.839999999989</v>
      </c>
      <c r="L1769" s="649">
        <v>1</v>
      </c>
      <c r="M1769" s="649">
        <v>37857.774436090207</v>
      </c>
      <c r="N1769" s="649">
        <v>0.72</v>
      </c>
      <c r="O1769" s="649">
        <v>25480.12</v>
      </c>
      <c r="P1769" s="637">
        <v>0.50605153757117072</v>
      </c>
      <c r="Q1769" s="650">
        <v>35389.055555555555</v>
      </c>
    </row>
    <row r="1770" spans="1:17" ht="14.4" customHeight="1" x14ac:dyDescent="0.3">
      <c r="A1770" s="631" t="s">
        <v>3234</v>
      </c>
      <c r="B1770" s="632" t="s">
        <v>2531</v>
      </c>
      <c r="C1770" s="632" t="s">
        <v>2499</v>
      </c>
      <c r="D1770" s="632" t="s">
        <v>2551</v>
      </c>
      <c r="E1770" s="632" t="s">
        <v>716</v>
      </c>
      <c r="F1770" s="649"/>
      <c r="G1770" s="649"/>
      <c r="H1770" s="649"/>
      <c r="I1770" s="649"/>
      <c r="J1770" s="649"/>
      <c r="K1770" s="649"/>
      <c r="L1770" s="649"/>
      <c r="M1770" s="649"/>
      <c r="N1770" s="649">
        <v>5.28</v>
      </c>
      <c r="O1770" s="649">
        <v>3457.8600000000006</v>
      </c>
      <c r="P1770" s="637"/>
      <c r="Q1770" s="650">
        <v>654.89772727272737</v>
      </c>
    </row>
    <row r="1771" spans="1:17" ht="14.4" customHeight="1" x14ac:dyDescent="0.3">
      <c r="A1771" s="631" t="s">
        <v>3234</v>
      </c>
      <c r="B1771" s="632" t="s">
        <v>2531</v>
      </c>
      <c r="C1771" s="632" t="s">
        <v>2499</v>
      </c>
      <c r="D1771" s="632" t="s">
        <v>2552</v>
      </c>
      <c r="E1771" s="632" t="s">
        <v>716</v>
      </c>
      <c r="F1771" s="649"/>
      <c r="G1771" s="649"/>
      <c r="H1771" s="649"/>
      <c r="I1771" s="649"/>
      <c r="J1771" s="649"/>
      <c r="K1771" s="649"/>
      <c r="L1771" s="649"/>
      <c r="M1771" s="649"/>
      <c r="N1771" s="649">
        <v>0.16999999999999998</v>
      </c>
      <c r="O1771" s="649">
        <v>2373.1999999999998</v>
      </c>
      <c r="P1771" s="637"/>
      <c r="Q1771" s="650">
        <v>13960</v>
      </c>
    </row>
    <row r="1772" spans="1:17" ht="14.4" customHeight="1" x14ac:dyDescent="0.3">
      <c r="A1772" s="631" t="s">
        <v>3234</v>
      </c>
      <c r="B1772" s="632" t="s">
        <v>2531</v>
      </c>
      <c r="C1772" s="632" t="s">
        <v>2501</v>
      </c>
      <c r="D1772" s="632" t="s">
        <v>2770</v>
      </c>
      <c r="E1772" s="632" t="s">
        <v>2771</v>
      </c>
      <c r="F1772" s="649">
        <v>4</v>
      </c>
      <c r="G1772" s="649">
        <v>3889.28</v>
      </c>
      <c r="H1772" s="649">
        <v>1.3333333333333335</v>
      </c>
      <c r="I1772" s="649">
        <v>972.32</v>
      </c>
      <c r="J1772" s="649">
        <v>3</v>
      </c>
      <c r="K1772" s="649">
        <v>2916.96</v>
      </c>
      <c r="L1772" s="649">
        <v>1</v>
      </c>
      <c r="M1772" s="649">
        <v>972.32</v>
      </c>
      <c r="N1772" s="649">
        <v>2</v>
      </c>
      <c r="O1772" s="649">
        <v>1944.64</v>
      </c>
      <c r="P1772" s="637">
        <v>0.66666666666666674</v>
      </c>
      <c r="Q1772" s="650">
        <v>972.32</v>
      </c>
    </row>
    <row r="1773" spans="1:17" ht="14.4" customHeight="1" x14ac:dyDescent="0.3">
      <c r="A1773" s="631" t="s">
        <v>3234</v>
      </c>
      <c r="B1773" s="632" t="s">
        <v>2531</v>
      </c>
      <c r="C1773" s="632" t="s">
        <v>2501</v>
      </c>
      <c r="D1773" s="632" t="s">
        <v>2773</v>
      </c>
      <c r="E1773" s="632" t="s">
        <v>2771</v>
      </c>
      <c r="F1773" s="649">
        <v>2</v>
      </c>
      <c r="G1773" s="649">
        <v>3414.62</v>
      </c>
      <c r="H1773" s="649">
        <v>2</v>
      </c>
      <c r="I1773" s="649">
        <v>1707.31</v>
      </c>
      <c r="J1773" s="649">
        <v>1</v>
      </c>
      <c r="K1773" s="649">
        <v>1707.31</v>
      </c>
      <c r="L1773" s="649">
        <v>1</v>
      </c>
      <c r="M1773" s="649">
        <v>1707.31</v>
      </c>
      <c r="N1773" s="649">
        <v>2</v>
      </c>
      <c r="O1773" s="649">
        <v>2509.4499999999998</v>
      </c>
      <c r="P1773" s="637">
        <v>1.4698268035681861</v>
      </c>
      <c r="Q1773" s="650">
        <v>1254.7249999999999</v>
      </c>
    </row>
    <row r="1774" spans="1:17" ht="14.4" customHeight="1" x14ac:dyDescent="0.3">
      <c r="A1774" s="631" t="s">
        <v>3234</v>
      </c>
      <c r="B1774" s="632" t="s">
        <v>2531</v>
      </c>
      <c r="C1774" s="632" t="s">
        <v>2501</v>
      </c>
      <c r="D1774" s="632" t="s">
        <v>2774</v>
      </c>
      <c r="E1774" s="632" t="s">
        <v>2771</v>
      </c>
      <c r="F1774" s="649"/>
      <c r="G1774" s="649"/>
      <c r="H1774" s="649"/>
      <c r="I1774" s="649"/>
      <c r="J1774" s="649">
        <v>1</v>
      </c>
      <c r="K1774" s="649">
        <v>2066.3000000000002</v>
      </c>
      <c r="L1774" s="649">
        <v>1</v>
      </c>
      <c r="M1774" s="649">
        <v>2066.3000000000002</v>
      </c>
      <c r="N1774" s="649">
        <v>1</v>
      </c>
      <c r="O1774" s="649">
        <v>1952.7</v>
      </c>
      <c r="P1774" s="637">
        <v>0.94502250399264376</v>
      </c>
      <c r="Q1774" s="650">
        <v>1952.7</v>
      </c>
    </row>
    <row r="1775" spans="1:17" ht="14.4" customHeight="1" x14ac:dyDescent="0.3">
      <c r="A1775" s="631" t="s">
        <v>3234</v>
      </c>
      <c r="B1775" s="632" t="s">
        <v>2531</v>
      </c>
      <c r="C1775" s="632" t="s">
        <v>2501</v>
      </c>
      <c r="D1775" s="632" t="s">
        <v>2775</v>
      </c>
      <c r="E1775" s="632" t="s">
        <v>2776</v>
      </c>
      <c r="F1775" s="649">
        <v>1</v>
      </c>
      <c r="G1775" s="649">
        <v>1932.09</v>
      </c>
      <c r="H1775" s="649"/>
      <c r="I1775" s="649">
        <v>1932.09</v>
      </c>
      <c r="J1775" s="649"/>
      <c r="K1775" s="649"/>
      <c r="L1775" s="649"/>
      <c r="M1775" s="649"/>
      <c r="N1775" s="649"/>
      <c r="O1775" s="649"/>
      <c r="P1775" s="637"/>
      <c r="Q1775" s="650"/>
    </row>
    <row r="1776" spans="1:17" ht="14.4" customHeight="1" x14ac:dyDescent="0.3">
      <c r="A1776" s="631" t="s">
        <v>3234</v>
      </c>
      <c r="B1776" s="632" t="s">
        <v>2531</v>
      </c>
      <c r="C1776" s="632" t="s">
        <v>2501</v>
      </c>
      <c r="D1776" s="632" t="s">
        <v>2777</v>
      </c>
      <c r="E1776" s="632" t="s">
        <v>2778</v>
      </c>
      <c r="F1776" s="649">
        <v>4</v>
      </c>
      <c r="G1776" s="649">
        <v>4111.04</v>
      </c>
      <c r="H1776" s="649">
        <v>0.66666666666666663</v>
      </c>
      <c r="I1776" s="649">
        <v>1027.76</v>
      </c>
      <c r="J1776" s="649">
        <v>6</v>
      </c>
      <c r="K1776" s="649">
        <v>6166.56</v>
      </c>
      <c r="L1776" s="649">
        <v>1</v>
      </c>
      <c r="M1776" s="649">
        <v>1027.76</v>
      </c>
      <c r="N1776" s="649">
        <v>5</v>
      </c>
      <c r="O1776" s="649">
        <v>4695.7</v>
      </c>
      <c r="P1776" s="637">
        <v>0.76147803637684541</v>
      </c>
      <c r="Q1776" s="650">
        <v>939.14</v>
      </c>
    </row>
    <row r="1777" spans="1:17" ht="14.4" customHeight="1" x14ac:dyDescent="0.3">
      <c r="A1777" s="631" t="s">
        <v>3234</v>
      </c>
      <c r="B1777" s="632" t="s">
        <v>2531</v>
      </c>
      <c r="C1777" s="632" t="s">
        <v>2501</v>
      </c>
      <c r="D1777" s="632" t="s">
        <v>2779</v>
      </c>
      <c r="E1777" s="632" t="s">
        <v>2778</v>
      </c>
      <c r="F1777" s="649">
        <v>1</v>
      </c>
      <c r="G1777" s="649">
        <v>2141.85</v>
      </c>
      <c r="H1777" s="649"/>
      <c r="I1777" s="649">
        <v>2141.85</v>
      </c>
      <c r="J1777" s="649"/>
      <c r="K1777" s="649"/>
      <c r="L1777" s="649"/>
      <c r="M1777" s="649"/>
      <c r="N1777" s="649">
        <v>2</v>
      </c>
      <c r="O1777" s="649">
        <v>4062.4</v>
      </c>
      <c r="P1777" s="637"/>
      <c r="Q1777" s="650">
        <v>2031.2</v>
      </c>
    </row>
    <row r="1778" spans="1:17" ht="14.4" customHeight="1" x14ac:dyDescent="0.3">
      <c r="A1778" s="631" t="s">
        <v>3234</v>
      </c>
      <c r="B1778" s="632" t="s">
        <v>2531</v>
      </c>
      <c r="C1778" s="632" t="s">
        <v>2501</v>
      </c>
      <c r="D1778" s="632" t="s">
        <v>3177</v>
      </c>
      <c r="E1778" s="632" t="s">
        <v>3178</v>
      </c>
      <c r="F1778" s="649">
        <v>1</v>
      </c>
      <c r="G1778" s="649">
        <v>17350</v>
      </c>
      <c r="H1778" s="649">
        <v>1</v>
      </c>
      <c r="I1778" s="649">
        <v>17350</v>
      </c>
      <c r="J1778" s="649">
        <v>1</v>
      </c>
      <c r="K1778" s="649">
        <v>17350</v>
      </c>
      <c r="L1778" s="649">
        <v>1</v>
      </c>
      <c r="M1778" s="649">
        <v>17350</v>
      </c>
      <c r="N1778" s="649"/>
      <c r="O1778" s="649"/>
      <c r="P1778" s="637"/>
      <c r="Q1778" s="650"/>
    </row>
    <row r="1779" spans="1:17" ht="14.4" customHeight="1" x14ac:dyDescent="0.3">
      <c r="A1779" s="631" t="s">
        <v>3234</v>
      </c>
      <c r="B1779" s="632" t="s">
        <v>2531</v>
      </c>
      <c r="C1779" s="632" t="s">
        <v>2501</v>
      </c>
      <c r="D1779" s="632" t="s">
        <v>2782</v>
      </c>
      <c r="E1779" s="632" t="s">
        <v>2783</v>
      </c>
      <c r="F1779" s="649">
        <v>1</v>
      </c>
      <c r="G1779" s="649">
        <v>11772</v>
      </c>
      <c r="H1779" s="649">
        <v>1</v>
      </c>
      <c r="I1779" s="649">
        <v>11772</v>
      </c>
      <c r="J1779" s="649">
        <v>1</v>
      </c>
      <c r="K1779" s="649">
        <v>11772</v>
      </c>
      <c r="L1779" s="649">
        <v>1</v>
      </c>
      <c r="M1779" s="649">
        <v>11772</v>
      </c>
      <c r="N1779" s="649"/>
      <c r="O1779" s="649"/>
      <c r="P1779" s="637"/>
      <c r="Q1779" s="650"/>
    </row>
    <row r="1780" spans="1:17" ht="14.4" customHeight="1" x14ac:dyDescent="0.3">
      <c r="A1780" s="631" t="s">
        <v>3234</v>
      </c>
      <c r="B1780" s="632" t="s">
        <v>2531</v>
      </c>
      <c r="C1780" s="632" t="s">
        <v>2501</v>
      </c>
      <c r="D1780" s="632" t="s">
        <v>3031</v>
      </c>
      <c r="E1780" s="632" t="s">
        <v>3032</v>
      </c>
      <c r="F1780" s="649">
        <v>1</v>
      </c>
      <c r="G1780" s="649">
        <v>1123.73</v>
      </c>
      <c r="H1780" s="649"/>
      <c r="I1780" s="649">
        <v>1123.73</v>
      </c>
      <c r="J1780" s="649"/>
      <c r="K1780" s="649"/>
      <c r="L1780" s="649"/>
      <c r="M1780" s="649"/>
      <c r="N1780" s="649"/>
      <c r="O1780" s="649"/>
      <c r="P1780" s="637"/>
      <c r="Q1780" s="650"/>
    </row>
    <row r="1781" spans="1:17" ht="14.4" customHeight="1" x14ac:dyDescent="0.3">
      <c r="A1781" s="631" t="s">
        <v>3234</v>
      </c>
      <c r="B1781" s="632" t="s">
        <v>2531</v>
      </c>
      <c r="C1781" s="632" t="s">
        <v>2501</v>
      </c>
      <c r="D1781" s="632" t="s">
        <v>2799</v>
      </c>
      <c r="E1781" s="632" t="s">
        <v>2800</v>
      </c>
      <c r="F1781" s="649">
        <v>2</v>
      </c>
      <c r="G1781" s="649">
        <v>2005.6</v>
      </c>
      <c r="H1781" s="649">
        <v>0.39999999999999997</v>
      </c>
      <c r="I1781" s="649">
        <v>1002.8</v>
      </c>
      <c r="J1781" s="649">
        <v>5</v>
      </c>
      <c r="K1781" s="649">
        <v>5014</v>
      </c>
      <c r="L1781" s="649">
        <v>1</v>
      </c>
      <c r="M1781" s="649">
        <v>1002.8</v>
      </c>
      <c r="N1781" s="649">
        <v>3</v>
      </c>
      <c r="O1781" s="649">
        <v>2781.9</v>
      </c>
      <c r="P1781" s="637">
        <v>0.554826485839649</v>
      </c>
      <c r="Q1781" s="650">
        <v>927.30000000000007</v>
      </c>
    </row>
    <row r="1782" spans="1:17" ht="14.4" customHeight="1" x14ac:dyDescent="0.3">
      <c r="A1782" s="631" t="s">
        <v>3234</v>
      </c>
      <c r="B1782" s="632" t="s">
        <v>2531</v>
      </c>
      <c r="C1782" s="632" t="s">
        <v>2501</v>
      </c>
      <c r="D1782" s="632" t="s">
        <v>2803</v>
      </c>
      <c r="E1782" s="632" t="s">
        <v>2804</v>
      </c>
      <c r="F1782" s="649"/>
      <c r="G1782" s="649"/>
      <c r="H1782" s="649"/>
      <c r="I1782" s="649"/>
      <c r="J1782" s="649">
        <v>1</v>
      </c>
      <c r="K1782" s="649">
        <v>9370.39</v>
      </c>
      <c r="L1782" s="649">
        <v>1</v>
      </c>
      <c r="M1782" s="649">
        <v>9370.39</v>
      </c>
      <c r="N1782" s="649"/>
      <c r="O1782" s="649"/>
      <c r="P1782" s="637"/>
      <c r="Q1782" s="650"/>
    </row>
    <row r="1783" spans="1:17" ht="14.4" customHeight="1" x14ac:dyDescent="0.3">
      <c r="A1783" s="631" t="s">
        <v>3234</v>
      </c>
      <c r="B1783" s="632" t="s">
        <v>2531</v>
      </c>
      <c r="C1783" s="632" t="s">
        <v>2501</v>
      </c>
      <c r="D1783" s="632" t="s">
        <v>2805</v>
      </c>
      <c r="E1783" s="632" t="s">
        <v>2806</v>
      </c>
      <c r="F1783" s="649"/>
      <c r="G1783" s="649"/>
      <c r="H1783" s="649"/>
      <c r="I1783" s="649"/>
      <c r="J1783" s="649">
        <v>1</v>
      </c>
      <c r="K1783" s="649">
        <v>13284.52</v>
      </c>
      <c r="L1783" s="649">
        <v>1</v>
      </c>
      <c r="M1783" s="649">
        <v>13284.52</v>
      </c>
      <c r="N1783" s="649">
        <v>1</v>
      </c>
      <c r="O1783" s="649">
        <v>11833.06</v>
      </c>
      <c r="P1783" s="637">
        <v>0.89074050097406599</v>
      </c>
      <c r="Q1783" s="650">
        <v>11833.06</v>
      </c>
    </row>
    <row r="1784" spans="1:17" ht="14.4" customHeight="1" x14ac:dyDescent="0.3">
      <c r="A1784" s="631" t="s">
        <v>3234</v>
      </c>
      <c r="B1784" s="632" t="s">
        <v>2531</v>
      </c>
      <c r="C1784" s="632" t="s">
        <v>2501</v>
      </c>
      <c r="D1784" s="632" t="s">
        <v>2811</v>
      </c>
      <c r="E1784" s="632" t="s">
        <v>2812</v>
      </c>
      <c r="F1784" s="649">
        <v>1</v>
      </c>
      <c r="G1784" s="649">
        <v>5259.23</v>
      </c>
      <c r="H1784" s="649">
        <v>1</v>
      </c>
      <c r="I1784" s="649">
        <v>5259.23</v>
      </c>
      <c r="J1784" s="649">
        <v>1</v>
      </c>
      <c r="K1784" s="649">
        <v>5259.23</v>
      </c>
      <c r="L1784" s="649">
        <v>1</v>
      </c>
      <c r="M1784" s="649">
        <v>5259.23</v>
      </c>
      <c r="N1784" s="649"/>
      <c r="O1784" s="649"/>
      <c r="P1784" s="637"/>
      <c r="Q1784" s="650"/>
    </row>
    <row r="1785" spans="1:17" ht="14.4" customHeight="1" x14ac:dyDescent="0.3">
      <c r="A1785" s="631" t="s">
        <v>3234</v>
      </c>
      <c r="B1785" s="632" t="s">
        <v>2531</v>
      </c>
      <c r="C1785" s="632" t="s">
        <v>2501</v>
      </c>
      <c r="D1785" s="632" t="s">
        <v>3076</v>
      </c>
      <c r="E1785" s="632" t="s">
        <v>3077</v>
      </c>
      <c r="F1785" s="649"/>
      <c r="G1785" s="649"/>
      <c r="H1785" s="649"/>
      <c r="I1785" s="649"/>
      <c r="J1785" s="649">
        <v>1</v>
      </c>
      <c r="K1785" s="649">
        <v>27920</v>
      </c>
      <c r="L1785" s="649">
        <v>1</v>
      </c>
      <c r="M1785" s="649">
        <v>27920</v>
      </c>
      <c r="N1785" s="649">
        <v>1</v>
      </c>
      <c r="O1785" s="649">
        <v>21827.78</v>
      </c>
      <c r="P1785" s="637">
        <v>0.78179727793696274</v>
      </c>
      <c r="Q1785" s="650">
        <v>21827.78</v>
      </c>
    </row>
    <row r="1786" spans="1:17" ht="14.4" customHeight="1" x14ac:dyDescent="0.3">
      <c r="A1786" s="631" t="s">
        <v>3234</v>
      </c>
      <c r="B1786" s="632" t="s">
        <v>2531</v>
      </c>
      <c r="C1786" s="632" t="s">
        <v>2501</v>
      </c>
      <c r="D1786" s="632" t="s">
        <v>2819</v>
      </c>
      <c r="E1786" s="632" t="s">
        <v>2820</v>
      </c>
      <c r="F1786" s="649">
        <v>2</v>
      </c>
      <c r="G1786" s="649">
        <v>1662.32</v>
      </c>
      <c r="H1786" s="649">
        <v>0.25</v>
      </c>
      <c r="I1786" s="649">
        <v>831.16</v>
      </c>
      <c r="J1786" s="649">
        <v>8</v>
      </c>
      <c r="K1786" s="649">
        <v>6649.28</v>
      </c>
      <c r="L1786" s="649">
        <v>1</v>
      </c>
      <c r="M1786" s="649">
        <v>831.16</v>
      </c>
      <c r="N1786" s="649">
        <v>9</v>
      </c>
      <c r="O1786" s="649">
        <v>7480.44</v>
      </c>
      <c r="P1786" s="637">
        <v>1.125</v>
      </c>
      <c r="Q1786" s="650">
        <v>831.16</v>
      </c>
    </row>
    <row r="1787" spans="1:17" ht="14.4" customHeight="1" x14ac:dyDescent="0.3">
      <c r="A1787" s="631" t="s">
        <v>3234</v>
      </c>
      <c r="B1787" s="632" t="s">
        <v>2531</v>
      </c>
      <c r="C1787" s="632" t="s">
        <v>2501</v>
      </c>
      <c r="D1787" s="632" t="s">
        <v>2821</v>
      </c>
      <c r="E1787" s="632" t="s">
        <v>2820</v>
      </c>
      <c r="F1787" s="649">
        <v>5</v>
      </c>
      <c r="G1787" s="649">
        <v>4440.2999999999993</v>
      </c>
      <c r="H1787" s="649">
        <v>1.6666666666666665</v>
      </c>
      <c r="I1787" s="649">
        <v>888.05999999999983</v>
      </c>
      <c r="J1787" s="649">
        <v>3</v>
      </c>
      <c r="K1787" s="649">
        <v>2664.18</v>
      </c>
      <c r="L1787" s="649">
        <v>1</v>
      </c>
      <c r="M1787" s="649">
        <v>888.06</v>
      </c>
      <c r="N1787" s="649"/>
      <c r="O1787" s="649"/>
      <c r="P1787" s="637"/>
      <c r="Q1787" s="650"/>
    </row>
    <row r="1788" spans="1:17" ht="14.4" customHeight="1" x14ac:dyDescent="0.3">
      <c r="A1788" s="631" t="s">
        <v>3234</v>
      </c>
      <c r="B1788" s="632" t="s">
        <v>2531</v>
      </c>
      <c r="C1788" s="632" t="s">
        <v>2501</v>
      </c>
      <c r="D1788" s="632" t="s">
        <v>2828</v>
      </c>
      <c r="E1788" s="632" t="s">
        <v>2829</v>
      </c>
      <c r="F1788" s="649">
        <v>1</v>
      </c>
      <c r="G1788" s="649">
        <v>1312.14</v>
      </c>
      <c r="H1788" s="649">
        <v>1</v>
      </c>
      <c r="I1788" s="649">
        <v>1312.14</v>
      </c>
      <c r="J1788" s="649">
        <v>1</v>
      </c>
      <c r="K1788" s="649">
        <v>1312.14</v>
      </c>
      <c r="L1788" s="649">
        <v>1</v>
      </c>
      <c r="M1788" s="649">
        <v>1312.14</v>
      </c>
      <c r="N1788" s="649"/>
      <c r="O1788" s="649"/>
      <c r="P1788" s="637"/>
      <c r="Q1788" s="650"/>
    </row>
    <row r="1789" spans="1:17" ht="14.4" customHeight="1" x14ac:dyDescent="0.3">
      <c r="A1789" s="631" t="s">
        <v>3234</v>
      </c>
      <c r="B1789" s="632" t="s">
        <v>2531</v>
      </c>
      <c r="C1789" s="632" t="s">
        <v>2501</v>
      </c>
      <c r="D1789" s="632" t="s">
        <v>2830</v>
      </c>
      <c r="E1789" s="632" t="s">
        <v>2831</v>
      </c>
      <c r="F1789" s="649">
        <v>7</v>
      </c>
      <c r="G1789" s="649">
        <v>25512.06</v>
      </c>
      <c r="H1789" s="649">
        <v>3.5000000000000004</v>
      </c>
      <c r="I1789" s="649">
        <v>3644.5800000000004</v>
      </c>
      <c r="J1789" s="649">
        <v>2</v>
      </c>
      <c r="K1789" s="649">
        <v>7289.16</v>
      </c>
      <c r="L1789" s="649">
        <v>1</v>
      </c>
      <c r="M1789" s="649">
        <v>3644.58</v>
      </c>
      <c r="N1789" s="649"/>
      <c r="O1789" s="649"/>
      <c r="P1789" s="637"/>
      <c r="Q1789" s="650"/>
    </row>
    <row r="1790" spans="1:17" ht="14.4" customHeight="1" x14ac:dyDescent="0.3">
      <c r="A1790" s="631" t="s">
        <v>3234</v>
      </c>
      <c r="B1790" s="632" t="s">
        <v>2531</v>
      </c>
      <c r="C1790" s="632" t="s">
        <v>2501</v>
      </c>
      <c r="D1790" s="632" t="s">
        <v>2832</v>
      </c>
      <c r="E1790" s="632" t="s">
        <v>2833</v>
      </c>
      <c r="F1790" s="649">
        <v>1</v>
      </c>
      <c r="G1790" s="649">
        <v>1146.33</v>
      </c>
      <c r="H1790" s="649">
        <v>0.5</v>
      </c>
      <c r="I1790" s="649">
        <v>1146.33</v>
      </c>
      <c r="J1790" s="649">
        <v>2</v>
      </c>
      <c r="K1790" s="649">
        <v>2292.66</v>
      </c>
      <c r="L1790" s="649">
        <v>1</v>
      </c>
      <c r="M1790" s="649">
        <v>1146.33</v>
      </c>
      <c r="N1790" s="649">
        <v>1</v>
      </c>
      <c r="O1790" s="649">
        <v>1086.17</v>
      </c>
      <c r="P1790" s="637">
        <v>0.47375973759737605</v>
      </c>
      <c r="Q1790" s="650">
        <v>1086.17</v>
      </c>
    </row>
    <row r="1791" spans="1:17" ht="14.4" customHeight="1" x14ac:dyDescent="0.3">
      <c r="A1791" s="631" t="s">
        <v>3234</v>
      </c>
      <c r="B1791" s="632" t="s">
        <v>2531</v>
      </c>
      <c r="C1791" s="632" t="s">
        <v>2501</v>
      </c>
      <c r="D1791" s="632" t="s">
        <v>2834</v>
      </c>
      <c r="E1791" s="632" t="s">
        <v>2835</v>
      </c>
      <c r="F1791" s="649">
        <v>2</v>
      </c>
      <c r="G1791" s="649">
        <v>718.2</v>
      </c>
      <c r="H1791" s="649">
        <v>0.5</v>
      </c>
      <c r="I1791" s="649">
        <v>359.1</v>
      </c>
      <c r="J1791" s="649">
        <v>4</v>
      </c>
      <c r="K1791" s="649">
        <v>1436.4</v>
      </c>
      <c r="L1791" s="649">
        <v>1</v>
      </c>
      <c r="M1791" s="649">
        <v>359.1</v>
      </c>
      <c r="N1791" s="649">
        <v>1</v>
      </c>
      <c r="O1791" s="649">
        <v>359.1</v>
      </c>
      <c r="P1791" s="637">
        <v>0.25</v>
      </c>
      <c r="Q1791" s="650">
        <v>359.1</v>
      </c>
    </row>
    <row r="1792" spans="1:17" ht="14.4" customHeight="1" x14ac:dyDescent="0.3">
      <c r="A1792" s="631" t="s">
        <v>3234</v>
      </c>
      <c r="B1792" s="632" t="s">
        <v>2531</v>
      </c>
      <c r="C1792" s="632" t="s">
        <v>2501</v>
      </c>
      <c r="D1792" s="632" t="s">
        <v>2967</v>
      </c>
      <c r="E1792" s="632" t="s">
        <v>2968</v>
      </c>
      <c r="F1792" s="649"/>
      <c r="G1792" s="649"/>
      <c r="H1792" s="649"/>
      <c r="I1792" s="649"/>
      <c r="J1792" s="649">
        <v>1</v>
      </c>
      <c r="K1792" s="649">
        <v>13078</v>
      </c>
      <c r="L1792" s="649">
        <v>1</v>
      </c>
      <c r="M1792" s="649">
        <v>13078</v>
      </c>
      <c r="N1792" s="649"/>
      <c r="O1792" s="649"/>
      <c r="P1792" s="637"/>
      <c r="Q1792" s="650"/>
    </row>
    <row r="1793" spans="1:17" ht="14.4" customHeight="1" x14ac:dyDescent="0.3">
      <c r="A1793" s="631" t="s">
        <v>3234</v>
      </c>
      <c r="B1793" s="632" t="s">
        <v>2531</v>
      </c>
      <c r="C1793" s="632" t="s">
        <v>2501</v>
      </c>
      <c r="D1793" s="632" t="s">
        <v>2502</v>
      </c>
      <c r="E1793" s="632" t="s">
        <v>2503</v>
      </c>
      <c r="F1793" s="649">
        <v>3</v>
      </c>
      <c r="G1793" s="649">
        <v>2681.7</v>
      </c>
      <c r="H1793" s="649">
        <v>0.75</v>
      </c>
      <c r="I1793" s="649">
        <v>893.9</v>
      </c>
      <c r="J1793" s="649">
        <v>4</v>
      </c>
      <c r="K1793" s="649">
        <v>3575.6</v>
      </c>
      <c r="L1793" s="649">
        <v>1</v>
      </c>
      <c r="M1793" s="649">
        <v>893.9</v>
      </c>
      <c r="N1793" s="649">
        <v>7</v>
      </c>
      <c r="O1793" s="649">
        <v>6257.2999999999993</v>
      </c>
      <c r="P1793" s="637">
        <v>1.7499999999999998</v>
      </c>
      <c r="Q1793" s="650">
        <v>893.89999999999986</v>
      </c>
    </row>
    <row r="1794" spans="1:17" ht="14.4" customHeight="1" x14ac:dyDescent="0.3">
      <c r="A1794" s="631" t="s">
        <v>3234</v>
      </c>
      <c r="B1794" s="632" t="s">
        <v>2531</v>
      </c>
      <c r="C1794" s="632" t="s">
        <v>2501</v>
      </c>
      <c r="D1794" s="632" t="s">
        <v>2565</v>
      </c>
      <c r="E1794" s="632" t="s">
        <v>2566</v>
      </c>
      <c r="F1794" s="649">
        <v>1</v>
      </c>
      <c r="G1794" s="649">
        <v>893.9</v>
      </c>
      <c r="H1794" s="649">
        <v>0.33333333333333337</v>
      </c>
      <c r="I1794" s="649">
        <v>893.9</v>
      </c>
      <c r="J1794" s="649">
        <v>3</v>
      </c>
      <c r="K1794" s="649">
        <v>2681.7</v>
      </c>
      <c r="L1794" s="649">
        <v>1</v>
      </c>
      <c r="M1794" s="649">
        <v>893.9</v>
      </c>
      <c r="N1794" s="649">
        <v>1</v>
      </c>
      <c r="O1794" s="649">
        <v>838.48</v>
      </c>
      <c r="P1794" s="637">
        <v>0.31266733788268636</v>
      </c>
      <c r="Q1794" s="650">
        <v>838.48</v>
      </c>
    </row>
    <row r="1795" spans="1:17" ht="14.4" customHeight="1" x14ac:dyDescent="0.3">
      <c r="A1795" s="631" t="s">
        <v>3234</v>
      </c>
      <c r="B1795" s="632" t="s">
        <v>2531</v>
      </c>
      <c r="C1795" s="632" t="s">
        <v>2501</v>
      </c>
      <c r="D1795" s="632" t="s">
        <v>2504</v>
      </c>
      <c r="E1795" s="632" t="s">
        <v>2505</v>
      </c>
      <c r="F1795" s="649">
        <v>1</v>
      </c>
      <c r="G1795" s="649">
        <v>893.9</v>
      </c>
      <c r="H1795" s="649">
        <v>1</v>
      </c>
      <c r="I1795" s="649">
        <v>893.9</v>
      </c>
      <c r="J1795" s="649">
        <v>1</v>
      </c>
      <c r="K1795" s="649">
        <v>893.9</v>
      </c>
      <c r="L1795" s="649">
        <v>1</v>
      </c>
      <c r="M1795" s="649">
        <v>893.9</v>
      </c>
      <c r="N1795" s="649">
        <v>2</v>
      </c>
      <c r="O1795" s="649">
        <v>1787.8</v>
      </c>
      <c r="P1795" s="637">
        <v>2</v>
      </c>
      <c r="Q1795" s="650">
        <v>893.9</v>
      </c>
    </row>
    <row r="1796" spans="1:17" ht="14.4" customHeight="1" x14ac:dyDescent="0.3">
      <c r="A1796" s="631" t="s">
        <v>3234</v>
      </c>
      <c r="B1796" s="632" t="s">
        <v>2531</v>
      </c>
      <c r="C1796" s="632" t="s">
        <v>2501</v>
      </c>
      <c r="D1796" s="632" t="s">
        <v>2836</v>
      </c>
      <c r="E1796" s="632" t="s">
        <v>2837</v>
      </c>
      <c r="F1796" s="649">
        <v>4</v>
      </c>
      <c r="G1796" s="649">
        <v>67326.759999999995</v>
      </c>
      <c r="H1796" s="649">
        <v>0.79999999999999993</v>
      </c>
      <c r="I1796" s="649">
        <v>16831.689999999999</v>
      </c>
      <c r="J1796" s="649">
        <v>5</v>
      </c>
      <c r="K1796" s="649">
        <v>84158.45</v>
      </c>
      <c r="L1796" s="649">
        <v>1</v>
      </c>
      <c r="M1796" s="649">
        <v>16831.689999999999</v>
      </c>
      <c r="N1796" s="649">
        <v>4</v>
      </c>
      <c r="O1796" s="649">
        <v>64755.77</v>
      </c>
      <c r="P1796" s="637">
        <v>0.76945060181122626</v>
      </c>
      <c r="Q1796" s="650">
        <v>16188.942499999999</v>
      </c>
    </row>
    <row r="1797" spans="1:17" ht="14.4" customHeight="1" x14ac:dyDescent="0.3">
      <c r="A1797" s="631" t="s">
        <v>3234</v>
      </c>
      <c r="B1797" s="632" t="s">
        <v>2531</v>
      </c>
      <c r="C1797" s="632" t="s">
        <v>2501</v>
      </c>
      <c r="D1797" s="632" t="s">
        <v>2838</v>
      </c>
      <c r="E1797" s="632" t="s">
        <v>2839</v>
      </c>
      <c r="F1797" s="649">
        <v>3</v>
      </c>
      <c r="G1797" s="649">
        <v>31935.03</v>
      </c>
      <c r="H1797" s="649">
        <v>0.75</v>
      </c>
      <c r="I1797" s="649">
        <v>10645.01</v>
      </c>
      <c r="J1797" s="649">
        <v>4</v>
      </c>
      <c r="K1797" s="649">
        <v>42580.04</v>
      </c>
      <c r="L1797" s="649">
        <v>1</v>
      </c>
      <c r="M1797" s="649">
        <v>10645.01</v>
      </c>
      <c r="N1797" s="649">
        <v>5</v>
      </c>
      <c r="O1797" s="649">
        <v>53225.05</v>
      </c>
      <c r="P1797" s="637">
        <v>1.25</v>
      </c>
      <c r="Q1797" s="650">
        <v>10645.01</v>
      </c>
    </row>
    <row r="1798" spans="1:17" ht="14.4" customHeight="1" x14ac:dyDescent="0.3">
      <c r="A1798" s="631" t="s">
        <v>3234</v>
      </c>
      <c r="B1798" s="632" t="s">
        <v>2531</v>
      </c>
      <c r="C1798" s="632" t="s">
        <v>2501</v>
      </c>
      <c r="D1798" s="632" t="s">
        <v>2842</v>
      </c>
      <c r="E1798" s="632" t="s">
        <v>2843</v>
      </c>
      <c r="F1798" s="649">
        <v>6</v>
      </c>
      <c r="G1798" s="649">
        <v>39522.78</v>
      </c>
      <c r="H1798" s="649">
        <v>1.2</v>
      </c>
      <c r="I1798" s="649">
        <v>6587.13</v>
      </c>
      <c r="J1798" s="649">
        <v>5</v>
      </c>
      <c r="K1798" s="649">
        <v>32935.65</v>
      </c>
      <c r="L1798" s="649">
        <v>1</v>
      </c>
      <c r="M1798" s="649">
        <v>6587.13</v>
      </c>
      <c r="N1798" s="649">
        <v>3</v>
      </c>
      <c r="O1798" s="649">
        <v>18286.170000000002</v>
      </c>
      <c r="P1798" s="637">
        <v>0.55520902122775784</v>
      </c>
      <c r="Q1798" s="650">
        <v>6095.39</v>
      </c>
    </row>
    <row r="1799" spans="1:17" ht="14.4" customHeight="1" x14ac:dyDescent="0.3">
      <c r="A1799" s="631" t="s">
        <v>3234</v>
      </c>
      <c r="B1799" s="632" t="s">
        <v>2531</v>
      </c>
      <c r="C1799" s="632" t="s">
        <v>2501</v>
      </c>
      <c r="D1799" s="632" t="s">
        <v>2567</v>
      </c>
      <c r="E1799" s="632" t="s">
        <v>2568</v>
      </c>
      <c r="F1799" s="649">
        <v>1</v>
      </c>
      <c r="G1799" s="649">
        <v>1841.62</v>
      </c>
      <c r="H1799" s="649">
        <v>1</v>
      </c>
      <c r="I1799" s="649">
        <v>1841.62</v>
      </c>
      <c r="J1799" s="649">
        <v>1</v>
      </c>
      <c r="K1799" s="649">
        <v>1841.62</v>
      </c>
      <c r="L1799" s="649">
        <v>1</v>
      </c>
      <c r="M1799" s="649">
        <v>1841.62</v>
      </c>
      <c r="N1799" s="649">
        <v>1</v>
      </c>
      <c r="O1799" s="649">
        <v>1726.4</v>
      </c>
      <c r="P1799" s="637">
        <v>0.93743551872807651</v>
      </c>
      <c r="Q1799" s="650">
        <v>1726.4</v>
      </c>
    </row>
    <row r="1800" spans="1:17" ht="14.4" customHeight="1" x14ac:dyDescent="0.3">
      <c r="A1800" s="631" t="s">
        <v>3234</v>
      </c>
      <c r="B1800" s="632" t="s">
        <v>2531</v>
      </c>
      <c r="C1800" s="632" t="s">
        <v>2501</v>
      </c>
      <c r="D1800" s="632" t="s">
        <v>2846</v>
      </c>
      <c r="E1800" s="632" t="s">
        <v>2847</v>
      </c>
      <c r="F1800" s="649"/>
      <c r="G1800" s="649"/>
      <c r="H1800" s="649"/>
      <c r="I1800" s="649"/>
      <c r="J1800" s="649">
        <v>1</v>
      </c>
      <c r="K1800" s="649">
        <v>16719</v>
      </c>
      <c r="L1800" s="649">
        <v>1</v>
      </c>
      <c r="M1800" s="649">
        <v>16719</v>
      </c>
      <c r="N1800" s="649"/>
      <c r="O1800" s="649"/>
      <c r="P1800" s="637"/>
      <c r="Q1800" s="650"/>
    </row>
    <row r="1801" spans="1:17" ht="14.4" customHeight="1" x14ac:dyDescent="0.3">
      <c r="A1801" s="631" t="s">
        <v>3234</v>
      </c>
      <c r="B1801" s="632" t="s">
        <v>2531</v>
      </c>
      <c r="C1801" s="632" t="s">
        <v>2501</v>
      </c>
      <c r="D1801" s="632" t="s">
        <v>2852</v>
      </c>
      <c r="E1801" s="632" t="s">
        <v>2853</v>
      </c>
      <c r="F1801" s="649">
        <v>2</v>
      </c>
      <c r="G1801" s="649">
        <v>8720</v>
      </c>
      <c r="H1801" s="649"/>
      <c r="I1801" s="649">
        <v>4360</v>
      </c>
      <c r="J1801" s="649"/>
      <c r="K1801" s="649"/>
      <c r="L1801" s="649"/>
      <c r="M1801" s="649"/>
      <c r="N1801" s="649"/>
      <c r="O1801" s="649"/>
      <c r="P1801" s="637"/>
      <c r="Q1801" s="650"/>
    </row>
    <row r="1802" spans="1:17" ht="14.4" customHeight="1" x14ac:dyDescent="0.3">
      <c r="A1802" s="631" t="s">
        <v>3234</v>
      </c>
      <c r="B1802" s="632" t="s">
        <v>2531</v>
      </c>
      <c r="C1802" s="632" t="s">
        <v>2501</v>
      </c>
      <c r="D1802" s="632" t="s">
        <v>2856</v>
      </c>
      <c r="E1802" s="632" t="s">
        <v>2857</v>
      </c>
      <c r="F1802" s="649"/>
      <c r="G1802" s="649"/>
      <c r="H1802" s="649"/>
      <c r="I1802" s="649"/>
      <c r="J1802" s="649">
        <v>1</v>
      </c>
      <c r="K1802" s="649">
        <v>380.86</v>
      </c>
      <c r="L1802" s="649">
        <v>1</v>
      </c>
      <c r="M1802" s="649">
        <v>380.86</v>
      </c>
      <c r="N1802" s="649">
        <v>3</v>
      </c>
      <c r="O1802" s="649">
        <v>1142.58</v>
      </c>
      <c r="P1802" s="637">
        <v>2.9999999999999996</v>
      </c>
      <c r="Q1802" s="650">
        <v>380.85999999999996</v>
      </c>
    </row>
    <row r="1803" spans="1:17" ht="14.4" customHeight="1" x14ac:dyDescent="0.3">
      <c r="A1803" s="631" t="s">
        <v>3234</v>
      </c>
      <c r="B1803" s="632" t="s">
        <v>2531</v>
      </c>
      <c r="C1803" s="632" t="s">
        <v>2501</v>
      </c>
      <c r="D1803" s="632" t="s">
        <v>2571</v>
      </c>
      <c r="E1803" s="632" t="s">
        <v>2572</v>
      </c>
      <c r="F1803" s="649">
        <v>2</v>
      </c>
      <c r="G1803" s="649">
        <v>2170.4</v>
      </c>
      <c r="H1803" s="649">
        <v>0.5</v>
      </c>
      <c r="I1803" s="649">
        <v>1085.2</v>
      </c>
      <c r="J1803" s="649">
        <v>4</v>
      </c>
      <c r="K1803" s="649">
        <v>4340.8</v>
      </c>
      <c r="L1803" s="649">
        <v>1</v>
      </c>
      <c r="M1803" s="649">
        <v>1085.2</v>
      </c>
      <c r="N1803" s="649">
        <v>6</v>
      </c>
      <c r="O1803" s="649">
        <v>6511.2000000000007</v>
      </c>
      <c r="P1803" s="637">
        <v>1.5</v>
      </c>
      <c r="Q1803" s="650">
        <v>1085.2</v>
      </c>
    </row>
    <row r="1804" spans="1:17" ht="14.4" customHeight="1" x14ac:dyDescent="0.3">
      <c r="A1804" s="631" t="s">
        <v>3234</v>
      </c>
      <c r="B1804" s="632" t="s">
        <v>2531</v>
      </c>
      <c r="C1804" s="632" t="s">
        <v>2501</v>
      </c>
      <c r="D1804" s="632" t="s">
        <v>2862</v>
      </c>
      <c r="E1804" s="632" t="s">
        <v>2863</v>
      </c>
      <c r="F1804" s="649">
        <v>2</v>
      </c>
      <c r="G1804" s="649">
        <v>26930.94</v>
      </c>
      <c r="H1804" s="649"/>
      <c r="I1804" s="649">
        <v>13465.47</v>
      </c>
      <c r="J1804" s="649"/>
      <c r="K1804" s="649"/>
      <c r="L1804" s="649"/>
      <c r="M1804" s="649"/>
      <c r="N1804" s="649"/>
      <c r="O1804" s="649"/>
      <c r="P1804" s="637"/>
      <c r="Q1804" s="650"/>
    </row>
    <row r="1805" spans="1:17" ht="14.4" customHeight="1" x14ac:dyDescent="0.3">
      <c r="A1805" s="631" t="s">
        <v>3234</v>
      </c>
      <c r="B1805" s="632" t="s">
        <v>2531</v>
      </c>
      <c r="C1805" s="632" t="s">
        <v>2501</v>
      </c>
      <c r="D1805" s="632" t="s">
        <v>2870</v>
      </c>
      <c r="E1805" s="632" t="s">
        <v>2871</v>
      </c>
      <c r="F1805" s="649">
        <v>1</v>
      </c>
      <c r="G1805" s="649">
        <v>310</v>
      </c>
      <c r="H1805" s="649"/>
      <c r="I1805" s="649">
        <v>310</v>
      </c>
      <c r="J1805" s="649"/>
      <c r="K1805" s="649"/>
      <c r="L1805" s="649"/>
      <c r="M1805" s="649"/>
      <c r="N1805" s="649"/>
      <c r="O1805" s="649"/>
      <c r="P1805" s="637"/>
      <c r="Q1805" s="650"/>
    </row>
    <row r="1806" spans="1:17" ht="14.4" customHeight="1" x14ac:dyDescent="0.3">
      <c r="A1806" s="631" t="s">
        <v>3234</v>
      </c>
      <c r="B1806" s="632" t="s">
        <v>2531</v>
      </c>
      <c r="C1806" s="632" t="s">
        <v>2501</v>
      </c>
      <c r="D1806" s="632" t="s">
        <v>3117</v>
      </c>
      <c r="E1806" s="632" t="s">
        <v>3097</v>
      </c>
      <c r="F1806" s="649">
        <v>2</v>
      </c>
      <c r="G1806" s="649">
        <v>33904.6</v>
      </c>
      <c r="H1806" s="649"/>
      <c r="I1806" s="649">
        <v>16952.3</v>
      </c>
      <c r="J1806" s="649"/>
      <c r="K1806" s="649"/>
      <c r="L1806" s="649"/>
      <c r="M1806" s="649"/>
      <c r="N1806" s="649"/>
      <c r="O1806" s="649"/>
      <c r="P1806" s="637"/>
      <c r="Q1806" s="650"/>
    </row>
    <row r="1807" spans="1:17" ht="14.4" customHeight="1" x14ac:dyDescent="0.3">
      <c r="A1807" s="631" t="s">
        <v>3234</v>
      </c>
      <c r="B1807" s="632" t="s">
        <v>2531</v>
      </c>
      <c r="C1807" s="632" t="s">
        <v>2501</v>
      </c>
      <c r="D1807" s="632" t="s">
        <v>2877</v>
      </c>
      <c r="E1807" s="632" t="s">
        <v>2878</v>
      </c>
      <c r="F1807" s="649">
        <v>1</v>
      </c>
      <c r="G1807" s="649">
        <v>18900</v>
      </c>
      <c r="H1807" s="649"/>
      <c r="I1807" s="649">
        <v>18900</v>
      </c>
      <c r="J1807" s="649"/>
      <c r="K1807" s="649"/>
      <c r="L1807" s="649"/>
      <c r="M1807" s="649"/>
      <c r="N1807" s="649"/>
      <c r="O1807" s="649"/>
      <c r="P1807" s="637"/>
      <c r="Q1807" s="650"/>
    </row>
    <row r="1808" spans="1:17" ht="14.4" customHeight="1" x14ac:dyDescent="0.3">
      <c r="A1808" s="631" t="s">
        <v>3234</v>
      </c>
      <c r="B1808" s="632" t="s">
        <v>2531</v>
      </c>
      <c r="C1808" s="632" t="s">
        <v>2501</v>
      </c>
      <c r="D1808" s="632" t="s">
        <v>2882</v>
      </c>
      <c r="E1808" s="632" t="s">
        <v>2883</v>
      </c>
      <c r="F1808" s="649"/>
      <c r="G1808" s="649"/>
      <c r="H1808" s="649"/>
      <c r="I1808" s="649"/>
      <c r="J1808" s="649">
        <v>1</v>
      </c>
      <c r="K1808" s="649">
        <v>8860.39</v>
      </c>
      <c r="L1808" s="649">
        <v>1</v>
      </c>
      <c r="M1808" s="649">
        <v>8860.39</v>
      </c>
      <c r="N1808" s="649"/>
      <c r="O1808" s="649"/>
      <c r="P1808" s="637"/>
      <c r="Q1808" s="650"/>
    </row>
    <row r="1809" spans="1:17" ht="14.4" customHeight="1" x14ac:dyDescent="0.3">
      <c r="A1809" s="631" t="s">
        <v>3234</v>
      </c>
      <c r="B1809" s="632" t="s">
        <v>2531</v>
      </c>
      <c r="C1809" s="632" t="s">
        <v>634</v>
      </c>
      <c r="D1809" s="632" t="s">
        <v>2510</v>
      </c>
      <c r="E1809" s="632" t="s">
        <v>2586</v>
      </c>
      <c r="F1809" s="649">
        <v>3</v>
      </c>
      <c r="G1809" s="649">
        <v>111</v>
      </c>
      <c r="H1809" s="649">
        <v>1.5</v>
      </c>
      <c r="I1809" s="649">
        <v>37</v>
      </c>
      <c r="J1809" s="649">
        <v>2</v>
      </c>
      <c r="K1809" s="649">
        <v>74</v>
      </c>
      <c r="L1809" s="649">
        <v>1</v>
      </c>
      <c r="M1809" s="649">
        <v>37</v>
      </c>
      <c r="N1809" s="649"/>
      <c r="O1809" s="649"/>
      <c r="P1809" s="637"/>
      <c r="Q1809" s="650"/>
    </row>
    <row r="1810" spans="1:17" ht="14.4" customHeight="1" x14ac:dyDescent="0.3">
      <c r="A1810" s="631" t="s">
        <v>3234</v>
      </c>
      <c r="B1810" s="632" t="s">
        <v>2531</v>
      </c>
      <c r="C1810" s="632" t="s">
        <v>634</v>
      </c>
      <c r="D1810" s="632" t="s">
        <v>2510</v>
      </c>
      <c r="E1810" s="632" t="s">
        <v>2511</v>
      </c>
      <c r="F1810" s="649">
        <v>2</v>
      </c>
      <c r="G1810" s="649">
        <v>74</v>
      </c>
      <c r="H1810" s="649">
        <v>2</v>
      </c>
      <c r="I1810" s="649">
        <v>37</v>
      </c>
      <c r="J1810" s="649">
        <v>1</v>
      </c>
      <c r="K1810" s="649">
        <v>37</v>
      </c>
      <c r="L1810" s="649">
        <v>1</v>
      </c>
      <c r="M1810" s="649">
        <v>37</v>
      </c>
      <c r="N1810" s="649">
        <v>2</v>
      </c>
      <c r="O1810" s="649">
        <v>74</v>
      </c>
      <c r="P1810" s="637">
        <v>2</v>
      </c>
      <c r="Q1810" s="650">
        <v>37</v>
      </c>
    </row>
    <row r="1811" spans="1:17" ht="14.4" customHeight="1" x14ac:dyDescent="0.3">
      <c r="A1811" s="631" t="s">
        <v>3234</v>
      </c>
      <c r="B1811" s="632" t="s">
        <v>2531</v>
      </c>
      <c r="C1811" s="632" t="s">
        <v>634</v>
      </c>
      <c r="D1811" s="632" t="s">
        <v>2587</v>
      </c>
      <c r="E1811" s="632" t="s">
        <v>2588</v>
      </c>
      <c r="F1811" s="649">
        <v>6</v>
      </c>
      <c r="G1811" s="649">
        <v>1278</v>
      </c>
      <c r="H1811" s="649">
        <v>0.8571428571428571</v>
      </c>
      <c r="I1811" s="649">
        <v>213</v>
      </c>
      <c r="J1811" s="649">
        <v>7</v>
      </c>
      <c r="K1811" s="649">
        <v>1491</v>
      </c>
      <c r="L1811" s="649">
        <v>1</v>
      </c>
      <c r="M1811" s="649">
        <v>213</v>
      </c>
      <c r="N1811" s="649">
        <v>3</v>
      </c>
      <c r="O1811" s="649">
        <v>642</v>
      </c>
      <c r="P1811" s="637">
        <v>0.43058350100603621</v>
      </c>
      <c r="Q1811" s="650">
        <v>214</v>
      </c>
    </row>
    <row r="1812" spans="1:17" ht="14.4" customHeight="1" x14ac:dyDescent="0.3">
      <c r="A1812" s="631" t="s">
        <v>3234</v>
      </c>
      <c r="B1812" s="632" t="s">
        <v>2531</v>
      </c>
      <c r="C1812" s="632" t="s">
        <v>634</v>
      </c>
      <c r="D1812" s="632" t="s">
        <v>2587</v>
      </c>
      <c r="E1812" s="632" t="s">
        <v>2589</v>
      </c>
      <c r="F1812" s="649">
        <v>22</v>
      </c>
      <c r="G1812" s="649">
        <v>4686</v>
      </c>
      <c r="H1812" s="649">
        <v>0.6875</v>
      </c>
      <c r="I1812" s="649">
        <v>213</v>
      </c>
      <c r="J1812" s="649">
        <v>32</v>
      </c>
      <c r="K1812" s="649">
        <v>6816</v>
      </c>
      <c r="L1812" s="649">
        <v>1</v>
      </c>
      <c r="M1812" s="649">
        <v>213</v>
      </c>
      <c r="N1812" s="649">
        <v>16</v>
      </c>
      <c r="O1812" s="649">
        <v>3424</v>
      </c>
      <c r="P1812" s="637">
        <v>0.50234741784037562</v>
      </c>
      <c r="Q1812" s="650">
        <v>214</v>
      </c>
    </row>
    <row r="1813" spans="1:17" ht="14.4" customHeight="1" x14ac:dyDescent="0.3">
      <c r="A1813" s="631" t="s">
        <v>3234</v>
      </c>
      <c r="B1813" s="632" t="s">
        <v>2531</v>
      </c>
      <c r="C1813" s="632" t="s">
        <v>634</v>
      </c>
      <c r="D1813" s="632" t="s">
        <v>2590</v>
      </c>
      <c r="E1813" s="632" t="s">
        <v>2591</v>
      </c>
      <c r="F1813" s="649">
        <v>5</v>
      </c>
      <c r="G1813" s="649">
        <v>775</v>
      </c>
      <c r="H1813" s="649">
        <v>1.25</v>
      </c>
      <c r="I1813" s="649">
        <v>155</v>
      </c>
      <c r="J1813" s="649">
        <v>4</v>
      </c>
      <c r="K1813" s="649">
        <v>620</v>
      </c>
      <c r="L1813" s="649">
        <v>1</v>
      </c>
      <c r="M1813" s="649">
        <v>155</v>
      </c>
      <c r="N1813" s="649">
        <v>3</v>
      </c>
      <c r="O1813" s="649">
        <v>465</v>
      </c>
      <c r="P1813" s="637">
        <v>0.75</v>
      </c>
      <c r="Q1813" s="650">
        <v>155</v>
      </c>
    </row>
    <row r="1814" spans="1:17" ht="14.4" customHeight="1" x14ac:dyDescent="0.3">
      <c r="A1814" s="631" t="s">
        <v>3234</v>
      </c>
      <c r="B1814" s="632" t="s">
        <v>2531</v>
      </c>
      <c r="C1814" s="632" t="s">
        <v>634</v>
      </c>
      <c r="D1814" s="632" t="s">
        <v>2590</v>
      </c>
      <c r="E1814" s="632" t="s">
        <v>2592</v>
      </c>
      <c r="F1814" s="649">
        <v>5</v>
      </c>
      <c r="G1814" s="649">
        <v>775</v>
      </c>
      <c r="H1814" s="649">
        <v>0.83333333333333337</v>
      </c>
      <c r="I1814" s="649">
        <v>155</v>
      </c>
      <c r="J1814" s="649">
        <v>6</v>
      </c>
      <c r="K1814" s="649">
        <v>930</v>
      </c>
      <c r="L1814" s="649">
        <v>1</v>
      </c>
      <c r="M1814" s="649">
        <v>155</v>
      </c>
      <c r="N1814" s="649">
        <v>1</v>
      </c>
      <c r="O1814" s="649">
        <v>155</v>
      </c>
      <c r="P1814" s="637">
        <v>0.16666666666666666</v>
      </c>
      <c r="Q1814" s="650">
        <v>155</v>
      </c>
    </row>
    <row r="1815" spans="1:17" ht="14.4" customHeight="1" x14ac:dyDescent="0.3">
      <c r="A1815" s="631" t="s">
        <v>3234</v>
      </c>
      <c r="B1815" s="632" t="s">
        <v>2531</v>
      </c>
      <c r="C1815" s="632" t="s">
        <v>634</v>
      </c>
      <c r="D1815" s="632" t="s">
        <v>2593</v>
      </c>
      <c r="E1815" s="632" t="s">
        <v>2594</v>
      </c>
      <c r="F1815" s="649">
        <v>8</v>
      </c>
      <c r="G1815" s="649">
        <v>1496</v>
      </c>
      <c r="H1815" s="649">
        <v>1.3333333333333333</v>
      </c>
      <c r="I1815" s="649">
        <v>187</v>
      </c>
      <c r="J1815" s="649">
        <v>6</v>
      </c>
      <c r="K1815" s="649">
        <v>1122</v>
      </c>
      <c r="L1815" s="649">
        <v>1</v>
      </c>
      <c r="M1815" s="649">
        <v>187</v>
      </c>
      <c r="N1815" s="649">
        <v>8</v>
      </c>
      <c r="O1815" s="649">
        <v>1496</v>
      </c>
      <c r="P1815" s="637">
        <v>1.3333333333333333</v>
      </c>
      <c r="Q1815" s="650">
        <v>187</v>
      </c>
    </row>
    <row r="1816" spans="1:17" ht="14.4" customHeight="1" x14ac:dyDescent="0.3">
      <c r="A1816" s="631" t="s">
        <v>3234</v>
      </c>
      <c r="B1816" s="632" t="s">
        <v>2531</v>
      </c>
      <c r="C1816" s="632" t="s">
        <v>634</v>
      </c>
      <c r="D1816" s="632" t="s">
        <v>2593</v>
      </c>
      <c r="E1816" s="632" t="s">
        <v>2595</v>
      </c>
      <c r="F1816" s="649">
        <v>20</v>
      </c>
      <c r="G1816" s="649">
        <v>3740</v>
      </c>
      <c r="H1816" s="649">
        <v>0.8</v>
      </c>
      <c r="I1816" s="649">
        <v>187</v>
      </c>
      <c r="J1816" s="649">
        <v>25</v>
      </c>
      <c r="K1816" s="649">
        <v>4675</v>
      </c>
      <c r="L1816" s="649">
        <v>1</v>
      </c>
      <c r="M1816" s="649">
        <v>187</v>
      </c>
      <c r="N1816" s="649">
        <v>27</v>
      </c>
      <c r="O1816" s="649">
        <v>5049</v>
      </c>
      <c r="P1816" s="637">
        <v>1.08</v>
      </c>
      <c r="Q1816" s="650">
        <v>187</v>
      </c>
    </row>
    <row r="1817" spans="1:17" ht="14.4" customHeight="1" x14ac:dyDescent="0.3">
      <c r="A1817" s="631" t="s">
        <v>3234</v>
      </c>
      <c r="B1817" s="632" t="s">
        <v>2531</v>
      </c>
      <c r="C1817" s="632" t="s">
        <v>634</v>
      </c>
      <c r="D1817" s="632" t="s">
        <v>2596</v>
      </c>
      <c r="E1817" s="632" t="s">
        <v>2597</v>
      </c>
      <c r="F1817" s="649">
        <v>6</v>
      </c>
      <c r="G1817" s="649">
        <v>768</v>
      </c>
      <c r="H1817" s="649">
        <v>0.66666666666666663</v>
      </c>
      <c r="I1817" s="649">
        <v>128</v>
      </c>
      <c r="J1817" s="649">
        <v>9</v>
      </c>
      <c r="K1817" s="649">
        <v>1152</v>
      </c>
      <c r="L1817" s="649">
        <v>1</v>
      </c>
      <c r="M1817" s="649">
        <v>128</v>
      </c>
      <c r="N1817" s="649">
        <v>6</v>
      </c>
      <c r="O1817" s="649">
        <v>768</v>
      </c>
      <c r="P1817" s="637">
        <v>0.66666666666666663</v>
      </c>
      <c r="Q1817" s="650">
        <v>128</v>
      </c>
    </row>
    <row r="1818" spans="1:17" ht="14.4" customHeight="1" x14ac:dyDescent="0.3">
      <c r="A1818" s="631" t="s">
        <v>3234</v>
      </c>
      <c r="B1818" s="632" t="s">
        <v>2531</v>
      </c>
      <c r="C1818" s="632" t="s">
        <v>634</v>
      </c>
      <c r="D1818" s="632" t="s">
        <v>2596</v>
      </c>
      <c r="E1818" s="632" t="s">
        <v>2598</v>
      </c>
      <c r="F1818" s="649">
        <v>3</v>
      </c>
      <c r="G1818" s="649">
        <v>384</v>
      </c>
      <c r="H1818" s="649">
        <v>0.33333333333333331</v>
      </c>
      <c r="I1818" s="649">
        <v>128</v>
      </c>
      <c r="J1818" s="649">
        <v>9</v>
      </c>
      <c r="K1818" s="649">
        <v>1152</v>
      </c>
      <c r="L1818" s="649">
        <v>1</v>
      </c>
      <c r="M1818" s="649">
        <v>128</v>
      </c>
      <c r="N1818" s="649">
        <v>5</v>
      </c>
      <c r="O1818" s="649">
        <v>640</v>
      </c>
      <c r="P1818" s="637">
        <v>0.55555555555555558</v>
      </c>
      <c r="Q1818" s="650">
        <v>128</v>
      </c>
    </row>
    <row r="1819" spans="1:17" ht="14.4" customHeight="1" x14ac:dyDescent="0.3">
      <c r="A1819" s="631" t="s">
        <v>3234</v>
      </c>
      <c r="B1819" s="632" t="s">
        <v>2531</v>
      </c>
      <c r="C1819" s="632" t="s">
        <v>634</v>
      </c>
      <c r="D1819" s="632" t="s">
        <v>2599</v>
      </c>
      <c r="E1819" s="632" t="s">
        <v>2600</v>
      </c>
      <c r="F1819" s="649">
        <v>7</v>
      </c>
      <c r="G1819" s="649">
        <v>1561</v>
      </c>
      <c r="H1819" s="649">
        <v>0.41176470588235292</v>
      </c>
      <c r="I1819" s="649">
        <v>223</v>
      </c>
      <c r="J1819" s="649">
        <v>17</v>
      </c>
      <c r="K1819" s="649">
        <v>3791</v>
      </c>
      <c r="L1819" s="649">
        <v>1</v>
      </c>
      <c r="M1819" s="649">
        <v>223</v>
      </c>
      <c r="N1819" s="649">
        <v>12</v>
      </c>
      <c r="O1819" s="649">
        <v>2688</v>
      </c>
      <c r="P1819" s="637">
        <v>0.70904774465840148</v>
      </c>
      <c r="Q1819" s="650">
        <v>224</v>
      </c>
    </row>
    <row r="1820" spans="1:17" ht="14.4" customHeight="1" x14ac:dyDescent="0.3">
      <c r="A1820" s="631" t="s">
        <v>3234</v>
      </c>
      <c r="B1820" s="632" t="s">
        <v>2531</v>
      </c>
      <c r="C1820" s="632" t="s">
        <v>634</v>
      </c>
      <c r="D1820" s="632" t="s">
        <v>2599</v>
      </c>
      <c r="E1820" s="632" t="s">
        <v>2601</v>
      </c>
      <c r="F1820" s="649">
        <v>6</v>
      </c>
      <c r="G1820" s="649">
        <v>1338</v>
      </c>
      <c r="H1820" s="649">
        <v>1.2</v>
      </c>
      <c r="I1820" s="649">
        <v>223</v>
      </c>
      <c r="J1820" s="649">
        <v>5</v>
      </c>
      <c r="K1820" s="649">
        <v>1115</v>
      </c>
      <c r="L1820" s="649">
        <v>1</v>
      </c>
      <c r="M1820" s="649">
        <v>223</v>
      </c>
      <c r="N1820" s="649">
        <v>8</v>
      </c>
      <c r="O1820" s="649">
        <v>1792</v>
      </c>
      <c r="P1820" s="637">
        <v>1.6071748878923766</v>
      </c>
      <c r="Q1820" s="650">
        <v>224</v>
      </c>
    </row>
    <row r="1821" spans="1:17" ht="14.4" customHeight="1" x14ac:dyDescent="0.3">
      <c r="A1821" s="631" t="s">
        <v>3234</v>
      </c>
      <c r="B1821" s="632" t="s">
        <v>2531</v>
      </c>
      <c r="C1821" s="632" t="s">
        <v>634</v>
      </c>
      <c r="D1821" s="632" t="s">
        <v>2602</v>
      </c>
      <c r="E1821" s="632" t="s">
        <v>2603</v>
      </c>
      <c r="F1821" s="649">
        <v>2</v>
      </c>
      <c r="G1821" s="649">
        <v>446</v>
      </c>
      <c r="H1821" s="649">
        <v>0.4</v>
      </c>
      <c r="I1821" s="649">
        <v>223</v>
      </c>
      <c r="J1821" s="649">
        <v>5</v>
      </c>
      <c r="K1821" s="649">
        <v>1115</v>
      </c>
      <c r="L1821" s="649">
        <v>1</v>
      </c>
      <c r="M1821" s="649">
        <v>223</v>
      </c>
      <c r="N1821" s="649">
        <v>1</v>
      </c>
      <c r="O1821" s="649">
        <v>224</v>
      </c>
      <c r="P1821" s="637">
        <v>0.20089686098654708</v>
      </c>
      <c r="Q1821" s="650">
        <v>224</v>
      </c>
    </row>
    <row r="1822" spans="1:17" ht="14.4" customHeight="1" x14ac:dyDescent="0.3">
      <c r="A1822" s="631" t="s">
        <v>3234</v>
      </c>
      <c r="B1822" s="632" t="s">
        <v>2531</v>
      </c>
      <c r="C1822" s="632" t="s">
        <v>634</v>
      </c>
      <c r="D1822" s="632" t="s">
        <v>2602</v>
      </c>
      <c r="E1822" s="632" t="s">
        <v>2604</v>
      </c>
      <c r="F1822" s="649">
        <v>3</v>
      </c>
      <c r="G1822" s="649">
        <v>669</v>
      </c>
      <c r="H1822" s="649">
        <v>0.75</v>
      </c>
      <c r="I1822" s="649">
        <v>223</v>
      </c>
      <c r="J1822" s="649">
        <v>4</v>
      </c>
      <c r="K1822" s="649">
        <v>892</v>
      </c>
      <c r="L1822" s="649">
        <v>1</v>
      </c>
      <c r="M1822" s="649">
        <v>223</v>
      </c>
      <c r="N1822" s="649">
        <v>6</v>
      </c>
      <c r="O1822" s="649">
        <v>1344</v>
      </c>
      <c r="P1822" s="637">
        <v>1.506726457399103</v>
      </c>
      <c r="Q1822" s="650">
        <v>224</v>
      </c>
    </row>
    <row r="1823" spans="1:17" ht="14.4" customHeight="1" x14ac:dyDescent="0.3">
      <c r="A1823" s="631" t="s">
        <v>3234</v>
      </c>
      <c r="B1823" s="632" t="s">
        <v>2531</v>
      </c>
      <c r="C1823" s="632" t="s">
        <v>634</v>
      </c>
      <c r="D1823" s="632" t="s">
        <v>2608</v>
      </c>
      <c r="E1823" s="632" t="s">
        <v>2609</v>
      </c>
      <c r="F1823" s="649">
        <v>12</v>
      </c>
      <c r="G1823" s="649">
        <v>2700</v>
      </c>
      <c r="H1823" s="649">
        <v>1.2</v>
      </c>
      <c r="I1823" s="649">
        <v>225</v>
      </c>
      <c r="J1823" s="649">
        <v>10</v>
      </c>
      <c r="K1823" s="649">
        <v>2250</v>
      </c>
      <c r="L1823" s="649">
        <v>1</v>
      </c>
      <c r="M1823" s="649">
        <v>225</v>
      </c>
      <c r="N1823" s="649">
        <v>21</v>
      </c>
      <c r="O1823" s="649">
        <v>4746</v>
      </c>
      <c r="P1823" s="637">
        <v>2.1093333333333333</v>
      </c>
      <c r="Q1823" s="650">
        <v>226</v>
      </c>
    </row>
    <row r="1824" spans="1:17" ht="14.4" customHeight="1" x14ac:dyDescent="0.3">
      <c r="A1824" s="631" t="s">
        <v>3234</v>
      </c>
      <c r="B1824" s="632" t="s">
        <v>2531</v>
      </c>
      <c r="C1824" s="632" t="s">
        <v>634</v>
      </c>
      <c r="D1824" s="632" t="s">
        <v>2608</v>
      </c>
      <c r="E1824" s="632" t="s">
        <v>2610</v>
      </c>
      <c r="F1824" s="649">
        <v>17</v>
      </c>
      <c r="G1824" s="649">
        <v>3825</v>
      </c>
      <c r="H1824" s="649">
        <v>0.54838709677419351</v>
      </c>
      <c r="I1824" s="649">
        <v>225</v>
      </c>
      <c r="J1824" s="649">
        <v>31</v>
      </c>
      <c r="K1824" s="649">
        <v>6975</v>
      </c>
      <c r="L1824" s="649">
        <v>1</v>
      </c>
      <c r="M1824" s="649">
        <v>225</v>
      </c>
      <c r="N1824" s="649">
        <v>21</v>
      </c>
      <c r="O1824" s="649">
        <v>4746</v>
      </c>
      <c r="P1824" s="637">
        <v>0.68043010752688171</v>
      </c>
      <c r="Q1824" s="650">
        <v>226</v>
      </c>
    </row>
    <row r="1825" spans="1:17" ht="14.4" customHeight="1" x14ac:dyDescent="0.3">
      <c r="A1825" s="631" t="s">
        <v>3234</v>
      </c>
      <c r="B1825" s="632" t="s">
        <v>2531</v>
      </c>
      <c r="C1825" s="632" t="s">
        <v>634</v>
      </c>
      <c r="D1825" s="632" t="s">
        <v>2611</v>
      </c>
      <c r="E1825" s="632" t="s">
        <v>2612</v>
      </c>
      <c r="F1825" s="649">
        <v>1</v>
      </c>
      <c r="G1825" s="649">
        <v>625</v>
      </c>
      <c r="H1825" s="649">
        <v>0.99840255591054317</v>
      </c>
      <c r="I1825" s="649">
        <v>625</v>
      </c>
      <c r="J1825" s="649">
        <v>1</v>
      </c>
      <c r="K1825" s="649">
        <v>626</v>
      </c>
      <c r="L1825" s="649">
        <v>1</v>
      </c>
      <c r="M1825" s="649">
        <v>626</v>
      </c>
      <c r="N1825" s="649"/>
      <c r="O1825" s="649"/>
      <c r="P1825" s="637"/>
      <c r="Q1825" s="650"/>
    </row>
    <row r="1826" spans="1:17" ht="14.4" customHeight="1" x14ac:dyDescent="0.3">
      <c r="A1826" s="631" t="s">
        <v>3234</v>
      </c>
      <c r="B1826" s="632" t="s">
        <v>2531</v>
      </c>
      <c r="C1826" s="632" t="s">
        <v>634</v>
      </c>
      <c r="D1826" s="632" t="s">
        <v>2611</v>
      </c>
      <c r="E1826" s="632" t="s">
        <v>2613</v>
      </c>
      <c r="F1826" s="649"/>
      <c r="G1826" s="649"/>
      <c r="H1826" s="649"/>
      <c r="I1826" s="649"/>
      <c r="J1826" s="649">
        <v>2</v>
      </c>
      <c r="K1826" s="649">
        <v>1252</v>
      </c>
      <c r="L1826" s="649">
        <v>1</v>
      </c>
      <c r="M1826" s="649">
        <v>626</v>
      </c>
      <c r="N1826" s="649"/>
      <c r="O1826" s="649"/>
      <c r="P1826" s="637"/>
      <c r="Q1826" s="650"/>
    </row>
    <row r="1827" spans="1:17" ht="14.4" customHeight="1" x14ac:dyDescent="0.3">
      <c r="A1827" s="631" t="s">
        <v>3234</v>
      </c>
      <c r="B1827" s="632" t="s">
        <v>2531</v>
      </c>
      <c r="C1827" s="632" t="s">
        <v>634</v>
      </c>
      <c r="D1827" s="632" t="s">
        <v>2627</v>
      </c>
      <c r="E1827" s="632" t="s">
        <v>2628</v>
      </c>
      <c r="F1827" s="649">
        <v>1</v>
      </c>
      <c r="G1827" s="649">
        <v>265</v>
      </c>
      <c r="H1827" s="649"/>
      <c r="I1827" s="649">
        <v>265</v>
      </c>
      <c r="J1827" s="649"/>
      <c r="K1827" s="649"/>
      <c r="L1827" s="649"/>
      <c r="M1827" s="649"/>
      <c r="N1827" s="649"/>
      <c r="O1827" s="649"/>
      <c r="P1827" s="637"/>
      <c r="Q1827" s="650"/>
    </row>
    <row r="1828" spans="1:17" ht="14.4" customHeight="1" x14ac:dyDescent="0.3">
      <c r="A1828" s="631" t="s">
        <v>3234</v>
      </c>
      <c r="B1828" s="632" t="s">
        <v>2531</v>
      </c>
      <c r="C1828" s="632" t="s">
        <v>634</v>
      </c>
      <c r="D1828" s="632" t="s">
        <v>2627</v>
      </c>
      <c r="E1828" s="632" t="s">
        <v>2629</v>
      </c>
      <c r="F1828" s="649">
        <v>3</v>
      </c>
      <c r="G1828" s="649">
        <v>795</v>
      </c>
      <c r="H1828" s="649">
        <v>1.5</v>
      </c>
      <c r="I1828" s="649">
        <v>265</v>
      </c>
      <c r="J1828" s="649">
        <v>2</v>
      </c>
      <c r="K1828" s="649">
        <v>530</v>
      </c>
      <c r="L1828" s="649">
        <v>1</v>
      </c>
      <c r="M1828" s="649">
        <v>265</v>
      </c>
      <c r="N1828" s="649"/>
      <c r="O1828" s="649"/>
      <c r="P1828" s="637"/>
      <c r="Q1828" s="650"/>
    </row>
    <row r="1829" spans="1:17" ht="14.4" customHeight="1" x14ac:dyDescent="0.3">
      <c r="A1829" s="631" t="s">
        <v>3234</v>
      </c>
      <c r="B1829" s="632" t="s">
        <v>2531</v>
      </c>
      <c r="C1829" s="632" t="s">
        <v>634</v>
      </c>
      <c r="D1829" s="632" t="s">
        <v>2630</v>
      </c>
      <c r="E1829" s="632" t="s">
        <v>2631</v>
      </c>
      <c r="F1829" s="649">
        <v>246</v>
      </c>
      <c r="G1829" s="649">
        <v>85854</v>
      </c>
      <c r="H1829" s="649">
        <v>0.84294550810014723</v>
      </c>
      <c r="I1829" s="649">
        <v>349</v>
      </c>
      <c r="J1829" s="649">
        <v>291</v>
      </c>
      <c r="K1829" s="649">
        <v>101850</v>
      </c>
      <c r="L1829" s="649">
        <v>1</v>
      </c>
      <c r="M1829" s="649">
        <v>350</v>
      </c>
      <c r="N1829" s="649">
        <v>296</v>
      </c>
      <c r="O1829" s="649">
        <v>103653</v>
      </c>
      <c r="P1829" s="637">
        <v>1.0177025036818852</v>
      </c>
      <c r="Q1829" s="650">
        <v>350.17905405405406</v>
      </c>
    </row>
    <row r="1830" spans="1:17" ht="14.4" customHeight="1" x14ac:dyDescent="0.3">
      <c r="A1830" s="631" t="s">
        <v>3234</v>
      </c>
      <c r="B1830" s="632" t="s">
        <v>2531</v>
      </c>
      <c r="C1830" s="632" t="s">
        <v>634</v>
      </c>
      <c r="D1830" s="632" t="s">
        <v>2890</v>
      </c>
      <c r="E1830" s="632" t="s">
        <v>2891</v>
      </c>
      <c r="F1830" s="649">
        <v>3</v>
      </c>
      <c r="G1830" s="649">
        <v>12492</v>
      </c>
      <c r="H1830" s="649">
        <v>1.5</v>
      </c>
      <c r="I1830" s="649">
        <v>4164</v>
      </c>
      <c r="J1830" s="649">
        <v>2</v>
      </c>
      <c r="K1830" s="649">
        <v>8328</v>
      </c>
      <c r="L1830" s="649">
        <v>1</v>
      </c>
      <c r="M1830" s="649">
        <v>4164</v>
      </c>
      <c r="N1830" s="649">
        <v>2</v>
      </c>
      <c r="O1830" s="649">
        <v>8332</v>
      </c>
      <c r="P1830" s="637">
        <v>1.0004803073967339</v>
      </c>
      <c r="Q1830" s="650">
        <v>4166</v>
      </c>
    </row>
    <row r="1831" spans="1:17" ht="14.4" customHeight="1" x14ac:dyDescent="0.3">
      <c r="A1831" s="631" t="s">
        <v>3234</v>
      </c>
      <c r="B1831" s="632" t="s">
        <v>2531</v>
      </c>
      <c r="C1831" s="632" t="s">
        <v>634</v>
      </c>
      <c r="D1831" s="632" t="s">
        <v>2890</v>
      </c>
      <c r="E1831" s="632" t="s">
        <v>2892</v>
      </c>
      <c r="F1831" s="649">
        <v>3</v>
      </c>
      <c r="G1831" s="649">
        <v>12492</v>
      </c>
      <c r="H1831" s="649">
        <v>1.5</v>
      </c>
      <c r="I1831" s="649">
        <v>4164</v>
      </c>
      <c r="J1831" s="649">
        <v>2</v>
      </c>
      <c r="K1831" s="649">
        <v>8328</v>
      </c>
      <c r="L1831" s="649">
        <v>1</v>
      </c>
      <c r="M1831" s="649">
        <v>4164</v>
      </c>
      <c r="N1831" s="649">
        <v>3</v>
      </c>
      <c r="O1831" s="649">
        <v>12498</v>
      </c>
      <c r="P1831" s="637">
        <v>1.5007204610951008</v>
      </c>
      <c r="Q1831" s="650">
        <v>4166</v>
      </c>
    </row>
    <row r="1832" spans="1:17" ht="14.4" customHeight="1" x14ac:dyDescent="0.3">
      <c r="A1832" s="631" t="s">
        <v>3234</v>
      </c>
      <c r="B1832" s="632" t="s">
        <v>2531</v>
      </c>
      <c r="C1832" s="632" t="s">
        <v>634</v>
      </c>
      <c r="D1832" s="632" t="s">
        <v>2893</v>
      </c>
      <c r="E1832" s="632" t="s">
        <v>2894</v>
      </c>
      <c r="F1832" s="649"/>
      <c r="G1832" s="649"/>
      <c r="H1832" s="649"/>
      <c r="I1832" s="649"/>
      <c r="J1832" s="649">
        <v>1</v>
      </c>
      <c r="K1832" s="649">
        <v>283</v>
      </c>
      <c r="L1832" s="649">
        <v>1</v>
      </c>
      <c r="M1832" s="649">
        <v>283</v>
      </c>
      <c r="N1832" s="649"/>
      <c r="O1832" s="649"/>
      <c r="P1832" s="637"/>
      <c r="Q1832" s="650"/>
    </row>
    <row r="1833" spans="1:17" ht="14.4" customHeight="1" x14ac:dyDescent="0.3">
      <c r="A1833" s="631" t="s">
        <v>3234</v>
      </c>
      <c r="B1833" s="632" t="s">
        <v>2531</v>
      </c>
      <c r="C1833" s="632" t="s">
        <v>634</v>
      </c>
      <c r="D1833" s="632" t="s">
        <v>2898</v>
      </c>
      <c r="E1833" s="632" t="s">
        <v>2899</v>
      </c>
      <c r="F1833" s="649">
        <v>2</v>
      </c>
      <c r="G1833" s="649">
        <v>3150</v>
      </c>
      <c r="H1833" s="649">
        <v>2</v>
      </c>
      <c r="I1833" s="649">
        <v>1575</v>
      </c>
      <c r="J1833" s="649">
        <v>1</v>
      </c>
      <c r="K1833" s="649">
        <v>1575</v>
      </c>
      <c r="L1833" s="649">
        <v>1</v>
      </c>
      <c r="M1833" s="649">
        <v>1575</v>
      </c>
      <c r="N1833" s="649"/>
      <c r="O1833" s="649"/>
      <c r="P1833" s="637"/>
      <c r="Q1833" s="650"/>
    </row>
    <row r="1834" spans="1:17" ht="14.4" customHeight="1" x14ac:dyDescent="0.3">
      <c r="A1834" s="631" t="s">
        <v>3234</v>
      </c>
      <c r="B1834" s="632" t="s">
        <v>2531</v>
      </c>
      <c r="C1834" s="632" t="s">
        <v>634</v>
      </c>
      <c r="D1834" s="632" t="s">
        <v>2902</v>
      </c>
      <c r="E1834" s="632" t="s">
        <v>2903</v>
      </c>
      <c r="F1834" s="649">
        <v>12</v>
      </c>
      <c r="G1834" s="649">
        <v>46320</v>
      </c>
      <c r="H1834" s="649">
        <v>0.63157894736842102</v>
      </c>
      <c r="I1834" s="649">
        <v>3860</v>
      </c>
      <c r="J1834" s="649">
        <v>19</v>
      </c>
      <c r="K1834" s="649">
        <v>73340</v>
      </c>
      <c r="L1834" s="649">
        <v>1</v>
      </c>
      <c r="M1834" s="649">
        <v>3860</v>
      </c>
      <c r="N1834" s="649">
        <v>11</v>
      </c>
      <c r="O1834" s="649">
        <v>42482</v>
      </c>
      <c r="P1834" s="637">
        <v>0.57924734115080445</v>
      </c>
      <c r="Q1834" s="650">
        <v>3862</v>
      </c>
    </row>
    <row r="1835" spans="1:17" ht="14.4" customHeight="1" x14ac:dyDescent="0.3">
      <c r="A1835" s="631" t="s">
        <v>3234</v>
      </c>
      <c r="B1835" s="632" t="s">
        <v>2531</v>
      </c>
      <c r="C1835" s="632" t="s">
        <v>634</v>
      </c>
      <c r="D1835" s="632" t="s">
        <v>2904</v>
      </c>
      <c r="E1835" s="632" t="s">
        <v>2905</v>
      </c>
      <c r="F1835" s="649"/>
      <c r="G1835" s="649"/>
      <c r="H1835" s="649"/>
      <c r="I1835" s="649"/>
      <c r="J1835" s="649">
        <v>1</v>
      </c>
      <c r="K1835" s="649">
        <v>5210</v>
      </c>
      <c r="L1835" s="649">
        <v>1</v>
      </c>
      <c r="M1835" s="649">
        <v>5210</v>
      </c>
      <c r="N1835" s="649">
        <v>2</v>
      </c>
      <c r="O1835" s="649">
        <v>10424</v>
      </c>
      <c r="P1835" s="637">
        <v>2.000767754318618</v>
      </c>
      <c r="Q1835" s="650">
        <v>5212</v>
      </c>
    </row>
    <row r="1836" spans="1:17" ht="14.4" customHeight="1" x14ac:dyDescent="0.3">
      <c r="A1836" s="631" t="s">
        <v>3234</v>
      </c>
      <c r="B1836" s="632" t="s">
        <v>2531</v>
      </c>
      <c r="C1836" s="632" t="s">
        <v>634</v>
      </c>
      <c r="D1836" s="632" t="s">
        <v>2904</v>
      </c>
      <c r="E1836" s="632" t="s">
        <v>2906</v>
      </c>
      <c r="F1836" s="649"/>
      <c r="G1836" s="649"/>
      <c r="H1836" s="649"/>
      <c r="I1836" s="649"/>
      <c r="J1836" s="649">
        <v>1</v>
      </c>
      <c r="K1836" s="649">
        <v>5210</v>
      </c>
      <c r="L1836" s="649">
        <v>1</v>
      </c>
      <c r="M1836" s="649">
        <v>5210</v>
      </c>
      <c r="N1836" s="649">
        <v>1</v>
      </c>
      <c r="O1836" s="649">
        <v>5212</v>
      </c>
      <c r="P1836" s="637">
        <v>1.000383877159309</v>
      </c>
      <c r="Q1836" s="650">
        <v>5212</v>
      </c>
    </row>
    <row r="1837" spans="1:17" ht="14.4" customHeight="1" x14ac:dyDescent="0.3">
      <c r="A1837" s="631" t="s">
        <v>3234</v>
      </c>
      <c r="B1837" s="632" t="s">
        <v>2531</v>
      </c>
      <c r="C1837" s="632" t="s">
        <v>634</v>
      </c>
      <c r="D1837" s="632" t="s">
        <v>2907</v>
      </c>
      <c r="E1837" s="632" t="s">
        <v>2908</v>
      </c>
      <c r="F1837" s="649"/>
      <c r="G1837" s="649"/>
      <c r="H1837" s="649"/>
      <c r="I1837" s="649"/>
      <c r="J1837" s="649"/>
      <c r="K1837" s="649"/>
      <c r="L1837" s="649"/>
      <c r="M1837" s="649"/>
      <c r="N1837" s="649">
        <v>1</v>
      </c>
      <c r="O1837" s="649">
        <v>7928</v>
      </c>
      <c r="P1837" s="637"/>
      <c r="Q1837" s="650">
        <v>7928</v>
      </c>
    </row>
    <row r="1838" spans="1:17" ht="14.4" customHeight="1" x14ac:dyDescent="0.3">
      <c r="A1838" s="631" t="s">
        <v>3234</v>
      </c>
      <c r="B1838" s="632" t="s">
        <v>2531</v>
      </c>
      <c r="C1838" s="632" t="s">
        <v>634</v>
      </c>
      <c r="D1838" s="632" t="s">
        <v>2640</v>
      </c>
      <c r="E1838" s="632" t="s">
        <v>2641</v>
      </c>
      <c r="F1838" s="649"/>
      <c r="G1838" s="649"/>
      <c r="H1838" s="649"/>
      <c r="I1838" s="649"/>
      <c r="J1838" s="649">
        <v>0</v>
      </c>
      <c r="K1838" s="649">
        <v>0</v>
      </c>
      <c r="L1838" s="649"/>
      <c r="M1838" s="649"/>
      <c r="N1838" s="649"/>
      <c r="O1838" s="649"/>
      <c r="P1838" s="637"/>
      <c r="Q1838" s="650"/>
    </row>
    <row r="1839" spans="1:17" ht="14.4" customHeight="1" x14ac:dyDescent="0.3">
      <c r="A1839" s="631" t="s">
        <v>3234</v>
      </c>
      <c r="B1839" s="632" t="s">
        <v>2531</v>
      </c>
      <c r="C1839" s="632" t="s">
        <v>634</v>
      </c>
      <c r="D1839" s="632" t="s">
        <v>2642</v>
      </c>
      <c r="E1839" s="632" t="s">
        <v>2643</v>
      </c>
      <c r="F1839" s="649">
        <v>26</v>
      </c>
      <c r="G1839" s="649">
        <v>33618</v>
      </c>
      <c r="H1839" s="649">
        <v>1.6237442040185472</v>
      </c>
      <c r="I1839" s="649">
        <v>1293</v>
      </c>
      <c r="J1839" s="649">
        <v>16</v>
      </c>
      <c r="K1839" s="649">
        <v>20704</v>
      </c>
      <c r="L1839" s="649">
        <v>1</v>
      </c>
      <c r="M1839" s="649">
        <v>1294</v>
      </c>
      <c r="N1839" s="649">
        <v>10</v>
      </c>
      <c r="O1839" s="649">
        <v>12940</v>
      </c>
      <c r="P1839" s="637">
        <v>0.625</v>
      </c>
      <c r="Q1839" s="650">
        <v>1294</v>
      </c>
    </row>
    <row r="1840" spans="1:17" ht="14.4" customHeight="1" x14ac:dyDescent="0.3">
      <c r="A1840" s="631" t="s">
        <v>3234</v>
      </c>
      <c r="B1840" s="632" t="s">
        <v>2531</v>
      </c>
      <c r="C1840" s="632" t="s">
        <v>634</v>
      </c>
      <c r="D1840" s="632" t="s">
        <v>2644</v>
      </c>
      <c r="E1840" s="632" t="s">
        <v>2645</v>
      </c>
      <c r="F1840" s="649">
        <v>16</v>
      </c>
      <c r="G1840" s="649">
        <v>18832</v>
      </c>
      <c r="H1840" s="649">
        <v>2.2837739510065487</v>
      </c>
      <c r="I1840" s="649">
        <v>1177</v>
      </c>
      <c r="J1840" s="649">
        <v>7</v>
      </c>
      <c r="K1840" s="649">
        <v>8246</v>
      </c>
      <c r="L1840" s="649">
        <v>1</v>
      </c>
      <c r="M1840" s="649">
        <v>1178</v>
      </c>
      <c r="N1840" s="649">
        <v>6</v>
      </c>
      <c r="O1840" s="649">
        <v>7068</v>
      </c>
      <c r="P1840" s="637">
        <v>0.8571428571428571</v>
      </c>
      <c r="Q1840" s="650">
        <v>1178</v>
      </c>
    </row>
    <row r="1841" spans="1:17" ht="14.4" customHeight="1" x14ac:dyDescent="0.3">
      <c r="A1841" s="631" t="s">
        <v>3234</v>
      </c>
      <c r="B1841" s="632" t="s">
        <v>2531</v>
      </c>
      <c r="C1841" s="632" t="s">
        <v>634</v>
      </c>
      <c r="D1841" s="632" t="s">
        <v>2646</v>
      </c>
      <c r="E1841" s="632" t="s">
        <v>2647</v>
      </c>
      <c r="F1841" s="649">
        <v>40</v>
      </c>
      <c r="G1841" s="649">
        <v>206280</v>
      </c>
      <c r="H1841" s="649">
        <v>0.97560975609756095</v>
      </c>
      <c r="I1841" s="649">
        <v>5157</v>
      </c>
      <c r="J1841" s="649">
        <v>41</v>
      </c>
      <c r="K1841" s="649">
        <v>211437</v>
      </c>
      <c r="L1841" s="649">
        <v>1</v>
      </c>
      <c r="M1841" s="649">
        <v>5157</v>
      </c>
      <c r="N1841" s="649">
        <v>41</v>
      </c>
      <c r="O1841" s="649">
        <v>211472</v>
      </c>
      <c r="P1841" s="637">
        <v>1.0001655339415523</v>
      </c>
      <c r="Q1841" s="650">
        <v>5157.8536585365855</v>
      </c>
    </row>
    <row r="1842" spans="1:17" ht="14.4" customHeight="1" x14ac:dyDescent="0.3">
      <c r="A1842" s="631" t="s">
        <v>3234</v>
      </c>
      <c r="B1842" s="632" t="s">
        <v>2531</v>
      </c>
      <c r="C1842" s="632" t="s">
        <v>634</v>
      </c>
      <c r="D1842" s="632" t="s">
        <v>2648</v>
      </c>
      <c r="E1842" s="632" t="s">
        <v>2649</v>
      </c>
      <c r="F1842" s="649"/>
      <c r="G1842" s="649"/>
      <c r="H1842" s="649"/>
      <c r="I1842" s="649"/>
      <c r="J1842" s="649">
        <v>1</v>
      </c>
      <c r="K1842" s="649">
        <v>7807</v>
      </c>
      <c r="L1842" s="649">
        <v>1</v>
      </c>
      <c r="M1842" s="649">
        <v>7807</v>
      </c>
      <c r="N1842" s="649"/>
      <c r="O1842" s="649"/>
      <c r="P1842" s="637"/>
      <c r="Q1842" s="650"/>
    </row>
    <row r="1843" spans="1:17" ht="14.4" customHeight="1" x14ac:dyDescent="0.3">
      <c r="A1843" s="631" t="s">
        <v>3234</v>
      </c>
      <c r="B1843" s="632" t="s">
        <v>2531</v>
      </c>
      <c r="C1843" s="632" t="s">
        <v>634</v>
      </c>
      <c r="D1843" s="632" t="s">
        <v>2648</v>
      </c>
      <c r="E1843" s="632" t="s">
        <v>2650</v>
      </c>
      <c r="F1843" s="649">
        <v>2</v>
      </c>
      <c r="G1843" s="649">
        <v>15612</v>
      </c>
      <c r="H1843" s="649"/>
      <c r="I1843" s="649">
        <v>7806</v>
      </c>
      <c r="J1843" s="649"/>
      <c r="K1843" s="649"/>
      <c r="L1843" s="649"/>
      <c r="M1843" s="649"/>
      <c r="N1843" s="649">
        <v>2</v>
      </c>
      <c r="O1843" s="649">
        <v>15618</v>
      </c>
      <c r="P1843" s="637"/>
      <c r="Q1843" s="650">
        <v>7809</v>
      </c>
    </row>
    <row r="1844" spans="1:17" ht="14.4" customHeight="1" x14ac:dyDescent="0.3">
      <c r="A1844" s="631" t="s">
        <v>3234</v>
      </c>
      <c r="B1844" s="632" t="s">
        <v>2531</v>
      </c>
      <c r="C1844" s="632" t="s">
        <v>634</v>
      </c>
      <c r="D1844" s="632" t="s">
        <v>2651</v>
      </c>
      <c r="E1844" s="632" t="s">
        <v>2652</v>
      </c>
      <c r="F1844" s="649">
        <v>1</v>
      </c>
      <c r="G1844" s="649">
        <v>5620</v>
      </c>
      <c r="H1844" s="649"/>
      <c r="I1844" s="649">
        <v>5620</v>
      </c>
      <c r="J1844" s="649"/>
      <c r="K1844" s="649"/>
      <c r="L1844" s="649"/>
      <c r="M1844" s="649"/>
      <c r="N1844" s="649"/>
      <c r="O1844" s="649"/>
      <c r="P1844" s="637"/>
      <c r="Q1844" s="650"/>
    </row>
    <row r="1845" spans="1:17" ht="14.4" customHeight="1" x14ac:dyDescent="0.3">
      <c r="A1845" s="631" t="s">
        <v>3234</v>
      </c>
      <c r="B1845" s="632" t="s">
        <v>2531</v>
      </c>
      <c r="C1845" s="632" t="s">
        <v>634</v>
      </c>
      <c r="D1845" s="632" t="s">
        <v>2651</v>
      </c>
      <c r="E1845" s="632" t="s">
        <v>2653</v>
      </c>
      <c r="F1845" s="649"/>
      <c r="G1845" s="649"/>
      <c r="H1845" s="649"/>
      <c r="I1845" s="649"/>
      <c r="J1845" s="649">
        <v>1</v>
      </c>
      <c r="K1845" s="649">
        <v>5620</v>
      </c>
      <c r="L1845" s="649">
        <v>1</v>
      </c>
      <c r="M1845" s="649">
        <v>5620</v>
      </c>
      <c r="N1845" s="649">
        <v>1</v>
      </c>
      <c r="O1845" s="649">
        <v>5621</v>
      </c>
      <c r="P1845" s="637">
        <v>1.0001779359430605</v>
      </c>
      <c r="Q1845" s="650">
        <v>5621</v>
      </c>
    </row>
    <row r="1846" spans="1:17" ht="14.4" customHeight="1" x14ac:dyDescent="0.3">
      <c r="A1846" s="631" t="s">
        <v>3234</v>
      </c>
      <c r="B1846" s="632" t="s">
        <v>2531</v>
      </c>
      <c r="C1846" s="632" t="s">
        <v>634</v>
      </c>
      <c r="D1846" s="632" t="s">
        <v>2657</v>
      </c>
      <c r="E1846" s="632" t="s">
        <v>2658</v>
      </c>
      <c r="F1846" s="649">
        <v>2</v>
      </c>
      <c r="G1846" s="649">
        <v>1600</v>
      </c>
      <c r="H1846" s="649">
        <v>0.99875156054931336</v>
      </c>
      <c r="I1846" s="649">
        <v>800</v>
      </c>
      <c r="J1846" s="649">
        <v>2</v>
      </c>
      <c r="K1846" s="649">
        <v>1602</v>
      </c>
      <c r="L1846" s="649">
        <v>1</v>
      </c>
      <c r="M1846" s="649">
        <v>801</v>
      </c>
      <c r="N1846" s="649">
        <v>1</v>
      </c>
      <c r="O1846" s="649">
        <v>801</v>
      </c>
      <c r="P1846" s="637">
        <v>0.5</v>
      </c>
      <c r="Q1846" s="650">
        <v>801</v>
      </c>
    </row>
    <row r="1847" spans="1:17" ht="14.4" customHeight="1" x14ac:dyDescent="0.3">
      <c r="A1847" s="631" t="s">
        <v>3234</v>
      </c>
      <c r="B1847" s="632" t="s">
        <v>2531</v>
      </c>
      <c r="C1847" s="632" t="s">
        <v>634</v>
      </c>
      <c r="D1847" s="632" t="s">
        <v>2659</v>
      </c>
      <c r="E1847" s="632" t="s">
        <v>2660</v>
      </c>
      <c r="F1847" s="649">
        <v>3537</v>
      </c>
      <c r="G1847" s="649">
        <v>626049</v>
      </c>
      <c r="H1847" s="649">
        <v>0.91584671154842046</v>
      </c>
      <c r="I1847" s="649">
        <v>177</v>
      </c>
      <c r="J1847" s="649">
        <v>3862</v>
      </c>
      <c r="K1847" s="649">
        <v>683574</v>
      </c>
      <c r="L1847" s="649">
        <v>1</v>
      </c>
      <c r="M1847" s="649">
        <v>177</v>
      </c>
      <c r="N1847" s="649">
        <v>4016</v>
      </c>
      <c r="O1847" s="649">
        <v>714848</v>
      </c>
      <c r="P1847" s="637">
        <v>1.0457507160892603</v>
      </c>
      <c r="Q1847" s="650">
        <v>178</v>
      </c>
    </row>
    <row r="1848" spans="1:17" ht="14.4" customHeight="1" x14ac:dyDescent="0.3">
      <c r="A1848" s="631" t="s">
        <v>3234</v>
      </c>
      <c r="B1848" s="632" t="s">
        <v>2531</v>
      </c>
      <c r="C1848" s="632" t="s">
        <v>634</v>
      </c>
      <c r="D1848" s="632" t="s">
        <v>2659</v>
      </c>
      <c r="E1848" s="632" t="s">
        <v>2661</v>
      </c>
      <c r="F1848" s="649">
        <v>70</v>
      </c>
      <c r="G1848" s="649">
        <v>12390</v>
      </c>
      <c r="H1848" s="649">
        <v>0.94594594594594594</v>
      </c>
      <c r="I1848" s="649">
        <v>177</v>
      </c>
      <c r="J1848" s="649">
        <v>74</v>
      </c>
      <c r="K1848" s="649">
        <v>13098</v>
      </c>
      <c r="L1848" s="649">
        <v>1</v>
      </c>
      <c r="M1848" s="649">
        <v>177</v>
      </c>
      <c r="N1848" s="649">
        <v>52</v>
      </c>
      <c r="O1848" s="649">
        <v>9256</v>
      </c>
      <c r="P1848" s="637">
        <v>0.70667277446938459</v>
      </c>
      <c r="Q1848" s="650">
        <v>178</v>
      </c>
    </row>
    <row r="1849" spans="1:17" ht="14.4" customHeight="1" x14ac:dyDescent="0.3">
      <c r="A1849" s="631" t="s">
        <v>3234</v>
      </c>
      <c r="B1849" s="632" t="s">
        <v>2531</v>
      </c>
      <c r="C1849" s="632" t="s">
        <v>634</v>
      </c>
      <c r="D1849" s="632" t="s">
        <v>2662</v>
      </c>
      <c r="E1849" s="632" t="s">
        <v>2663</v>
      </c>
      <c r="F1849" s="649">
        <v>212</v>
      </c>
      <c r="G1849" s="649">
        <v>434176</v>
      </c>
      <c r="H1849" s="649">
        <v>0.85788070807720962</v>
      </c>
      <c r="I1849" s="649">
        <v>2048</v>
      </c>
      <c r="J1849" s="649">
        <v>247</v>
      </c>
      <c r="K1849" s="649">
        <v>506103</v>
      </c>
      <c r="L1849" s="649">
        <v>1</v>
      </c>
      <c r="M1849" s="649">
        <v>2049</v>
      </c>
      <c r="N1849" s="649">
        <v>242</v>
      </c>
      <c r="O1849" s="649">
        <v>496100</v>
      </c>
      <c r="P1849" s="637">
        <v>0.98023524855612398</v>
      </c>
      <c r="Q1849" s="650">
        <v>2050</v>
      </c>
    </row>
    <row r="1850" spans="1:17" ht="14.4" customHeight="1" x14ac:dyDescent="0.3">
      <c r="A1850" s="631" t="s">
        <v>3234</v>
      </c>
      <c r="B1850" s="632" t="s">
        <v>2531</v>
      </c>
      <c r="C1850" s="632" t="s">
        <v>634</v>
      </c>
      <c r="D1850" s="632" t="s">
        <v>2669</v>
      </c>
      <c r="E1850" s="632" t="s">
        <v>2670</v>
      </c>
      <c r="F1850" s="649">
        <v>4</v>
      </c>
      <c r="G1850" s="649">
        <v>10944</v>
      </c>
      <c r="H1850" s="649">
        <v>1.3328461819510413</v>
      </c>
      <c r="I1850" s="649">
        <v>2736</v>
      </c>
      <c r="J1850" s="649">
        <v>3</v>
      </c>
      <c r="K1850" s="649">
        <v>8211</v>
      </c>
      <c r="L1850" s="649">
        <v>1</v>
      </c>
      <c r="M1850" s="649">
        <v>2737</v>
      </c>
      <c r="N1850" s="649">
        <v>1</v>
      </c>
      <c r="O1850" s="649">
        <v>2737</v>
      </c>
      <c r="P1850" s="637">
        <v>0.33333333333333331</v>
      </c>
      <c r="Q1850" s="650">
        <v>2737</v>
      </c>
    </row>
    <row r="1851" spans="1:17" ht="14.4" customHeight="1" x14ac:dyDescent="0.3">
      <c r="A1851" s="631" t="s">
        <v>3234</v>
      </c>
      <c r="B1851" s="632" t="s">
        <v>2531</v>
      </c>
      <c r="C1851" s="632" t="s">
        <v>634</v>
      </c>
      <c r="D1851" s="632" t="s">
        <v>2669</v>
      </c>
      <c r="E1851" s="632" t="s">
        <v>2671</v>
      </c>
      <c r="F1851" s="649">
        <v>19</v>
      </c>
      <c r="G1851" s="649">
        <v>51984</v>
      </c>
      <c r="H1851" s="649">
        <v>1.1870661308001462</v>
      </c>
      <c r="I1851" s="649">
        <v>2736</v>
      </c>
      <c r="J1851" s="649">
        <v>16</v>
      </c>
      <c r="K1851" s="649">
        <v>43792</v>
      </c>
      <c r="L1851" s="649">
        <v>1</v>
      </c>
      <c r="M1851" s="649">
        <v>2737</v>
      </c>
      <c r="N1851" s="649">
        <v>20</v>
      </c>
      <c r="O1851" s="649">
        <v>54740</v>
      </c>
      <c r="P1851" s="637">
        <v>1.25</v>
      </c>
      <c r="Q1851" s="650">
        <v>2737</v>
      </c>
    </row>
    <row r="1852" spans="1:17" ht="14.4" customHeight="1" x14ac:dyDescent="0.3">
      <c r="A1852" s="631" t="s">
        <v>3234</v>
      </c>
      <c r="B1852" s="632" t="s">
        <v>2531</v>
      </c>
      <c r="C1852" s="632" t="s">
        <v>634</v>
      </c>
      <c r="D1852" s="632" t="s">
        <v>2672</v>
      </c>
      <c r="E1852" s="632" t="s">
        <v>2673</v>
      </c>
      <c r="F1852" s="649">
        <v>1</v>
      </c>
      <c r="G1852" s="649">
        <v>5269</v>
      </c>
      <c r="H1852" s="649">
        <v>0.5</v>
      </c>
      <c r="I1852" s="649">
        <v>5269</v>
      </c>
      <c r="J1852" s="649">
        <v>2</v>
      </c>
      <c r="K1852" s="649">
        <v>10538</v>
      </c>
      <c r="L1852" s="649">
        <v>1</v>
      </c>
      <c r="M1852" s="649">
        <v>5269</v>
      </c>
      <c r="N1852" s="649">
        <v>3</v>
      </c>
      <c r="O1852" s="649">
        <v>15809</v>
      </c>
      <c r="P1852" s="637">
        <v>1.5001897893338394</v>
      </c>
      <c r="Q1852" s="650">
        <v>5269.666666666667</v>
      </c>
    </row>
    <row r="1853" spans="1:17" ht="14.4" customHeight="1" x14ac:dyDescent="0.3">
      <c r="A1853" s="631" t="s">
        <v>3234</v>
      </c>
      <c r="B1853" s="632" t="s">
        <v>2531</v>
      </c>
      <c r="C1853" s="632" t="s">
        <v>634</v>
      </c>
      <c r="D1853" s="632" t="s">
        <v>2678</v>
      </c>
      <c r="E1853" s="632" t="s">
        <v>2679</v>
      </c>
      <c r="F1853" s="649">
        <v>1</v>
      </c>
      <c r="G1853" s="649">
        <v>674</v>
      </c>
      <c r="H1853" s="649"/>
      <c r="I1853" s="649">
        <v>674</v>
      </c>
      <c r="J1853" s="649"/>
      <c r="K1853" s="649"/>
      <c r="L1853" s="649"/>
      <c r="M1853" s="649"/>
      <c r="N1853" s="649"/>
      <c r="O1853" s="649"/>
      <c r="P1853" s="637"/>
      <c r="Q1853" s="650"/>
    </row>
    <row r="1854" spans="1:17" ht="14.4" customHeight="1" x14ac:dyDescent="0.3">
      <c r="A1854" s="631" t="s">
        <v>3234</v>
      </c>
      <c r="B1854" s="632" t="s">
        <v>2531</v>
      </c>
      <c r="C1854" s="632" t="s">
        <v>634</v>
      </c>
      <c r="D1854" s="632" t="s">
        <v>2678</v>
      </c>
      <c r="E1854" s="632" t="s">
        <v>2680</v>
      </c>
      <c r="F1854" s="649"/>
      <c r="G1854" s="649"/>
      <c r="H1854" s="649"/>
      <c r="I1854" s="649"/>
      <c r="J1854" s="649">
        <v>1</v>
      </c>
      <c r="K1854" s="649">
        <v>675</v>
      </c>
      <c r="L1854" s="649">
        <v>1</v>
      </c>
      <c r="M1854" s="649">
        <v>675</v>
      </c>
      <c r="N1854" s="649"/>
      <c r="O1854" s="649"/>
      <c r="P1854" s="637"/>
      <c r="Q1854" s="650"/>
    </row>
    <row r="1855" spans="1:17" ht="14.4" customHeight="1" x14ac:dyDescent="0.3">
      <c r="A1855" s="631" t="s">
        <v>3234</v>
      </c>
      <c r="B1855" s="632" t="s">
        <v>2531</v>
      </c>
      <c r="C1855" s="632" t="s">
        <v>634</v>
      </c>
      <c r="D1855" s="632" t="s">
        <v>2915</v>
      </c>
      <c r="E1855" s="632" t="s">
        <v>2916</v>
      </c>
      <c r="F1855" s="649"/>
      <c r="G1855" s="649"/>
      <c r="H1855" s="649"/>
      <c r="I1855" s="649"/>
      <c r="J1855" s="649"/>
      <c r="K1855" s="649"/>
      <c r="L1855" s="649"/>
      <c r="M1855" s="649"/>
      <c r="N1855" s="649">
        <v>1</v>
      </c>
      <c r="O1855" s="649">
        <v>2114</v>
      </c>
      <c r="P1855" s="637"/>
      <c r="Q1855" s="650">
        <v>2114</v>
      </c>
    </row>
    <row r="1856" spans="1:17" ht="14.4" customHeight="1" x14ac:dyDescent="0.3">
      <c r="A1856" s="631" t="s">
        <v>3234</v>
      </c>
      <c r="B1856" s="632" t="s">
        <v>2531</v>
      </c>
      <c r="C1856" s="632" t="s">
        <v>634</v>
      </c>
      <c r="D1856" s="632" t="s">
        <v>2915</v>
      </c>
      <c r="E1856" s="632" t="s">
        <v>2917</v>
      </c>
      <c r="F1856" s="649"/>
      <c r="G1856" s="649"/>
      <c r="H1856" s="649"/>
      <c r="I1856" s="649"/>
      <c r="J1856" s="649">
        <v>1</v>
      </c>
      <c r="K1856" s="649">
        <v>2113</v>
      </c>
      <c r="L1856" s="649">
        <v>1</v>
      </c>
      <c r="M1856" s="649">
        <v>2113</v>
      </c>
      <c r="N1856" s="649"/>
      <c r="O1856" s="649"/>
      <c r="P1856" s="637"/>
      <c r="Q1856" s="650"/>
    </row>
    <row r="1857" spans="1:17" ht="14.4" customHeight="1" x14ac:dyDescent="0.3">
      <c r="A1857" s="631" t="s">
        <v>3234</v>
      </c>
      <c r="B1857" s="632" t="s">
        <v>2531</v>
      </c>
      <c r="C1857" s="632" t="s">
        <v>634</v>
      </c>
      <c r="D1857" s="632" t="s">
        <v>2685</v>
      </c>
      <c r="E1857" s="632" t="s">
        <v>2686</v>
      </c>
      <c r="F1857" s="649"/>
      <c r="G1857" s="649"/>
      <c r="H1857" s="649"/>
      <c r="I1857" s="649"/>
      <c r="J1857" s="649">
        <v>8</v>
      </c>
      <c r="K1857" s="649">
        <v>1240</v>
      </c>
      <c r="L1857" s="649">
        <v>1</v>
      </c>
      <c r="M1857" s="649">
        <v>155</v>
      </c>
      <c r="N1857" s="649">
        <v>3</v>
      </c>
      <c r="O1857" s="649">
        <v>465</v>
      </c>
      <c r="P1857" s="637">
        <v>0.375</v>
      </c>
      <c r="Q1857" s="650">
        <v>155</v>
      </c>
    </row>
    <row r="1858" spans="1:17" ht="14.4" customHeight="1" x14ac:dyDescent="0.3">
      <c r="A1858" s="631" t="s">
        <v>3234</v>
      </c>
      <c r="B1858" s="632" t="s">
        <v>2531</v>
      </c>
      <c r="C1858" s="632" t="s">
        <v>634</v>
      </c>
      <c r="D1858" s="632" t="s">
        <v>2685</v>
      </c>
      <c r="E1858" s="632" t="s">
        <v>2687</v>
      </c>
      <c r="F1858" s="649">
        <v>139</v>
      </c>
      <c r="G1858" s="649">
        <v>21545</v>
      </c>
      <c r="H1858" s="649">
        <v>1.0775193798449612</v>
      </c>
      <c r="I1858" s="649">
        <v>155</v>
      </c>
      <c r="J1858" s="649">
        <v>129</v>
      </c>
      <c r="K1858" s="649">
        <v>19995</v>
      </c>
      <c r="L1858" s="649">
        <v>1</v>
      </c>
      <c r="M1858" s="649">
        <v>155</v>
      </c>
      <c r="N1858" s="649">
        <v>49</v>
      </c>
      <c r="O1858" s="649">
        <v>7595</v>
      </c>
      <c r="P1858" s="637">
        <v>0.37984496124031009</v>
      </c>
      <c r="Q1858" s="650">
        <v>155</v>
      </c>
    </row>
    <row r="1859" spans="1:17" ht="14.4" customHeight="1" x14ac:dyDescent="0.3">
      <c r="A1859" s="631" t="s">
        <v>3234</v>
      </c>
      <c r="B1859" s="632" t="s">
        <v>2531</v>
      </c>
      <c r="C1859" s="632" t="s">
        <v>634</v>
      </c>
      <c r="D1859" s="632" t="s">
        <v>2688</v>
      </c>
      <c r="E1859" s="632" t="s">
        <v>2689</v>
      </c>
      <c r="F1859" s="649">
        <v>11</v>
      </c>
      <c r="G1859" s="649">
        <v>2189</v>
      </c>
      <c r="H1859" s="649">
        <v>2.2000000000000002</v>
      </c>
      <c r="I1859" s="649">
        <v>199</v>
      </c>
      <c r="J1859" s="649">
        <v>5</v>
      </c>
      <c r="K1859" s="649">
        <v>995</v>
      </c>
      <c r="L1859" s="649">
        <v>1</v>
      </c>
      <c r="M1859" s="649">
        <v>199</v>
      </c>
      <c r="N1859" s="649">
        <v>5</v>
      </c>
      <c r="O1859" s="649">
        <v>1000</v>
      </c>
      <c r="P1859" s="637">
        <v>1.0050251256281406</v>
      </c>
      <c r="Q1859" s="650">
        <v>200</v>
      </c>
    </row>
    <row r="1860" spans="1:17" ht="14.4" customHeight="1" x14ac:dyDescent="0.3">
      <c r="A1860" s="631" t="s">
        <v>3234</v>
      </c>
      <c r="B1860" s="632" t="s">
        <v>2531</v>
      </c>
      <c r="C1860" s="632" t="s">
        <v>634</v>
      </c>
      <c r="D1860" s="632" t="s">
        <v>2688</v>
      </c>
      <c r="E1860" s="632" t="s">
        <v>2690</v>
      </c>
      <c r="F1860" s="649">
        <v>5</v>
      </c>
      <c r="G1860" s="649">
        <v>995</v>
      </c>
      <c r="H1860" s="649">
        <v>0.83333333333333337</v>
      </c>
      <c r="I1860" s="649">
        <v>199</v>
      </c>
      <c r="J1860" s="649">
        <v>6</v>
      </c>
      <c r="K1860" s="649">
        <v>1194</v>
      </c>
      <c r="L1860" s="649">
        <v>1</v>
      </c>
      <c r="M1860" s="649">
        <v>199</v>
      </c>
      <c r="N1860" s="649">
        <v>4</v>
      </c>
      <c r="O1860" s="649">
        <v>800</v>
      </c>
      <c r="P1860" s="637">
        <v>0.67001675041876052</v>
      </c>
      <c r="Q1860" s="650">
        <v>200</v>
      </c>
    </row>
    <row r="1861" spans="1:17" ht="14.4" customHeight="1" x14ac:dyDescent="0.3">
      <c r="A1861" s="631" t="s">
        <v>3234</v>
      </c>
      <c r="B1861" s="632" t="s">
        <v>2531</v>
      </c>
      <c r="C1861" s="632" t="s">
        <v>634</v>
      </c>
      <c r="D1861" s="632" t="s">
        <v>2691</v>
      </c>
      <c r="E1861" s="632" t="s">
        <v>2692</v>
      </c>
      <c r="F1861" s="649">
        <v>426</v>
      </c>
      <c r="G1861" s="649">
        <v>86904</v>
      </c>
      <c r="H1861" s="649">
        <v>0.79477611940298509</v>
      </c>
      <c r="I1861" s="649">
        <v>204</v>
      </c>
      <c r="J1861" s="649">
        <v>536</v>
      </c>
      <c r="K1861" s="649">
        <v>109344</v>
      </c>
      <c r="L1861" s="649">
        <v>1</v>
      </c>
      <c r="M1861" s="649">
        <v>204</v>
      </c>
      <c r="N1861" s="649">
        <v>637</v>
      </c>
      <c r="O1861" s="649">
        <v>130707</v>
      </c>
      <c r="P1861" s="637">
        <v>1.1953742317822651</v>
      </c>
      <c r="Q1861" s="650">
        <v>205.19152276295134</v>
      </c>
    </row>
    <row r="1862" spans="1:17" ht="14.4" customHeight="1" x14ac:dyDescent="0.3">
      <c r="A1862" s="631" t="s">
        <v>3234</v>
      </c>
      <c r="B1862" s="632" t="s">
        <v>2531</v>
      </c>
      <c r="C1862" s="632" t="s">
        <v>634</v>
      </c>
      <c r="D1862" s="632" t="s">
        <v>2693</v>
      </c>
      <c r="E1862" s="632" t="s">
        <v>2694</v>
      </c>
      <c r="F1862" s="649">
        <v>5</v>
      </c>
      <c r="G1862" s="649">
        <v>2130</v>
      </c>
      <c r="H1862" s="649">
        <v>1.25</v>
      </c>
      <c r="I1862" s="649">
        <v>426</v>
      </c>
      <c r="J1862" s="649">
        <v>4</v>
      </c>
      <c r="K1862" s="649">
        <v>1704</v>
      </c>
      <c r="L1862" s="649">
        <v>1</v>
      </c>
      <c r="M1862" s="649">
        <v>426</v>
      </c>
      <c r="N1862" s="649"/>
      <c r="O1862" s="649"/>
      <c r="P1862" s="637"/>
      <c r="Q1862" s="650"/>
    </row>
    <row r="1863" spans="1:17" ht="14.4" customHeight="1" x14ac:dyDescent="0.3">
      <c r="A1863" s="631" t="s">
        <v>3234</v>
      </c>
      <c r="B1863" s="632" t="s">
        <v>2531</v>
      </c>
      <c r="C1863" s="632" t="s">
        <v>634</v>
      </c>
      <c r="D1863" s="632" t="s">
        <v>2693</v>
      </c>
      <c r="E1863" s="632" t="s">
        <v>2695</v>
      </c>
      <c r="F1863" s="649">
        <v>7</v>
      </c>
      <c r="G1863" s="649">
        <v>2982</v>
      </c>
      <c r="H1863" s="649">
        <v>1.1666666666666667</v>
      </c>
      <c r="I1863" s="649">
        <v>426</v>
      </c>
      <c r="J1863" s="649">
        <v>6</v>
      </c>
      <c r="K1863" s="649">
        <v>2556</v>
      </c>
      <c r="L1863" s="649">
        <v>1</v>
      </c>
      <c r="M1863" s="649">
        <v>426</v>
      </c>
      <c r="N1863" s="649"/>
      <c r="O1863" s="649"/>
      <c r="P1863" s="637"/>
      <c r="Q1863" s="650"/>
    </row>
    <row r="1864" spans="1:17" ht="14.4" customHeight="1" x14ac:dyDescent="0.3">
      <c r="A1864" s="631" t="s">
        <v>3234</v>
      </c>
      <c r="B1864" s="632" t="s">
        <v>2531</v>
      </c>
      <c r="C1864" s="632" t="s">
        <v>634</v>
      </c>
      <c r="D1864" s="632" t="s">
        <v>2698</v>
      </c>
      <c r="E1864" s="632" t="s">
        <v>2699</v>
      </c>
      <c r="F1864" s="649">
        <v>5</v>
      </c>
      <c r="G1864" s="649">
        <v>815</v>
      </c>
      <c r="H1864" s="649">
        <v>2.5</v>
      </c>
      <c r="I1864" s="649">
        <v>163</v>
      </c>
      <c r="J1864" s="649">
        <v>2</v>
      </c>
      <c r="K1864" s="649">
        <v>326</v>
      </c>
      <c r="L1864" s="649">
        <v>1</v>
      </c>
      <c r="M1864" s="649">
        <v>163</v>
      </c>
      <c r="N1864" s="649"/>
      <c r="O1864" s="649"/>
      <c r="P1864" s="637"/>
      <c r="Q1864" s="650"/>
    </row>
    <row r="1865" spans="1:17" ht="14.4" customHeight="1" x14ac:dyDescent="0.3">
      <c r="A1865" s="631" t="s">
        <v>3234</v>
      </c>
      <c r="B1865" s="632" t="s">
        <v>2531</v>
      </c>
      <c r="C1865" s="632" t="s">
        <v>634</v>
      </c>
      <c r="D1865" s="632" t="s">
        <v>2698</v>
      </c>
      <c r="E1865" s="632" t="s">
        <v>2700</v>
      </c>
      <c r="F1865" s="649"/>
      <c r="G1865" s="649"/>
      <c r="H1865" s="649"/>
      <c r="I1865" s="649"/>
      <c r="J1865" s="649">
        <v>3</v>
      </c>
      <c r="K1865" s="649">
        <v>489</v>
      </c>
      <c r="L1865" s="649">
        <v>1</v>
      </c>
      <c r="M1865" s="649">
        <v>163</v>
      </c>
      <c r="N1865" s="649"/>
      <c r="O1865" s="649"/>
      <c r="P1865" s="637"/>
      <c r="Q1865" s="650"/>
    </row>
    <row r="1866" spans="1:17" ht="14.4" customHeight="1" x14ac:dyDescent="0.3">
      <c r="A1866" s="631" t="s">
        <v>3234</v>
      </c>
      <c r="B1866" s="632" t="s">
        <v>2531</v>
      </c>
      <c r="C1866" s="632" t="s">
        <v>634</v>
      </c>
      <c r="D1866" s="632" t="s">
        <v>2704</v>
      </c>
      <c r="E1866" s="632" t="s">
        <v>2705</v>
      </c>
      <c r="F1866" s="649">
        <v>9</v>
      </c>
      <c r="G1866" s="649">
        <v>19386</v>
      </c>
      <c r="H1866" s="649">
        <v>0.42837255551872722</v>
      </c>
      <c r="I1866" s="649">
        <v>2154</v>
      </c>
      <c r="J1866" s="649">
        <v>21</v>
      </c>
      <c r="K1866" s="649">
        <v>45255</v>
      </c>
      <c r="L1866" s="649">
        <v>1</v>
      </c>
      <c r="M1866" s="649">
        <v>2155</v>
      </c>
      <c r="N1866" s="649">
        <v>18</v>
      </c>
      <c r="O1866" s="649">
        <v>38808</v>
      </c>
      <c r="P1866" s="637">
        <v>0.85754060324825987</v>
      </c>
      <c r="Q1866" s="650">
        <v>2156</v>
      </c>
    </row>
    <row r="1867" spans="1:17" ht="14.4" customHeight="1" x14ac:dyDescent="0.3">
      <c r="A1867" s="631" t="s">
        <v>3234</v>
      </c>
      <c r="B1867" s="632" t="s">
        <v>2531</v>
      </c>
      <c r="C1867" s="632" t="s">
        <v>634</v>
      </c>
      <c r="D1867" s="632" t="s">
        <v>2704</v>
      </c>
      <c r="E1867" s="632" t="s">
        <v>2706</v>
      </c>
      <c r="F1867" s="649">
        <v>289</v>
      </c>
      <c r="G1867" s="649">
        <v>622506</v>
      </c>
      <c r="H1867" s="649">
        <v>1.0818947313537892</v>
      </c>
      <c r="I1867" s="649">
        <v>2154</v>
      </c>
      <c r="J1867" s="649">
        <v>267</v>
      </c>
      <c r="K1867" s="649">
        <v>575385</v>
      </c>
      <c r="L1867" s="649">
        <v>1</v>
      </c>
      <c r="M1867" s="649">
        <v>2155</v>
      </c>
      <c r="N1867" s="649">
        <v>265</v>
      </c>
      <c r="O1867" s="649">
        <v>571340</v>
      </c>
      <c r="P1867" s="637">
        <v>0.9929699244853446</v>
      </c>
      <c r="Q1867" s="650">
        <v>2156</v>
      </c>
    </row>
    <row r="1868" spans="1:17" ht="14.4" customHeight="1" x14ac:dyDescent="0.3">
      <c r="A1868" s="631" t="s">
        <v>3234</v>
      </c>
      <c r="B1868" s="632" t="s">
        <v>2531</v>
      </c>
      <c r="C1868" s="632" t="s">
        <v>634</v>
      </c>
      <c r="D1868" s="632" t="s">
        <v>2918</v>
      </c>
      <c r="E1868" s="632" t="s">
        <v>2903</v>
      </c>
      <c r="F1868" s="649">
        <v>12</v>
      </c>
      <c r="G1868" s="649">
        <v>22656</v>
      </c>
      <c r="H1868" s="649">
        <v>0.54516579238654406</v>
      </c>
      <c r="I1868" s="649">
        <v>1888</v>
      </c>
      <c r="J1868" s="649">
        <v>22</v>
      </c>
      <c r="K1868" s="649">
        <v>41558</v>
      </c>
      <c r="L1868" s="649">
        <v>1</v>
      </c>
      <c r="M1868" s="649">
        <v>1889</v>
      </c>
      <c r="N1868" s="649">
        <v>12</v>
      </c>
      <c r="O1868" s="649">
        <v>22668</v>
      </c>
      <c r="P1868" s="637">
        <v>0.54545454545454541</v>
      </c>
      <c r="Q1868" s="650">
        <v>1889</v>
      </c>
    </row>
    <row r="1869" spans="1:17" ht="14.4" customHeight="1" x14ac:dyDescent="0.3">
      <c r="A1869" s="631" t="s">
        <v>3234</v>
      </c>
      <c r="B1869" s="632" t="s">
        <v>2531</v>
      </c>
      <c r="C1869" s="632" t="s">
        <v>634</v>
      </c>
      <c r="D1869" s="632" t="s">
        <v>2707</v>
      </c>
      <c r="E1869" s="632" t="s">
        <v>2708</v>
      </c>
      <c r="F1869" s="649">
        <v>2</v>
      </c>
      <c r="G1869" s="649">
        <v>326</v>
      </c>
      <c r="H1869" s="649"/>
      <c r="I1869" s="649">
        <v>163</v>
      </c>
      <c r="J1869" s="649"/>
      <c r="K1869" s="649"/>
      <c r="L1869" s="649"/>
      <c r="M1869" s="649"/>
      <c r="N1869" s="649">
        <v>1</v>
      </c>
      <c r="O1869" s="649">
        <v>163</v>
      </c>
      <c r="P1869" s="637"/>
      <c r="Q1869" s="650">
        <v>163</v>
      </c>
    </row>
    <row r="1870" spans="1:17" ht="14.4" customHeight="1" x14ac:dyDescent="0.3">
      <c r="A1870" s="631" t="s">
        <v>3234</v>
      </c>
      <c r="B1870" s="632" t="s">
        <v>2531</v>
      </c>
      <c r="C1870" s="632" t="s">
        <v>634</v>
      </c>
      <c r="D1870" s="632" t="s">
        <v>2707</v>
      </c>
      <c r="E1870" s="632" t="s">
        <v>2709</v>
      </c>
      <c r="F1870" s="649"/>
      <c r="G1870" s="649"/>
      <c r="H1870" s="649"/>
      <c r="I1870" s="649"/>
      <c r="J1870" s="649">
        <v>3</v>
      </c>
      <c r="K1870" s="649">
        <v>489</v>
      </c>
      <c r="L1870" s="649">
        <v>1</v>
      </c>
      <c r="M1870" s="649">
        <v>163</v>
      </c>
      <c r="N1870" s="649">
        <v>1</v>
      </c>
      <c r="O1870" s="649">
        <v>163</v>
      </c>
      <c r="P1870" s="637">
        <v>0.33333333333333331</v>
      </c>
      <c r="Q1870" s="650">
        <v>163</v>
      </c>
    </row>
    <row r="1871" spans="1:17" ht="14.4" customHeight="1" x14ac:dyDescent="0.3">
      <c r="A1871" s="631" t="s">
        <v>3234</v>
      </c>
      <c r="B1871" s="632" t="s">
        <v>2531</v>
      </c>
      <c r="C1871" s="632" t="s">
        <v>634</v>
      </c>
      <c r="D1871" s="632" t="s">
        <v>2710</v>
      </c>
      <c r="E1871" s="632" t="s">
        <v>2712</v>
      </c>
      <c r="F1871" s="649">
        <v>1</v>
      </c>
      <c r="G1871" s="649">
        <v>933</v>
      </c>
      <c r="H1871" s="649"/>
      <c r="I1871" s="649">
        <v>933</v>
      </c>
      <c r="J1871" s="649"/>
      <c r="K1871" s="649"/>
      <c r="L1871" s="649"/>
      <c r="M1871" s="649"/>
      <c r="N1871" s="649"/>
      <c r="O1871" s="649"/>
      <c r="P1871" s="637"/>
      <c r="Q1871" s="650"/>
    </row>
    <row r="1872" spans="1:17" ht="14.4" customHeight="1" x14ac:dyDescent="0.3">
      <c r="A1872" s="631" t="s">
        <v>3234</v>
      </c>
      <c r="B1872" s="632" t="s">
        <v>2531</v>
      </c>
      <c r="C1872" s="632" t="s">
        <v>634</v>
      </c>
      <c r="D1872" s="632" t="s">
        <v>2715</v>
      </c>
      <c r="E1872" s="632" t="s">
        <v>2716</v>
      </c>
      <c r="F1872" s="649">
        <v>1</v>
      </c>
      <c r="G1872" s="649">
        <v>8459</v>
      </c>
      <c r="H1872" s="649">
        <v>0.24997044917257683</v>
      </c>
      <c r="I1872" s="649">
        <v>8459</v>
      </c>
      <c r="J1872" s="649">
        <v>4</v>
      </c>
      <c r="K1872" s="649">
        <v>33840</v>
      </c>
      <c r="L1872" s="649">
        <v>1</v>
      </c>
      <c r="M1872" s="649">
        <v>8460</v>
      </c>
      <c r="N1872" s="649">
        <v>1</v>
      </c>
      <c r="O1872" s="649">
        <v>8462</v>
      </c>
      <c r="P1872" s="637">
        <v>0.25005910165484635</v>
      </c>
      <c r="Q1872" s="650">
        <v>8462</v>
      </c>
    </row>
    <row r="1873" spans="1:17" ht="14.4" customHeight="1" x14ac:dyDescent="0.3">
      <c r="A1873" s="631" t="s">
        <v>3234</v>
      </c>
      <c r="B1873" s="632" t="s">
        <v>2531</v>
      </c>
      <c r="C1873" s="632" t="s">
        <v>634</v>
      </c>
      <c r="D1873" s="632" t="s">
        <v>2715</v>
      </c>
      <c r="E1873" s="632" t="s">
        <v>2717</v>
      </c>
      <c r="F1873" s="649">
        <v>11</v>
      </c>
      <c r="G1873" s="649">
        <v>93049</v>
      </c>
      <c r="H1873" s="649">
        <v>0.9998817966903073</v>
      </c>
      <c r="I1873" s="649">
        <v>8459</v>
      </c>
      <c r="J1873" s="649">
        <v>11</v>
      </c>
      <c r="K1873" s="649">
        <v>93060</v>
      </c>
      <c r="L1873" s="649">
        <v>1</v>
      </c>
      <c r="M1873" s="649">
        <v>8460</v>
      </c>
      <c r="N1873" s="649">
        <v>10</v>
      </c>
      <c r="O1873" s="649">
        <v>84620</v>
      </c>
      <c r="P1873" s="637">
        <v>0.90930582419944117</v>
      </c>
      <c r="Q1873" s="650">
        <v>8462</v>
      </c>
    </row>
    <row r="1874" spans="1:17" ht="14.4" customHeight="1" x14ac:dyDescent="0.3">
      <c r="A1874" s="631" t="s">
        <v>3234</v>
      </c>
      <c r="B1874" s="632" t="s">
        <v>2531</v>
      </c>
      <c r="C1874" s="632" t="s">
        <v>634</v>
      </c>
      <c r="D1874" s="632" t="s">
        <v>2981</v>
      </c>
      <c r="E1874" s="632" t="s">
        <v>2982</v>
      </c>
      <c r="F1874" s="649"/>
      <c r="G1874" s="649"/>
      <c r="H1874" s="649"/>
      <c r="I1874" s="649"/>
      <c r="J1874" s="649">
        <v>1</v>
      </c>
      <c r="K1874" s="649">
        <v>0</v>
      </c>
      <c r="L1874" s="649"/>
      <c r="M1874" s="649">
        <v>0</v>
      </c>
      <c r="N1874" s="649">
        <v>1</v>
      </c>
      <c r="O1874" s="649">
        <v>0</v>
      </c>
      <c r="P1874" s="637"/>
      <c r="Q1874" s="650">
        <v>0</v>
      </c>
    </row>
    <row r="1875" spans="1:17" ht="14.4" customHeight="1" x14ac:dyDescent="0.3">
      <c r="A1875" s="631" t="s">
        <v>3234</v>
      </c>
      <c r="B1875" s="632" t="s">
        <v>2531</v>
      </c>
      <c r="C1875" s="632" t="s">
        <v>634</v>
      </c>
      <c r="D1875" s="632" t="s">
        <v>2721</v>
      </c>
      <c r="E1875" s="632" t="s">
        <v>2722</v>
      </c>
      <c r="F1875" s="649">
        <v>1</v>
      </c>
      <c r="G1875" s="649">
        <v>2053</v>
      </c>
      <c r="H1875" s="649">
        <v>1</v>
      </c>
      <c r="I1875" s="649">
        <v>2053</v>
      </c>
      <c r="J1875" s="649">
        <v>1</v>
      </c>
      <c r="K1875" s="649">
        <v>2053</v>
      </c>
      <c r="L1875" s="649">
        <v>1</v>
      </c>
      <c r="M1875" s="649">
        <v>2053</v>
      </c>
      <c r="N1875" s="649">
        <v>1</v>
      </c>
      <c r="O1875" s="649">
        <v>2055</v>
      </c>
      <c r="P1875" s="637">
        <v>1.0009741841207989</v>
      </c>
      <c r="Q1875" s="650">
        <v>2055</v>
      </c>
    </row>
    <row r="1876" spans="1:17" ht="14.4" customHeight="1" x14ac:dyDescent="0.3">
      <c r="A1876" s="631" t="s">
        <v>3234</v>
      </c>
      <c r="B1876" s="632" t="s">
        <v>2531</v>
      </c>
      <c r="C1876" s="632" t="s">
        <v>634</v>
      </c>
      <c r="D1876" s="632" t="s">
        <v>2723</v>
      </c>
      <c r="E1876" s="632" t="s">
        <v>2724</v>
      </c>
      <c r="F1876" s="649"/>
      <c r="G1876" s="649"/>
      <c r="H1876" s="649"/>
      <c r="I1876" s="649"/>
      <c r="J1876" s="649">
        <v>1</v>
      </c>
      <c r="K1876" s="649">
        <v>283</v>
      </c>
      <c r="L1876" s="649">
        <v>1</v>
      </c>
      <c r="M1876" s="649">
        <v>283</v>
      </c>
      <c r="N1876" s="649"/>
      <c r="O1876" s="649"/>
      <c r="P1876" s="637"/>
      <c r="Q1876" s="650"/>
    </row>
    <row r="1877" spans="1:17" ht="14.4" customHeight="1" x14ac:dyDescent="0.3">
      <c r="A1877" s="631" t="s">
        <v>3234</v>
      </c>
      <c r="B1877" s="632" t="s">
        <v>2531</v>
      </c>
      <c r="C1877" s="632" t="s">
        <v>634</v>
      </c>
      <c r="D1877" s="632" t="s">
        <v>2734</v>
      </c>
      <c r="E1877" s="632" t="s">
        <v>2735</v>
      </c>
      <c r="F1877" s="649">
        <v>5</v>
      </c>
      <c r="G1877" s="649">
        <v>1760</v>
      </c>
      <c r="H1877" s="649">
        <v>1.25</v>
      </c>
      <c r="I1877" s="649">
        <v>352</v>
      </c>
      <c r="J1877" s="649">
        <v>4</v>
      </c>
      <c r="K1877" s="649">
        <v>1408</v>
      </c>
      <c r="L1877" s="649">
        <v>1</v>
      </c>
      <c r="M1877" s="649">
        <v>352</v>
      </c>
      <c r="N1877" s="649">
        <v>1</v>
      </c>
      <c r="O1877" s="649">
        <v>353</v>
      </c>
      <c r="P1877" s="637">
        <v>0.25071022727272729</v>
      </c>
      <c r="Q1877" s="650">
        <v>353</v>
      </c>
    </row>
    <row r="1878" spans="1:17" ht="14.4" customHeight="1" x14ac:dyDescent="0.3">
      <c r="A1878" s="631" t="s">
        <v>3234</v>
      </c>
      <c r="B1878" s="632" t="s">
        <v>2531</v>
      </c>
      <c r="C1878" s="632" t="s">
        <v>634</v>
      </c>
      <c r="D1878" s="632" t="s">
        <v>2928</v>
      </c>
      <c r="E1878" s="632" t="s">
        <v>2929</v>
      </c>
      <c r="F1878" s="649">
        <v>2</v>
      </c>
      <c r="G1878" s="649">
        <v>0</v>
      </c>
      <c r="H1878" s="649"/>
      <c r="I1878" s="649">
        <v>0</v>
      </c>
      <c r="J1878" s="649"/>
      <c r="K1878" s="649"/>
      <c r="L1878" s="649"/>
      <c r="M1878" s="649"/>
      <c r="N1878" s="649"/>
      <c r="O1878" s="649"/>
      <c r="P1878" s="637"/>
      <c r="Q1878" s="650"/>
    </row>
    <row r="1879" spans="1:17" ht="14.4" customHeight="1" x14ac:dyDescent="0.3">
      <c r="A1879" s="631" t="s">
        <v>3235</v>
      </c>
      <c r="B1879" s="632" t="s">
        <v>2498</v>
      </c>
      <c r="C1879" s="632" t="s">
        <v>2501</v>
      </c>
      <c r="D1879" s="632" t="s">
        <v>2506</v>
      </c>
      <c r="E1879" s="632" t="s">
        <v>2507</v>
      </c>
      <c r="F1879" s="649">
        <v>1</v>
      </c>
      <c r="G1879" s="649">
        <v>511</v>
      </c>
      <c r="H1879" s="649"/>
      <c r="I1879" s="649">
        <v>511</v>
      </c>
      <c r="J1879" s="649"/>
      <c r="K1879" s="649"/>
      <c r="L1879" s="649"/>
      <c r="M1879" s="649"/>
      <c r="N1879" s="649"/>
      <c r="O1879" s="649"/>
      <c r="P1879" s="637"/>
      <c r="Q1879" s="650"/>
    </row>
    <row r="1880" spans="1:17" ht="14.4" customHeight="1" x14ac:dyDescent="0.3">
      <c r="A1880" s="631" t="s">
        <v>3235</v>
      </c>
      <c r="B1880" s="632" t="s">
        <v>2498</v>
      </c>
      <c r="C1880" s="632" t="s">
        <v>634</v>
      </c>
      <c r="D1880" s="632" t="s">
        <v>2517</v>
      </c>
      <c r="E1880" s="632" t="s">
        <v>2518</v>
      </c>
      <c r="F1880" s="649">
        <v>1</v>
      </c>
      <c r="G1880" s="649">
        <v>131</v>
      </c>
      <c r="H1880" s="649">
        <v>0.5</v>
      </c>
      <c r="I1880" s="649">
        <v>131</v>
      </c>
      <c r="J1880" s="649">
        <v>2</v>
      </c>
      <c r="K1880" s="649">
        <v>262</v>
      </c>
      <c r="L1880" s="649">
        <v>1</v>
      </c>
      <c r="M1880" s="649">
        <v>131</v>
      </c>
      <c r="N1880" s="649">
        <v>4</v>
      </c>
      <c r="O1880" s="649">
        <v>528</v>
      </c>
      <c r="P1880" s="637">
        <v>2.0152671755725189</v>
      </c>
      <c r="Q1880" s="650">
        <v>132</v>
      </c>
    </row>
    <row r="1881" spans="1:17" ht="14.4" customHeight="1" x14ac:dyDescent="0.3">
      <c r="A1881" s="631" t="s">
        <v>3235</v>
      </c>
      <c r="B1881" s="632" t="s">
        <v>2498</v>
      </c>
      <c r="C1881" s="632" t="s">
        <v>634</v>
      </c>
      <c r="D1881" s="632" t="s">
        <v>2517</v>
      </c>
      <c r="E1881" s="632" t="s">
        <v>2519</v>
      </c>
      <c r="F1881" s="649">
        <v>1</v>
      </c>
      <c r="G1881" s="649">
        <v>131</v>
      </c>
      <c r="H1881" s="649">
        <v>0.33333333333333331</v>
      </c>
      <c r="I1881" s="649">
        <v>131</v>
      </c>
      <c r="J1881" s="649">
        <v>3</v>
      </c>
      <c r="K1881" s="649">
        <v>393</v>
      </c>
      <c r="L1881" s="649">
        <v>1</v>
      </c>
      <c r="M1881" s="649">
        <v>131</v>
      </c>
      <c r="N1881" s="649">
        <v>1</v>
      </c>
      <c r="O1881" s="649">
        <v>132</v>
      </c>
      <c r="P1881" s="637">
        <v>0.33587786259541985</v>
      </c>
      <c r="Q1881" s="650">
        <v>132</v>
      </c>
    </row>
    <row r="1882" spans="1:17" ht="14.4" customHeight="1" x14ac:dyDescent="0.3">
      <c r="A1882" s="631" t="s">
        <v>3235</v>
      </c>
      <c r="B1882" s="632" t="s">
        <v>2498</v>
      </c>
      <c r="C1882" s="632" t="s">
        <v>634</v>
      </c>
      <c r="D1882" s="632" t="s">
        <v>2520</v>
      </c>
      <c r="E1882" s="632" t="s">
        <v>2521</v>
      </c>
      <c r="F1882" s="649">
        <v>1</v>
      </c>
      <c r="G1882" s="649">
        <v>281</v>
      </c>
      <c r="H1882" s="649">
        <v>0.25</v>
      </c>
      <c r="I1882" s="649">
        <v>281</v>
      </c>
      <c r="J1882" s="649">
        <v>4</v>
      </c>
      <c r="K1882" s="649">
        <v>1124</v>
      </c>
      <c r="L1882" s="649">
        <v>1</v>
      </c>
      <c r="M1882" s="649">
        <v>281</v>
      </c>
      <c r="N1882" s="649">
        <v>1</v>
      </c>
      <c r="O1882" s="649">
        <v>282</v>
      </c>
      <c r="P1882" s="637">
        <v>0.25088967971530252</v>
      </c>
      <c r="Q1882" s="650">
        <v>282</v>
      </c>
    </row>
    <row r="1883" spans="1:17" ht="14.4" customHeight="1" x14ac:dyDescent="0.3">
      <c r="A1883" s="631" t="s">
        <v>3235</v>
      </c>
      <c r="B1883" s="632" t="s">
        <v>2498</v>
      </c>
      <c r="C1883" s="632" t="s">
        <v>634</v>
      </c>
      <c r="D1883" s="632" t="s">
        <v>2522</v>
      </c>
      <c r="E1883" s="632" t="s">
        <v>2523</v>
      </c>
      <c r="F1883" s="649">
        <v>1</v>
      </c>
      <c r="G1883" s="649">
        <v>491</v>
      </c>
      <c r="H1883" s="649"/>
      <c r="I1883" s="649">
        <v>491</v>
      </c>
      <c r="J1883" s="649"/>
      <c r="K1883" s="649"/>
      <c r="L1883" s="649"/>
      <c r="M1883" s="649"/>
      <c r="N1883" s="649"/>
      <c r="O1883" s="649"/>
      <c r="P1883" s="637"/>
      <c r="Q1883" s="650"/>
    </row>
    <row r="1884" spans="1:17" ht="14.4" customHeight="1" x14ac:dyDescent="0.3">
      <c r="A1884" s="631" t="s">
        <v>3235</v>
      </c>
      <c r="B1884" s="632" t="s">
        <v>2498</v>
      </c>
      <c r="C1884" s="632" t="s">
        <v>634</v>
      </c>
      <c r="D1884" s="632" t="s">
        <v>2527</v>
      </c>
      <c r="E1884" s="632" t="s">
        <v>2528</v>
      </c>
      <c r="F1884" s="649">
        <v>2</v>
      </c>
      <c r="G1884" s="649">
        <v>1484</v>
      </c>
      <c r="H1884" s="649">
        <v>0.4</v>
      </c>
      <c r="I1884" s="649">
        <v>742</v>
      </c>
      <c r="J1884" s="649">
        <v>5</v>
      </c>
      <c r="K1884" s="649">
        <v>3710</v>
      </c>
      <c r="L1884" s="649">
        <v>1</v>
      </c>
      <c r="M1884" s="649">
        <v>742</v>
      </c>
      <c r="N1884" s="649">
        <v>5</v>
      </c>
      <c r="O1884" s="649">
        <v>3715</v>
      </c>
      <c r="P1884" s="637">
        <v>1.0013477088948788</v>
      </c>
      <c r="Q1884" s="650">
        <v>743</v>
      </c>
    </row>
    <row r="1885" spans="1:17" ht="14.4" customHeight="1" x14ac:dyDescent="0.3">
      <c r="A1885" s="631" t="s">
        <v>3235</v>
      </c>
      <c r="B1885" s="632" t="s">
        <v>2531</v>
      </c>
      <c r="C1885" s="632" t="s">
        <v>2499</v>
      </c>
      <c r="D1885" s="632" t="s">
        <v>2500</v>
      </c>
      <c r="E1885" s="632" t="s">
        <v>629</v>
      </c>
      <c r="F1885" s="649"/>
      <c r="G1885" s="649"/>
      <c r="H1885" s="649"/>
      <c r="I1885" s="649"/>
      <c r="J1885" s="649">
        <v>1</v>
      </c>
      <c r="K1885" s="649">
        <v>855.64</v>
      </c>
      <c r="L1885" s="649">
        <v>1</v>
      </c>
      <c r="M1885" s="649">
        <v>855.64</v>
      </c>
      <c r="N1885" s="649"/>
      <c r="O1885" s="649"/>
      <c r="P1885" s="637"/>
      <c r="Q1885" s="650"/>
    </row>
    <row r="1886" spans="1:17" ht="14.4" customHeight="1" x14ac:dyDescent="0.3">
      <c r="A1886" s="631" t="s">
        <v>3235</v>
      </c>
      <c r="B1886" s="632" t="s">
        <v>2531</v>
      </c>
      <c r="C1886" s="632" t="s">
        <v>2499</v>
      </c>
      <c r="D1886" s="632" t="s">
        <v>2532</v>
      </c>
      <c r="E1886" s="632" t="s">
        <v>629</v>
      </c>
      <c r="F1886" s="649">
        <v>13</v>
      </c>
      <c r="G1886" s="649">
        <v>22246.46</v>
      </c>
      <c r="H1886" s="649">
        <v>1.3684200813924305</v>
      </c>
      <c r="I1886" s="649">
        <v>1711.2661538461539</v>
      </c>
      <c r="J1886" s="649">
        <v>9.5</v>
      </c>
      <c r="K1886" s="649">
        <v>16257.04</v>
      </c>
      <c r="L1886" s="649">
        <v>1</v>
      </c>
      <c r="M1886" s="649">
        <v>1711.2673684210527</v>
      </c>
      <c r="N1886" s="649"/>
      <c r="O1886" s="649"/>
      <c r="P1886" s="637"/>
      <c r="Q1886" s="650"/>
    </row>
    <row r="1887" spans="1:17" ht="14.4" customHeight="1" x14ac:dyDescent="0.3">
      <c r="A1887" s="631" t="s">
        <v>3235</v>
      </c>
      <c r="B1887" s="632" t="s">
        <v>2531</v>
      </c>
      <c r="C1887" s="632" t="s">
        <v>2499</v>
      </c>
      <c r="D1887" s="632" t="s">
        <v>2533</v>
      </c>
      <c r="E1887" s="632" t="s">
        <v>618</v>
      </c>
      <c r="F1887" s="649">
        <v>11</v>
      </c>
      <c r="G1887" s="649">
        <v>29820.82</v>
      </c>
      <c r="H1887" s="649">
        <v>1.2260806748767683</v>
      </c>
      <c r="I1887" s="649">
        <v>2710.9836363636364</v>
      </c>
      <c r="J1887" s="649">
        <v>9.08</v>
      </c>
      <c r="K1887" s="649">
        <v>24322.07</v>
      </c>
      <c r="L1887" s="649">
        <v>1</v>
      </c>
      <c r="M1887" s="649">
        <v>2678.6420704845814</v>
      </c>
      <c r="N1887" s="649">
        <v>12.69</v>
      </c>
      <c r="O1887" s="649">
        <v>30802.97</v>
      </c>
      <c r="P1887" s="637">
        <v>1.2664616950777627</v>
      </c>
      <c r="Q1887" s="650">
        <v>2427.3420015760444</v>
      </c>
    </row>
    <row r="1888" spans="1:17" ht="14.4" customHeight="1" x14ac:dyDescent="0.3">
      <c r="A1888" s="631" t="s">
        <v>3235</v>
      </c>
      <c r="B1888" s="632" t="s">
        <v>2531</v>
      </c>
      <c r="C1888" s="632" t="s">
        <v>2499</v>
      </c>
      <c r="D1888" s="632" t="s">
        <v>2534</v>
      </c>
      <c r="E1888" s="632" t="s">
        <v>618</v>
      </c>
      <c r="F1888" s="649">
        <v>8.9999999999999982</v>
      </c>
      <c r="G1888" s="649">
        <v>60930.899999999987</v>
      </c>
      <c r="H1888" s="649">
        <v>1.1069341048754158</v>
      </c>
      <c r="I1888" s="649">
        <v>6770.0999999999995</v>
      </c>
      <c r="J1888" s="649">
        <v>8.2000000000000011</v>
      </c>
      <c r="K1888" s="649">
        <v>55044.74</v>
      </c>
      <c r="L1888" s="649">
        <v>1</v>
      </c>
      <c r="M1888" s="649">
        <v>6712.7731707317062</v>
      </c>
      <c r="N1888" s="649">
        <v>8.4</v>
      </c>
      <c r="O1888" s="649">
        <v>54400.939999999995</v>
      </c>
      <c r="P1888" s="637">
        <v>0.9883040595704512</v>
      </c>
      <c r="Q1888" s="650">
        <v>6476.3023809523802</v>
      </c>
    </row>
    <row r="1889" spans="1:17" ht="14.4" customHeight="1" x14ac:dyDescent="0.3">
      <c r="A1889" s="631" t="s">
        <v>3235</v>
      </c>
      <c r="B1889" s="632" t="s">
        <v>2531</v>
      </c>
      <c r="C1889" s="632" t="s">
        <v>2499</v>
      </c>
      <c r="D1889" s="632" t="s">
        <v>2535</v>
      </c>
      <c r="E1889" s="632" t="s">
        <v>675</v>
      </c>
      <c r="F1889" s="649">
        <v>1.1400000000000001</v>
      </c>
      <c r="G1889" s="649">
        <v>5636.04</v>
      </c>
      <c r="H1889" s="649">
        <v>0.95797907962592166</v>
      </c>
      <c r="I1889" s="649">
        <v>4943.894736842105</v>
      </c>
      <c r="J1889" s="649">
        <v>1.19</v>
      </c>
      <c r="K1889" s="649">
        <v>5883.26</v>
      </c>
      <c r="L1889" s="649">
        <v>1</v>
      </c>
      <c r="M1889" s="649">
        <v>4943.9159663865548</v>
      </c>
      <c r="N1889" s="649">
        <v>2.0699999999999998</v>
      </c>
      <c r="O1889" s="649">
        <v>10167.69</v>
      </c>
      <c r="P1889" s="637">
        <v>1.7282408052678278</v>
      </c>
      <c r="Q1889" s="650">
        <v>4911.9275362318849</v>
      </c>
    </row>
    <row r="1890" spans="1:17" ht="14.4" customHeight="1" x14ac:dyDescent="0.3">
      <c r="A1890" s="631" t="s">
        <v>3235</v>
      </c>
      <c r="B1890" s="632" t="s">
        <v>2531</v>
      </c>
      <c r="C1890" s="632" t="s">
        <v>2499</v>
      </c>
      <c r="D1890" s="632" t="s">
        <v>2535</v>
      </c>
      <c r="E1890" s="632" t="s">
        <v>754</v>
      </c>
      <c r="F1890" s="649">
        <v>1.54</v>
      </c>
      <c r="G1890" s="649">
        <v>7613.6500000000005</v>
      </c>
      <c r="H1890" s="649">
        <v>1.3628341236129835</v>
      </c>
      <c r="I1890" s="649">
        <v>4943.9285714285716</v>
      </c>
      <c r="J1890" s="649">
        <v>1.1300000000000001</v>
      </c>
      <c r="K1890" s="649">
        <v>5586.6299999999992</v>
      </c>
      <c r="L1890" s="649">
        <v>1</v>
      </c>
      <c r="M1890" s="649">
        <v>4943.9203539822993</v>
      </c>
      <c r="N1890" s="649">
        <v>0.63</v>
      </c>
      <c r="O1890" s="649">
        <v>3063.7700000000004</v>
      </c>
      <c r="P1890" s="637">
        <v>0.5484111172567363</v>
      </c>
      <c r="Q1890" s="650">
        <v>4863.126984126985</v>
      </c>
    </row>
    <row r="1891" spans="1:17" ht="14.4" customHeight="1" x14ac:dyDescent="0.3">
      <c r="A1891" s="631" t="s">
        <v>3235</v>
      </c>
      <c r="B1891" s="632" t="s">
        <v>2531</v>
      </c>
      <c r="C1891" s="632" t="s">
        <v>2499</v>
      </c>
      <c r="D1891" s="632" t="s">
        <v>2536</v>
      </c>
      <c r="E1891" s="632" t="s">
        <v>2537</v>
      </c>
      <c r="F1891" s="649">
        <v>31.400000000000006</v>
      </c>
      <c r="G1891" s="649">
        <v>31481.80999999999</v>
      </c>
      <c r="H1891" s="649">
        <v>1.0878746956510317</v>
      </c>
      <c r="I1891" s="649">
        <v>1002.6054140127384</v>
      </c>
      <c r="J1891" s="649">
        <v>28.8</v>
      </c>
      <c r="K1891" s="649">
        <v>28938.82</v>
      </c>
      <c r="L1891" s="649">
        <v>1</v>
      </c>
      <c r="M1891" s="649">
        <v>1004.8201388888889</v>
      </c>
      <c r="N1891" s="649"/>
      <c r="O1891" s="649"/>
      <c r="P1891" s="637"/>
      <c r="Q1891" s="650"/>
    </row>
    <row r="1892" spans="1:17" ht="14.4" customHeight="1" x14ac:dyDescent="0.3">
      <c r="A1892" s="631" t="s">
        <v>3235</v>
      </c>
      <c r="B1892" s="632" t="s">
        <v>2531</v>
      </c>
      <c r="C1892" s="632" t="s">
        <v>2499</v>
      </c>
      <c r="D1892" s="632" t="s">
        <v>2538</v>
      </c>
      <c r="E1892" s="632" t="s">
        <v>675</v>
      </c>
      <c r="F1892" s="649">
        <v>8.11</v>
      </c>
      <c r="G1892" s="649">
        <v>80190.77</v>
      </c>
      <c r="H1892" s="649">
        <v>1.0899077603568785</v>
      </c>
      <c r="I1892" s="649">
        <v>9887.8877928483362</v>
      </c>
      <c r="J1892" s="649">
        <v>7.4499999999999975</v>
      </c>
      <c r="K1892" s="649">
        <v>73575.740000000005</v>
      </c>
      <c r="L1892" s="649">
        <v>1</v>
      </c>
      <c r="M1892" s="649">
        <v>9875.9382550335613</v>
      </c>
      <c r="N1892" s="649">
        <v>7.94</v>
      </c>
      <c r="O1892" s="649">
        <v>75401.189999999988</v>
      </c>
      <c r="P1892" s="637">
        <v>1.0248104878048114</v>
      </c>
      <c r="Q1892" s="650">
        <v>9496.3715365239277</v>
      </c>
    </row>
    <row r="1893" spans="1:17" ht="14.4" customHeight="1" x14ac:dyDescent="0.3">
      <c r="A1893" s="631" t="s">
        <v>3235</v>
      </c>
      <c r="B1893" s="632" t="s">
        <v>2531</v>
      </c>
      <c r="C1893" s="632" t="s">
        <v>2499</v>
      </c>
      <c r="D1893" s="632" t="s">
        <v>2538</v>
      </c>
      <c r="E1893" s="632" t="s">
        <v>754</v>
      </c>
      <c r="F1893" s="649">
        <v>3.83</v>
      </c>
      <c r="G1893" s="649">
        <v>37870.629999999997</v>
      </c>
      <c r="H1893" s="649">
        <v>0.99739711863165792</v>
      </c>
      <c r="I1893" s="649">
        <v>9887.8929503916443</v>
      </c>
      <c r="J1893" s="649">
        <v>3.8400000000000007</v>
      </c>
      <c r="K1893" s="649">
        <v>37969.460000000006</v>
      </c>
      <c r="L1893" s="649">
        <v>1</v>
      </c>
      <c r="M1893" s="649">
        <v>9887.8802083333339</v>
      </c>
      <c r="N1893" s="649">
        <v>3.9600000000000004</v>
      </c>
      <c r="O1893" s="649">
        <v>34646.800000000003</v>
      </c>
      <c r="P1893" s="637">
        <v>0.91249124954634586</v>
      </c>
      <c r="Q1893" s="650">
        <v>8749.1919191919187</v>
      </c>
    </row>
    <row r="1894" spans="1:17" ht="14.4" customHeight="1" x14ac:dyDescent="0.3">
      <c r="A1894" s="631" t="s">
        <v>3235</v>
      </c>
      <c r="B1894" s="632" t="s">
        <v>2531</v>
      </c>
      <c r="C1894" s="632" t="s">
        <v>2499</v>
      </c>
      <c r="D1894" s="632" t="s">
        <v>2540</v>
      </c>
      <c r="E1894" s="632" t="s">
        <v>754</v>
      </c>
      <c r="F1894" s="649">
        <v>0.2</v>
      </c>
      <c r="G1894" s="649">
        <v>935.08</v>
      </c>
      <c r="H1894" s="649"/>
      <c r="I1894" s="649">
        <v>4675.3999999999996</v>
      </c>
      <c r="J1894" s="649"/>
      <c r="K1894" s="649"/>
      <c r="L1894" s="649"/>
      <c r="M1894" s="649"/>
      <c r="N1894" s="649"/>
      <c r="O1894" s="649"/>
      <c r="P1894" s="637"/>
      <c r="Q1894" s="650"/>
    </row>
    <row r="1895" spans="1:17" ht="14.4" customHeight="1" x14ac:dyDescent="0.3">
      <c r="A1895" s="631" t="s">
        <v>3235</v>
      </c>
      <c r="B1895" s="632" t="s">
        <v>2531</v>
      </c>
      <c r="C1895" s="632" t="s">
        <v>2499</v>
      </c>
      <c r="D1895" s="632" t="s">
        <v>2542</v>
      </c>
      <c r="E1895" s="632" t="s">
        <v>616</v>
      </c>
      <c r="F1895" s="649">
        <v>51.7</v>
      </c>
      <c r="G1895" s="649">
        <v>46975.749999999993</v>
      </c>
      <c r="H1895" s="649">
        <v>1.4011097745643653</v>
      </c>
      <c r="I1895" s="649">
        <v>908.62185686653754</v>
      </c>
      <c r="J1895" s="649">
        <v>39.75</v>
      </c>
      <c r="K1895" s="649">
        <v>33527.53</v>
      </c>
      <c r="L1895" s="649">
        <v>1</v>
      </c>
      <c r="M1895" s="649">
        <v>843.45987421383643</v>
      </c>
      <c r="N1895" s="649">
        <v>81</v>
      </c>
      <c r="O1895" s="649">
        <v>63097.679999999993</v>
      </c>
      <c r="P1895" s="637">
        <v>1.8819662528077672</v>
      </c>
      <c r="Q1895" s="650">
        <v>778.98370370370367</v>
      </c>
    </row>
    <row r="1896" spans="1:17" ht="14.4" customHeight="1" x14ac:dyDescent="0.3">
      <c r="A1896" s="631" t="s">
        <v>3235</v>
      </c>
      <c r="B1896" s="632" t="s">
        <v>2531</v>
      </c>
      <c r="C1896" s="632" t="s">
        <v>2499</v>
      </c>
      <c r="D1896" s="632" t="s">
        <v>2543</v>
      </c>
      <c r="E1896" s="632" t="s">
        <v>616</v>
      </c>
      <c r="F1896" s="649"/>
      <c r="G1896" s="649"/>
      <c r="H1896" s="649"/>
      <c r="I1896" s="649"/>
      <c r="J1896" s="649">
        <v>1</v>
      </c>
      <c r="K1896" s="649">
        <v>1686.92</v>
      </c>
      <c r="L1896" s="649">
        <v>1</v>
      </c>
      <c r="M1896" s="649">
        <v>1686.92</v>
      </c>
      <c r="N1896" s="649"/>
      <c r="O1896" s="649"/>
      <c r="P1896" s="637"/>
      <c r="Q1896" s="650"/>
    </row>
    <row r="1897" spans="1:17" ht="14.4" customHeight="1" x14ac:dyDescent="0.3">
      <c r="A1897" s="631" t="s">
        <v>3235</v>
      </c>
      <c r="B1897" s="632" t="s">
        <v>2531</v>
      </c>
      <c r="C1897" s="632" t="s">
        <v>2499</v>
      </c>
      <c r="D1897" s="632" t="s">
        <v>2544</v>
      </c>
      <c r="E1897" s="632" t="s">
        <v>716</v>
      </c>
      <c r="F1897" s="649"/>
      <c r="G1897" s="649"/>
      <c r="H1897" s="649"/>
      <c r="I1897" s="649"/>
      <c r="J1897" s="649">
        <v>0.52</v>
      </c>
      <c r="K1897" s="649">
        <v>2364.75</v>
      </c>
      <c r="L1897" s="649">
        <v>1</v>
      </c>
      <c r="M1897" s="649">
        <v>4547.5961538461534</v>
      </c>
      <c r="N1897" s="649"/>
      <c r="O1897" s="649"/>
      <c r="P1897" s="637"/>
      <c r="Q1897" s="650"/>
    </row>
    <row r="1898" spans="1:17" ht="14.4" customHeight="1" x14ac:dyDescent="0.3">
      <c r="A1898" s="631" t="s">
        <v>3235</v>
      </c>
      <c r="B1898" s="632" t="s">
        <v>2531</v>
      </c>
      <c r="C1898" s="632" t="s">
        <v>2499</v>
      </c>
      <c r="D1898" s="632" t="s">
        <v>2545</v>
      </c>
      <c r="E1898" s="632" t="s">
        <v>716</v>
      </c>
      <c r="F1898" s="649">
        <v>1.2100000000000002</v>
      </c>
      <c r="G1898" s="649">
        <v>10831.51</v>
      </c>
      <c r="H1898" s="649">
        <v>3.2186728317103541</v>
      </c>
      <c r="I1898" s="649">
        <v>8951.6611570247915</v>
      </c>
      <c r="J1898" s="649">
        <v>0.37</v>
      </c>
      <c r="K1898" s="649">
        <v>3365.21</v>
      </c>
      <c r="L1898" s="649">
        <v>1</v>
      </c>
      <c r="M1898" s="649">
        <v>9095.1621621621616</v>
      </c>
      <c r="N1898" s="649">
        <v>0.33999999999999997</v>
      </c>
      <c r="O1898" s="649">
        <v>3092.36</v>
      </c>
      <c r="P1898" s="637">
        <v>0.91892036455377235</v>
      </c>
      <c r="Q1898" s="650">
        <v>9095.176470588236</v>
      </c>
    </row>
    <row r="1899" spans="1:17" ht="14.4" customHeight="1" x14ac:dyDescent="0.3">
      <c r="A1899" s="631" t="s">
        <v>3235</v>
      </c>
      <c r="B1899" s="632" t="s">
        <v>2531</v>
      </c>
      <c r="C1899" s="632" t="s">
        <v>2499</v>
      </c>
      <c r="D1899" s="632" t="s">
        <v>2546</v>
      </c>
      <c r="E1899" s="632" t="s">
        <v>723</v>
      </c>
      <c r="F1899" s="649">
        <v>0.6</v>
      </c>
      <c r="G1899" s="649">
        <v>1169.5800000000002</v>
      </c>
      <c r="H1899" s="649">
        <v>6.0000000000000009</v>
      </c>
      <c r="I1899" s="649">
        <v>1949.3000000000004</v>
      </c>
      <c r="J1899" s="649">
        <v>0.1</v>
      </c>
      <c r="K1899" s="649">
        <v>194.93</v>
      </c>
      <c r="L1899" s="649">
        <v>1</v>
      </c>
      <c r="M1899" s="649">
        <v>1949.3</v>
      </c>
      <c r="N1899" s="649">
        <v>0.1</v>
      </c>
      <c r="O1899" s="649">
        <v>194.93</v>
      </c>
      <c r="P1899" s="637">
        <v>1</v>
      </c>
      <c r="Q1899" s="650">
        <v>1949.3</v>
      </c>
    </row>
    <row r="1900" spans="1:17" ht="14.4" customHeight="1" x14ac:dyDescent="0.3">
      <c r="A1900" s="631" t="s">
        <v>3235</v>
      </c>
      <c r="B1900" s="632" t="s">
        <v>2531</v>
      </c>
      <c r="C1900" s="632" t="s">
        <v>2499</v>
      </c>
      <c r="D1900" s="632" t="s">
        <v>2547</v>
      </c>
      <c r="E1900" s="632" t="s">
        <v>716</v>
      </c>
      <c r="F1900" s="649">
        <v>40.79999999999999</v>
      </c>
      <c r="G1900" s="649">
        <v>73239.86</v>
      </c>
      <c r="H1900" s="649">
        <v>0.96554078033351565</v>
      </c>
      <c r="I1900" s="649">
        <v>1795.0946078431377</v>
      </c>
      <c r="J1900" s="649">
        <v>41.7</v>
      </c>
      <c r="K1900" s="649">
        <v>75853.72</v>
      </c>
      <c r="L1900" s="649">
        <v>1</v>
      </c>
      <c r="M1900" s="649">
        <v>1819.0340527577937</v>
      </c>
      <c r="N1900" s="649">
        <v>50.249999999999993</v>
      </c>
      <c r="O1900" s="649">
        <v>70405.180000000008</v>
      </c>
      <c r="P1900" s="637">
        <v>0.92817043119309117</v>
      </c>
      <c r="Q1900" s="650">
        <v>1401.0981094527367</v>
      </c>
    </row>
    <row r="1901" spans="1:17" ht="14.4" customHeight="1" x14ac:dyDescent="0.3">
      <c r="A1901" s="631" t="s">
        <v>3235</v>
      </c>
      <c r="B1901" s="632" t="s">
        <v>2531</v>
      </c>
      <c r="C1901" s="632" t="s">
        <v>2499</v>
      </c>
      <c r="D1901" s="632" t="s">
        <v>2549</v>
      </c>
      <c r="E1901" s="632" t="s">
        <v>627</v>
      </c>
      <c r="F1901" s="649">
        <v>0.1</v>
      </c>
      <c r="G1901" s="649">
        <v>90.38</v>
      </c>
      <c r="H1901" s="649">
        <v>0.5</v>
      </c>
      <c r="I1901" s="649">
        <v>903.8</v>
      </c>
      <c r="J1901" s="649">
        <v>0.2</v>
      </c>
      <c r="K1901" s="649">
        <v>180.76</v>
      </c>
      <c r="L1901" s="649">
        <v>1</v>
      </c>
      <c r="M1901" s="649">
        <v>903.8</v>
      </c>
      <c r="N1901" s="649">
        <v>0.05</v>
      </c>
      <c r="O1901" s="649">
        <v>45.19</v>
      </c>
      <c r="P1901" s="637">
        <v>0.25</v>
      </c>
      <c r="Q1901" s="650">
        <v>903.8</v>
      </c>
    </row>
    <row r="1902" spans="1:17" ht="14.4" customHeight="1" x14ac:dyDescent="0.3">
      <c r="A1902" s="631" t="s">
        <v>3235</v>
      </c>
      <c r="B1902" s="632" t="s">
        <v>2531</v>
      </c>
      <c r="C1902" s="632" t="s">
        <v>2499</v>
      </c>
      <c r="D1902" s="632" t="s">
        <v>2550</v>
      </c>
      <c r="E1902" s="632" t="s">
        <v>716</v>
      </c>
      <c r="F1902" s="649">
        <v>1.9500000000000004</v>
      </c>
      <c r="G1902" s="649">
        <v>59507.48</v>
      </c>
      <c r="H1902" s="649">
        <v>0.89676002900013585</v>
      </c>
      <c r="I1902" s="649">
        <v>30516.656410256404</v>
      </c>
      <c r="J1902" s="649">
        <v>2.1899999999999995</v>
      </c>
      <c r="K1902" s="649">
        <v>66358.31</v>
      </c>
      <c r="L1902" s="649">
        <v>1</v>
      </c>
      <c r="M1902" s="649">
        <v>30300.598173515988</v>
      </c>
      <c r="N1902" s="649">
        <v>1.880000000000001</v>
      </c>
      <c r="O1902" s="649">
        <v>48452.829999999987</v>
      </c>
      <c r="P1902" s="637">
        <v>0.73016974060972906</v>
      </c>
      <c r="Q1902" s="650">
        <v>25772.781914893596</v>
      </c>
    </row>
    <row r="1903" spans="1:17" ht="14.4" customHeight="1" x14ac:dyDescent="0.3">
      <c r="A1903" s="631" t="s">
        <v>3235</v>
      </c>
      <c r="B1903" s="632" t="s">
        <v>2531</v>
      </c>
      <c r="C1903" s="632" t="s">
        <v>2499</v>
      </c>
      <c r="D1903" s="632" t="s">
        <v>2551</v>
      </c>
      <c r="E1903" s="632" t="s">
        <v>716</v>
      </c>
      <c r="F1903" s="649"/>
      <c r="G1903" s="649"/>
      <c r="H1903" s="649"/>
      <c r="I1903" s="649"/>
      <c r="J1903" s="649"/>
      <c r="K1903" s="649"/>
      <c r="L1903" s="649"/>
      <c r="M1903" s="649"/>
      <c r="N1903" s="649">
        <v>14</v>
      </c>
      <c r="O1903" s="649">
        <v>9177.3899999999976</v>
      </c>
      <c r="P1903" s="637"/>
      <c r="Q1903" s="650">
        <v>655.52785714285699</v>
      </c>
    </row>
    <row r="1904" spans="1:17" ht="14.4" customHeight="1" x14ac:dyDescent="0.3">
      <c r="A1904" s="631" t="s">
        <v>3235</v>
      </c>
      <c r="B1904" s="632" t="s">
        <v>2531</v>
      </c>
      <c r="C1904" s="632" t="s">
        <v>2499</v>
      </c>
      <c r="D1904" s="632" t="s">
        <v>2552</v>
      </c>
      <c r="E1904" s="632" t="s">
        <v>716</v>
      </c>
      <c r="F1904" s="649"/>
      <c r="G1904" s="649"/>
      <c r="H1904" s="649"/>
      <c r="I1904" s="649"/>
      <c r="J1904" s="649"/>
      <c r="K1904" s="649"/>
      <c r="L1904" s="649"/>
      <c r="M1904" s="649"/>
      <c r="N1904" s="649">
        <v>0.45000000000000007</v>
      </c>
      <c r="O1904" s="649">
        <v>4785.670000000001</v>
      </c>
      <c r="P1904" s="637"/>
      <c r="Q1904" s="650">
        <v>10634.822222222223</v>
      </c>
    </row>
    <row r="1905" spans="1:17" ht="14.4" customHeight="1" x14ac:dyDescent="0.3">
      <c r="A1905" s="631" t="s">
        <v>3235</v>
      </c>
      <c r="B1905" s="632" t="s">
        <v>2531</v>
      </c>
      <c r="C1905" s="632" t="s">
        <v>2501</v>
      </c>
      <c r="D1905" s="632" t="s">
        <v>2768</v>
      </c>
      <c r="E1905" s="632" t="s">
        <v>2769</v>
      </c>
      <c r="F1905" s="649"/>
      <c r="G1905" s="649"/>
      <c r="H1905" s="649"/>
      <c r="I1905" s="649"/>
      <c r="J1905" s="649"/>
      <c r="K1905" s="649"/>
      <c r="L1905" s="649"/>
      <c r="M1905" s="649"/>
      <c r="N1905" s="649">
        <v>1</v>
      </c>
      <c r="O1905" s="649">
        <v>1175.28</v>
      </c>
      <c r="P1905" s="637"/>
      <c r="Q1905" s="650">
        <v>1175.28</v>
      </c>
    </row>
    <row r="1906" spans="1:17" ht="14.4" customHeight="1" x14ac:dyDescent="0.3">
      <c r="A1906" s="631" t="s">
        <v>3235</v>
      </c>
      <c r="B1906" s="632" t="s">
        <v>2531</v>
      </c>
      <c r="C1906" s="632" t="s">
        <v>2501</v>
      </c>
      <c r="D1906" s="632" t="s">
        <v>2770</v>
      </c>
      <c r="E1906" s="632" t="s">
        <v>2771</v>
      </c>
      <c r="F1906" s="649">
        <v>17</v>
      </c>
      <c r="G1906" s="649">
        <v>16529.439999999999</v>
      </c>
      <c r="H1906" s="649">
        <v>0.99999999999999978</v>
      </c>
      <c r="I1906" s="649">
        <v>972.31999999999994</v>
      </c>
      <c r="J1906" s="649">
        <v>17</v>
      </c>
      <c r="K1906" s="649">
        <v>16529.440000000002</v>
      </c>
      <c r="L1906" s="649">
        <v>1</v>
      </c>
      <c r="M1906" s="649">
        <v>972.32000000000016</v>
      </c>
      <c r="N1906" s="649">
        <v>15</v>
      </c>
      <c r="O1906" s="649">
        <v>14584.799999999997</v>
      </c>
      <c r="P1906" s="637">
        <v>0.88235294117647034</v>
      </c>
      <c r="Q1906" s="650">
        <v>972.31999999999982</v>
      </c>
    </row>
    <row r="1907" spans="1:17" ht="14.4" customHeight="1" x14ac:dyDescent="0.3">
      <c r="A1907" s="631" t="s">
        <v>3235</v>
      </c>
      <c r="B1907" s="632" t="s">
        <v>2531</v>
      </c>
      <c r="C1907" s="632" t="s">
        <v>2501</v>
      </c>
      <c r="D1907" s="632" t="s">
        <v>2772</v>
      </c>
      <c r="E1907" s="632" t="s">
        <v>2771</v>
      </c>
      <c r="F1907" s="649">
        <v>4</v>
      </c>
      <c r="G1907" s="649">
        <v>5633.68</v>
      </c>
      <c r="H1907" s="649">
        <v>1</v>
      </c>
      <c r="I1907" s="649">
        <v>1408.42</v>
      </c>
      <c r="J1907" s="649">
        <v>4</v>
      </c>
      <c r="K1907" s="649">
        <v>5633.68</v>
      </c>
      <c r="L1907" s="649">
        <v>1</v>
      </c>
      <c r="M1907" s="649">
        <v>1408.42</v>
      </c>
      <c r="N1907" s="649">
        <v>3</v>
      </c>
      <c r="O1907" s="649">
        <v>4225.26</v>
      </c>
      <c r="P1907" s="637">
        <v>0.75</v>
      </c>
      <c r="Q1907" s="650">
        <v>1408.42</v>
      </c>
    </row>
    <row r="1908" spans="1:17" ht="14.4" customHeight="1" x14ac:dyDescent="0.3">
      <c r="A1908" s="631" t="s">
        <v>3235</v>
      </c>
      <c r="B1908" s="632" t="s">
        <v>2531</v>
      </c>
      <c r="C1908" s="632" t="s">
        <v>2501</v>
      </c>
      <c r="D1908" s="632" t="s">
        <v>2773</v>
      </c>
      <c r="E1908" s="632" t="s">
        <v>2771</v>
      </c>
      <c r="F1908" s="649">
        <v>91</v>
      </c>
      <c r="G1908" s="649">
        <v>155365.21000000002</v>
      </c>
      <c r="H1908" s="649">
        <v>1.1818181818181821</v>
      </c>
      <c r="I1908" s="649">
        <v>1707.3100000000002</v>
      </c>
      <c r="J1908" s="649">
        <v>77</v>
      </c>
      <c r="K1908" s="649">
        <v>131462.87</v>
      </c>
      <c r="L1908" s="649">
        <v>1</v>
      </c>
      <c r="M1908" s="649">
        <v>1707.31</v>
      </c>
      <c r="N1908" s="649">
        <v>97</v>
      </c>
      <c r="O1908" s="649">
        <v>133798.91</v>
      </c>
      <c r="P1908" s="637">
        <v>1.0177695801103384</v>
      </c>
      <c r="Q1908" s="650">
        <v>1379.370206185567</v>
      </c>
    </row>
    <row r="1909" spans="1:17" ht="14.4" customHeight="1" x14ac:dyDescent="0.3">
      <c r="A1909" s="631" t="s">
        <v>3235</v>
      </c>
      <c r="B1909" s="632" t="s">
        <v>2531</v>
      </c>
      <c r="C1909" s="632" t="s">
        <v>2501</v>
      </c>
      <c r="D1909" s="632" t="s">
        <v>2774</v>
      </c>
      <c r="E1909" s="632" t="s">
        <v>2771</v>
      </c>
      <c r="F1909" s="649">
        <v>16</v>
      </c>
      <c r="G1909" s="649">
        <v>33060.800000000003</v>
      </c>
      <c r="H1909" s="649">
        <v>0.94117647058823517</v>
      </c>
      <c r="I1909" s="649">
        <v>2066.3000000000002</v>
      </c>
      <c r="J1909" s="649">
        <v>17</v>
      </c>
      <c r="K1909" s="649">
        <v>35127.100000000006</v>
      </c>
      <c r="L1909" s="649">
        <v>1</v>
      </c>
      <c r="M1909" s="649">
        <v>2066.3000000000002</v>
      </c>
      <c r="N1909" s="649">
        <v>13</v>
      </c>
      <c r="O1909" s="649">
        <v>23044.82</v>
      </c>
      <c r="P1909" s="637">
        <v>0.65604106231371206</v>
      </c>
      <c r="Q1909" s="650">
        <v>1772.6784615384615</v>
      </c>
    </row>
    <row r="1910" spans="1:17" ht="14.4" customHeight="1" x14ac:dyDescent="0.3">
      <c r="A1910" s="631" t="s">
        <v>3235</v>
      </c>
      <c r="B1910" s="632" t="s">
        <v>2531</v>
      </c>
      <c r="C1910" s="632" t="s">
        <v>2501</v>
      </c>
      <c r="D1910" s="632" t="s">
        <v>2775</v>
      </c>
      <c r="E1910" s="632" t="s">
        <v>2776</v>
      </c>
      <c r="F1910" s="649">
        <v>16</v>
      </c>
      <c r="G1910" s="649">
        <v>30913.439999999995</v>
      </c>
      <c r="H1910" s="649">
        <v>3.9999999999999996</v>
      </c>
      <c r="I1910" s="649">
        <v>1932.0899999999997</v>
      </c>
      <c r="J1910" s="649">
        <v>4</v>
      </c>
      <c r="K1910" s="649">
        <v>7728.36</v>
      </c>
      <c r="L1910" s="649">
        <v>1</v>
      </c>
      <c r="M1910" s="649">
        <v>1932.09</v>
      </c>
      <c r="N1910" s="649"/>
      <c r="O1910" s="649"/>
      <c r="P1910" s="637"/>
      <c r="Q1910" s="650"/>
    </row>
    <row r="1911" spans="1:17" ht="14.4" customHeight="1" x14ac:dyDescent="0.3">
      <c r="A1911" s="631" t="s">
        <v>3235</v>
      </c>
      <c r="B1911" s="632" t="s">
        <v>2531</v>
      </c>
      <c r="C1911" s="632" t="s">
        <v>2501</v>
      </c>
      <c r="D1911" s="632" t="s">
        <v>2777</v>
      </c>
      <c r="E1911" s="632" t="s">
        <v>2778</v>
      </c>
      <c r="F1911" s="649">
        <v>4</v>
      </c>
      <c r="G1911" s="649">
        <v>4111.04</v>
      </c>
      <c r="H1911" s="649">
        <v>1.3333333333333335</v>
      </c>
      <c r="I1911" s="649">
        <v>1027.76</v>
      </c>
      <c r="J1911" s="649">
        <v>3</v>
      </c>
      <c r="K1911" s="649">
        <v>3083.2799999999997</v>
      </c>
      <c r="L1911" s="649">
        <v>1</v>
      </c>
      <c r="M1911" s="649">
        <v>1027.76</v>
      </c>
      <c r="N1911" s="649">
        <v>5</v>
      </c>
      <c r="O1911" s="649">
        <v>4695.7</v>
      </c>
      <c r="P1911" s="637">
        <v>1.522956072753691</v>
      </c>
      <c r="Q1911" s="650">
        <v>939.14</v>
      </c>
    </row>
    <row r="1912" spans="1:17" ht="14.4" customHeight="1" x14ac:dyDescent="0.3">
      <c r="A1912" s="631" t="s">
        <v>3235</v>
      </c>
      <c r="B1912" s="632" t="s">
        <v>2531</v>
      </c>
      <c r="C1912" s="632" t="s">
        <v>2501</v>
      </c>
      <c r="D1912" s="632" t="s">
        <v>2779</v>
      </c>
      <c r="E1912" s="632" t="s">
        <v>2778</v>
      </c>
      <c r="F1912" s="649">
        <v>101</v>
      </c>
      <c r="G1912" s="649">
        <v>216326.85</v>
      </c>
      <c r="H1912" s="649">
        <v>7.2142857142857153</v>
      </c>
      <c r="I1912" s="649">
        <v>2141.85</v>
      </c>
      <c r="J1912" s="649">
        <v>14</v>
      </c>
      <c r="K1912" s="649">
        <v>29985.899999999998</v>
      </c>
      <c r="L1912" s="649">
        <v>1</v>
      </c>
      <c r="M1912" s="649">
        <v>2141.85</v>
      </c>
      <c r="N1912" s="649">
        <v>9</v>
      </c>
      <c r="O1912" s="649">
        <v>14149</v>
      </c>
      <c r="P1912" s="637">
        <v>0.47185510523279278</v>
      </c>
      <c r="Q1912" s="650">
        <v>1572.1111111111111</v>
      </c>
    </row>
    <row r="1913" spans="1:17" ht="14.4" customHeight="1" x14ac:dyDescent="0.3">
      <c r="A1913" s="631" t="s">
        <v>3235</v>
      </c>
      <c r="B1913" s="632" t="s">
        <v>2531</v>
      </c>
      <c r="C1913" s="632" t="s">
        <v>2501</v>
      </c>
      <c r="D1913" s="632" t="s">
        <v>3177</v>
      </c>
      <c r="E1913" s="632" t="s">
        <v>3178</v>
      </c>
      <c r="F1913" s="649">
        <v>1</v>
      </c>
      <c r="G1913" s="649">
        <v>17350</v>
      </c>
      <c r="H1913" s="649"/>
      <c r="I1913" s="649">
        <v>17350</v>
      </c>
      <c r="J1913" s="649"/>
      <c r="K1913" s="649"/>
      <c r="L1913" s="649"/>
      <c r="M1913" s="649"/>
      <c r="N1913" s="649">
        <v>2</v>
      </c>
      <c r="O1913" s="649">
        <v>27553.47</v>
      </c>
      <c r="P1913" s="637"/>
      <c r="Q1913" s="650">
        <v>13776.735000000001</v>
      </c>
    </row>
    <row r="1914" spans="1:17" ht="14.4" customHeight="1" x14ac:dyDescent="0.3">
      <c r="A1914" s="631" t="s">
        <v>3235</v>
      </c>
      <c r="B1914" s="632" t="s">
        <v>2531</v>
      </c>
      <c r="C1914" s="632" t="s">
        <v>2501</v>
      </c>
      <c r="D1914" s="632" t="s">
        <v>2780</v>
      </c>
      <c r="E1914" s="632" t="s">
        <v>2781</v>
      </c>
      <c r="F1914" s="649">
        <v>13</v>
      </c>
      <c r="G1914" s="649">
        <v>110975.15000000001</v>
      </c>
      <c r="H1914" s="649">
        <v>1.0833333333333333</v>
      </c>
      <c r="I1914" s="649">
        <v>8536.5500000000011</v>
      </c>
      <c r="J1914" s="649">
        <v>12</v>
      </c>
      <c r="K1914" s="649">
        <v>102438.6</v>
      </c>
      <c r="L1914" s="649">
        <v>1</v>
      </c>
      <c r="M1914" s="649">
        <v>8536.5500000000011</v>
      </c>
      <c r="N1914" s="649">
        <v>5</v>
      </c>
      <c r="O1914" s="649">
        <v>42682.75</v>
      </c>
      <c r="P1914" s="637">
        <v>0.41666666666666663</v>
      </c>
      <c r="Q1914" s="650">
        <v>8536.5499999999993</v>
      </c>
    </row>
    <row r="1915" spans="1:17" ht="14.4" customHeight="1" x14ac:dyDescent="0.3">
      <c r="A1915" s="631" t="s">
        <v>3235</v>
      </c>
      <c r="B1915" s="632" t="s">
        <v>2531</v>
      </c>
      <c r="C1915" s="632" t="s">
        <v>2501</v>
      </c>
      <c r="D1915" s="632" t="s">
        <v>2782</v>
      </c>
      <c r="E1915" s="632" t="s">
        <v>2783</v>
      </c>
      <c r="F1915" s="649">
        <v>15</v>
      </c>
      <c r="G1915" s="649">
        <v>176580</v>
      </c>
      <c r="H1915" s="649">
        <v>0.4838709677419355</v>
      </c>
      <c r="I1915" s="649">
        <v>11772</v>
      </c>
      <c r="J1915" s="649">
        <v>31</v>
      </c>
      <c r="K1915" s="649">
        <v>364932</v>
      </c>
      <c r="L1915" s="649">
        <v>1</v>
      </c>
      <c r="M1915" s="649">
        <v>11772</v>
      </c>
      <c r="N1915" s="649">
        <v>35</v>
      </c>
      <c r="O1915" s="649">
        <v>333647.88999999996</v>
      </c>
      <c r="P1915" s="637">
        <v>0.91427413874365626</v>
      </c>
      <c r="Q1915" s="650">
        <v>9532.7968571428555</v>
      </c>
    </row>
    <row r="1916" spans="1:17" ht="14.4" customHeight="1" x14ac:dyDescent="0.3">
      <c r="A1916" s="631" t="s">
        <v>3235</v>
      </c>
      <c r="B1916" s="632" t="s">
        <v>2531</v>
      </c>
      <c r="C1916" s="632" t="s">
        <v>2501</v>
      </c>
      <c r="D1916" s="632" t="s">
        <v>2786</v>
      </c>
      <c r="E1916" s="632" t="s">
        <v>2787</v>
      </c>
      <c r="F1916" s="649">
        <v>13</v>
      </c>
      <c r="G1916" s="649">
        <v>29074.5</v>
      </c>
      <c r="H1916" s="649">
        <v>0.61904761904761907</v>
      </c>
      <c r="I1916" s="649">
        <v>2236.5</v>
      </c>
      <c r="J1916" s="649">
        <v>21</v>
      </c>
      <c r="K1916" s="649">
        <v>46966.5</v>
      </c>
      <c r="L1916" s="649">
        <v>1</v>
      </c>
      <c r="M1916" s="649">
        <v>2236.5</v>
      </c>
      <c r="N1916" s="649">
        <v>11</v>
      </c>
      <c r="O1916" s="649">
        <v>24601.5</v>
      </c>
      <c r="P1916" s="637">
        <v>0.52380952380952384</v>
      </c>
      <c r="Q1916" s="650">
        <v>2236.5</v>
      </c>
    </row>
    <row r="1917" spans="1:17" ht="14.4" customHeight="1" x14ac:dyDescent="0.3">
      <c r="A1917" s="631" t="s">
        <v>3235</v>
      </c>
      <c r="B1917" s="632" t="s">
        <v>2531</v>
      </c>
      <c r="C1917" s="632" t="s">
        <v>2501</v>
      </c>
      <c r="D1917" s="632" t="s">
        <v>3069</v>
      </c>
      <c r="E1917" s="632" t="s">
        <v>3070</v>
      </c>
      <c r="F1917" s="649"/>
      <c r="G1917" s="649"/>
      <c r="H1917" s="649"/>
      <c r="I1917" s="649"/>
      <c r="J1917" s="649">
        <v>2</v>
      </c>
      <c r="K1917" s="649">
        <v>7982.08</v>
      </c>
      <c r="L1917" s="649">
        <v>1</v>
      </c>
      <c r="M1917" s="649">
        <v>3991.04</v>
      </c>
      <c r="N1917" s="649"/>
      <c r="O1917" s="649"/>
      <c r="P1917" s="637"/>
      <c r="Q1917" s="650"/>
    </row>
    <row r="1918" spans="1:17" ht="14.4" customHeight="1" x14ac:dyDescent="0.3">
      <c r="A1918" s="631" t="s">
        <v>3235</v>
      </c>
      <c r="B1918" s="632" t="s">
        <v>2531</v>
      </c>
      <c r="C1918" s="632" t="s">
        <v>2501</v>
      </c>
      <c r="D1918" s="632" t="s">
        <v>2791</v>
      </c>
      <c r="E1918" s="632" t="s">
        <v>2792</v>
      </c>
      <c r="F1918" s="649">
        <v>1</v>
      </c>
      <c r="G1918" s="649">
        <v>6890.78</v>
      </c>
      <c r="H1918" s="649"/>
      <c r="I1918" s="649">
        <v>6890.78</v>
      </c>
      <c r="J1918" s="649"/>
      <c r="K1918" s="649"/>
      <c r="L1918" s="649"/>
      <c r="M1918" s="649"/>
      <c r="N1918" s="649"/>
      <c r="O1918" s="649"/>
      <c r="P1918" s="637"/>
      <c r="Q1918" s="650"/>
    </row>
    <row r="1919" spans="1:17" ht="14.4" customHeight="1" x14ac:dyDescent="0.3">
      <c r="A1919" s="631" t="s">
        <v>3235</v>
      </c>
      <c r="B1919" s="632" t="s">
        <v>2531</v>
      </c>
      <c r="C1919" s="632" t="s">
        <v>2501</v>
      </c>
      <c r="D1919" s="632" t="s">
        <v>3031</v>
      </c>
      <c r="E1919" s="632" t="s">
        <v>3032</v>
      </c>
      <c r="F1919" s="649">
        <v>5</v>
      </c>
      <c r="G1919" s="649">
        <v>5618.65</v>
      </c>
      <c r="H1919" s="649"/>
      <c r="I1919" s="649">
        <v>1123.73</v>
      </c>
      <c r="J1919" s="649"/>
      <c r="K1919" s="649"/>
      <c r="L1919" s="649"/>
      <c r="M1919" s="649"/>
      <c r="N1919" s="649"/>
      <c r="O1919" s="649"/>
      <c r="P1919" s="637"/>
      <c r="Q1919" s="650"/>
    </row>
    <row r="1920" spans="1:17" ht="14.4" customHeight="1" x14ac:dyDescent="0.3">
      <c r="A1920" s="631" t="s">
        <v>3235</v>
      </c>
      <c r="B1920" s="632" t="s">
        <v>2531</v>
      </c>
      <c r="C1920" s="632" t="s">
        <v>2501</v>
      </c>
      <c r="D1920" s="632" t="s">
        <v>2799</v>
      </c>
      <c r="E1920" s="632" t="s">
        <v>2800</v>
      </c>
      <c r="F1920" s="649">
        <v>23</v>
      </c>
      <c r="G1920" s="649">
        <v>23064.399999999998</v>
      </c>
      <c r="H1920" s="649">
        <v>0.74193548387096764</v>
      </c>
      <c r="I1920" s="649">
        <v>1002.8</v>
      </c>
      <c r="J1920" s="649">
        <v>31</v>
      </c>
      <c r="K1920" s="649">
        <v>31086.799999999999</v>
      </c>
      <c r="L1920" s="649">
        <v>1</v>
      </c>
      <c r="M1920" s="649">
        <v>1002.8</v>
      </c>
      <c r="N1920" s="649">
        <v>32</v>
      </c>
      <c r="O1920" s="649">
        <v>29740.6</v>
      </c>
      <c r="P1920" s="637">
        <v>0.95669544629875058</v>
      </c>
      <c r="Q1920" s="650">
        <v>929.39374999999995</v>
      </c>
    </row>
    <row r="1921" spans="1:17" ht="14.4" customHeight="1" x14ac:dyDescent="0.3">
      <c r="A1921" s="631" t="s">
        <v>3235</v>
      </c>
      <c r="B1921" s="632" t="s">
        <v>2531</v>
      </c>
      <c r="C1921" s="632" t="s">
        <v>2501</v>
      </c>
      <c r="D1921" s="632" t="s">
        <v>2801</v>
      </c>
      <c r="E1921" s="632" t="s">
        <v>2802</v>
      </c>
      <c r="F1921" s="649">
        <v>1</v>
      </c>
      <c r="G1921" s="649">
        <v>7650</v>
      </c>
      <c r="H1921" s="649"/>
      <c r="I1921" s="649">
        <v>7650</v>
      </c>
      <c r="J1921" s="649"/>
      <c r="K1921" s="649"/>
      <c r="L1921" s="649"/>
      <c r="M1921" s="649"/>
      <c r="N1921" s="649"/>
      <c r="O1921" s="649"/>
      <c r="P1921" s="637"/>
      <c r="Q1921" s="650"/>
    </row>
    <row r="1922" spans="1:17" ht="14.4" customHeight="1" x14ac:dyDescent="0.3">
      <c r="A1922" s="631" t="s">
        <v>3235</v>
      </c>
      <c r="B1922" s="632" t="s">
        <v>2531</v>
      </c>
      <c r="C1922" s="632" t="s">
        <v>2501</v>
      </c>
      <c r="D1922" s="632" t="s">
        <v>2809</v>
      </c>
      <c r="E1922" s="632" t="s">
        <v>2810</v>
      </c>
      <c r="F1922" s="649">
        <v>1</v>
      </c>
      <c r="G1922" s="649">
        <v>797</v>
      </c>
      <c r="H1922" s="649"/>
      <c r="I1922" s="649">
        <v>797</v>
      </c>
      <c r="J1922" s="649"/>
      <c r="K1922" s="649"/>
      <c r="L1922" s="649"/>
      <c r="M1922" s="649"/>
      <c r="N1922" s="649">
        <v>1</v>
      </c>
      <c r="O1922" s="649">
        <v>750.76</v>
      </c>
      <c r="P1922" s="637"/>
      <c r="Q1922" s="650">
        <v>750.76</v>
      </c>
    </row>
    <row r="1923" spans="1:17" ht="14.4" customHeight="1" x14ac:dyDescent="0.3">
      <c r="A1923" s="631" t="s">
        <v>3235</v>
      </c>
      <c r="B1923" s="632" t="s">
        <v>2531</v>
      </c>
      <c r="C1923" s="632" t="s">
        <v>2501</v>
      </c>
      <c r="D1923" s="632" t="s">
        <v>2811</v>
      </c>
      <c r="E1923" s="632" t="s">
        <v>2812</v>
      </c>
      <c r="F1923" s="649">
        <v>1</v>
      </c>
      <c r="G1923" s="649">
        <v>5259.23</v>
      </c>
      <c r="H1923" s="649">
        <v>1.5384615384615382E-2</v>
      </c>
      <c r="I1923" s="649">
        <v>5259.23</v>
      </c>
      <c r="J1923" s="649">
        <v>65</v>
      </c>
      <c r="K1923" s="649">
        <v>341849.95</v>
      </c>
      <c r="L1923" s="649">
        <v>1</v>
      </c>
      <c r="M1923" s="649">
        <v>5259.2300000000005</v>
      </c>
      <c r="N1923" s="649">
        <v>92</v>
      </c>
      <c r="O1923" s="649">
        <v>402232.23</v>
      </c>
      <c r="P1923" s="637">
        <v>1.1766338710887627</v>
      </c>
      <c r="Q1923" s="650">
        <v>4372.0894565217386</v>
      </c>
    </row>
    <row r="1924" spans="1:17" ht="14.4" customHeight="1" x14ac:dyDescent="0.3">
      <c r="A1924" s="631" t="s">
        <v>3235</v>
      </c>
      <c r="B1924" s="632" t="s">
        <v>2531</v>
      </c>
      <c r="C1924" s="632" t="s">
        <v>2501</v>
      </c>
      <c r="D1924" s="632" t="s">
        <v>2813</v>
      </c>
      <c r="E1924" s="632" t="s">
        <v>2814</v>
      </c>
      <c r="F1924" s="649"/>
      <c r="G1924" s="649"/>
      <c r="H1924" s="649"/>
      <c r="I1924" s="649"/>
      <c r="J1924" s="649"/>
      <c r="K1924" s="649"/>
      <c r="L1924" s="649"/>
      <c r="M1924" s="649"/>
      <c r="N1924" s="649">
        <v>1</v>
      </c>
      <c r="O1924" s="649">
        <v>1336.72</v>
      </c>
      <c r="P1924" s="637"/>
      <c r="Q1924" s="650">
        <v>1336.72</v>
      </c>
    </row>
    <row r="1925" spans="1:17" ht="14.4" customHeight="1" x14ac:dyDescent="0.3">
      <c r="A1925" s="631" t="s">
        <v>3235</v>
      </c>
      <c r="B1925" s="632" t="s">
        <v>2531</v>
      </c>
      <c r="C1925" s="632" t="s">
        <v>2501</v>
      </c>
      <c r="D1925" s="632" t="s">
        <v>3020</v>
      </c>
      <c r="E1925" s="632" t="s">
        <v>3021</v>
      </c>
      <c r="F1925" s="649">
        <v>2</v>
      </c>
      <c r="G1925" s="649">
        <v>8083.64</v>
      </c>
      <c r="H1925" s="649"/>
      <c r="I1925" s="649">
        <v>4041.82</v>
      </c>
      <c r="J1925" s="649"/>
      <c r="K1925" s="649"/>
      <c r="L1925" s="649"/>
      <c r="M1925" s="649"/>
      <c r="N1925" s="649"/>
      <c r="O1925" s="649"/>
      <c r="P1925" s="637"/>
      <c r="Q1925" s="650"/>
    </row>
    <row r="1926" spans="1:17" ht="14.4" customHeight="1" x14ac:dyDescent="0.3">
      <c r="A1926" s="631" t="s">
        <v>3235</v>
      </c>
      <c r="B1926" s="632" t="s">
        <v>2531</v>
      </c>
      <c r="C1926" s="632" t="s">
        <v>2501</v>
      </c>
      <c r="D1926" s="632" t="s">
        <v>2815</v>
      </c>
      <c r="E1926" s="632" t="s">
        <v>2816</v>
      </c>
      <c r="F1926" s="649"/>
      <c r="G1926" s="649"/>
      <c r="H1926" s="649"/>
      <c r="I1926" s="649"/>
      <c r="J1926" s="649"/>
      <c r="K1926" s="649"/>
      <c r="L1926" s="649"/>
      <c r="M1926" s="649"/>
      <c r="N1926" s="649">
        <v>2</v>
      </c>
      <c r="O1926" s="649">
        <v>1101.44</v>
      </c>
      <c r="P1926" s="637"/>
      <c r="Q1926" s="650">
        <v>550.72</v>
      </c>
    </row>
    <row r="1927" spans="1:17" ht="14.4" customHeight="1" x14ac:dyDescent="0.3">
      <c r="A1927" s="631" t="s">
        <v>3235</v>
      </c>
      <c r="B1927" s="632" t="s">
        <v>2531</v>
      </c>
      <c r="C1927" s="632" t="s">
        <v>2501</v>
      </c>
      <c r="D1927" s="632" t="s">
        <v>2819</v>
      </c>
      <c r="E1927" s="632" t="s">
        <v>2820</v>
      </c>
      <c r="F1927" s="649">
        <v>33</v>
      </c>
      <c r="G1927" s="649">
        <v>27428.280000000002</v>
      </c>
      <c r="H1927" s="649">
        <v>0.48529411764705876</v>
      </c>
      <c r="I1927" s="649">
        <v>831.16000000000008</v>
      </c>
      <c r="J1927" s="649">
        <v>68</v>
      </c>
      <c r="K1927" s="649">
        <v>56518.880000000012</v>
      </c>
      <c r="L1927" s="649">
        <v>1</v>
      </c>
      <c r="M1927" s="649">
        <v>831.1600000000002</v>
      </c>
      <c r="N1927" s="649">
        <v>71</v>
      </c>
      <c r="O1927" s="649">
        <v>59012.360000000008</v>
      </c>
      <c r="P1927" s="637">
        <v>1.0441176470588234</v>
      </c>
      <c r="Q1927" s="650">
        <v>831.16000000000008</v>
      </c>
    </row>
    <row r="1928" spans="1:17" ht="14.4" customHeight="1" x14ac:dyDescent="0.3">
      <c r="A1928" s="631" t="s">
        <v>3235</v>
      </c>
      <c r="B1928" s="632" t="s">
        <v>2531</v>
      </c>
      <c r="C1928" s="632" t="s">
        <v>2501</v>
      </c>
      <c r="D1928" s="632" t="s">
        <v>2821</v>
      </c>
      <c r="E1928" s="632" t="s">
        <v>2820</v>
      </c>
      <c r="F1928" s="649">
        <v>4</v>
      </c>
      <c r="G1928" s="649">
        <v>3552.24</v>
      </c>
      <c r="H1928" s="649">
        <v>4</v>
      </c>
      <c r="I1928" s="649">
        <v>888.06</v>
      </c>
      <c r="J1928" s="649">
        <v>1</v>
      </c>
      <c r="K1928" s="649">
        <v>888.06</v>
      </c>
      <c r="L1928" s="649">
        <v>1</v>
      </c>
      <c r="M1928" s="649">
        <v>888.06</v>
      </c>
      <c r="N1928" s="649"/>
      <c r="O1928" s="649"/>
      <c r="P1928" s="637"/>
      <c r="Q1928" s="650"/>
    </row>
    <row r="1929" spans="1:17" ht="14.4" customHeight="1" x14ac:dyDescent="0.3">
      <c r="A1929" s="631" t="s">
        <v>3235</v>
      </c>
      <c r="B1929" s="632" t="s">
        <v>2531</v>
      </c>
      <c r="C1929" s="632" t="s">
        <v>2501</v>
      </c>
      <c r="D1929" s="632" t="s">
        <v>3033</v>
      </c>
      <c r="E1929" s="632" t="s">
        <v>3034</v>
      </c>
      <c r="F1929" s="649">
        <v>2</v>
      </c>
      <c r="G1929" s="649">
        <v>44000</v>
      </c>
      <c r="H1929" s="649"/>
      <c r="I1929" s="649">
        <v>22000</v>
      </c>
      <c r="J1929" s="649"/>
      <c r="K1929" s="649"/>
      <c r="L1929" s="649"/>
      <c r="M1929" s="649"/>
      <c r="N1929" s="649">
        <v>6</v>
      </c>
      <c r="O1929" s="649">
        <v>121493.52</v>
      </c>
      <c r="P1929" s="637"/>
      <c r="Q1929" s="650">
        <v>20248.920000000002</v>
      </c>
    </row>
    <row r="1930" spans="1:17" ht="14.4" customHeight="1" x14ac:dyDescent="0.3">
      <c r="A1930" s="631" t="s">
        <v>3235</v>
      </c>
      <c r="B1930" s="632" t="s">
        <v>2531</v>
      </c>
      <c r="C1930" s="632" t="s">
        <v>2501</v>
      </c>
      <c r="D1930" s="632" t="s">
        <v>3035</v>
      </c>
      <c r="E1930" s="632" t="s">
        <v>3036</v>
      </c>
      <c r="F1930" s="649"/>
      <c r="G1930" s="649"/>
      <c r="H1930" s="649"/>
      <c r="I1930" s="649"/>
      <c r="J1930" s="649">
        <v>1</v>
      </c>
      <c r="K1930" s="649">
        <v>2205</v>
      </c>
      <c r="L1930" s="649">
        <v>1</v>
      </c>
      <c r="M1930" s="649">
        <v>2205</v>
      </c>
      <c r="N1930" s="649">
        <v>1</v>
      </c>
      <c r="O1930" s="649">
        <v>2205</v>
      </c>
      <c r="P1930" s="637">
        <v>1</v>
      </c>
      <c r="Q1930" s="650">
        <v>2205</v>
      </c>
    </row>
    <row r="1931" spans="1:17" ht="14.4" customHeight="1" x14ac:dyDescent="0.3">
      <c r="A1931" s="631" t="s">
        <v>3235</v>
      </c>
      <c r="B1931" s="632" t="s">
        <v>2531</v>
      </c>
      <c r="C1931" s="632" t="s">
        <v>2501</v>
      </c>
      <c r="D1931" s="632" t="s">
        <v>2828</v>
      </c>
      <c r="E1931" s="632" t="s">
        <v>2829</v>
      </c>
      <c r="F1931" s="649">
        <v>2</v>
      </c>
      <c r="G1931" s="649">
        <v>2624.28</v>
      </c>
      <c r="H1931" s="649"/>
      <c r="I1931" s="649">
        <v>1312.14</v>
      </c>
      <c r="J1931" s="649"/>
      <c r="K1931" s="649"/>
      <c r="L1931" s="649"/>
      <c r="M1931" s="649"/>
      <c r="N1931" s="649">
        <v>1</v>
      </c>
      <c r="O1931" s="649">
        <v>1312.14</v>
      </c>
      <c r="P1931" s="637"/>
      <c r="Q1931" s="650">
        <v>1312.14</v>
      </c>
    </row>
    <row r="1932" spans="1:17" ht="14.4" customHeight="1" x14ac:dyDescent="0.3">
      <c r="A1932" s="631" t="s">
        <v>3235</v>
      </c>
      <c r="B1932" s="632" t="s">
        <v>2531</v>
      </c>
      <c r="C1932" s="632" t="s">
        <v>2501</v>
      </c>
      <c r="D1932" s="632" t="s">
        <v>3037</v>
      </c>
      <c r="E1932" s="632" t="s">
        <v>3038</v>
      </c>
      <c r="F1932" s="649">
        <v>5</v>
      </c>
      <c r="G1932" s="649">
        <v>201054.55000000002</v>
      </c>
      <c r="H1932" s="649">
        <v>0.71428571428571441</v>
      </c>
      <c r="I1932" s="649">
        <v>40210.910000000003</v>
      </c>
      <c r="J1932" s="649">
        <v>7</v>
      </c>
      <c r="K1932" s="649">
        <v>281476.37</v>
      </c>
      <c r="L1932" s="649">
        <v>1</v>
      </c>
      <c r="M1932" s="649">
        <v>40210.909999999996</v>
      </c>
      <c r="N1932" s="649">
        <v>5</v>
      </c>
      <c r="O1932" s="649">
        <v>201054.55000000002</v>
      </c>
      <c r="P1932" s="637">
        <v>0.71428571428571441</v>
      </c>
      <c r="Q1932" s="650">
        <v>40210.910000000003</v>
      </c>
    </row>
    <row r="1933" spans="1:17" ht="14.4" customHeight="1" x14ac:dyDescent="0.3">
      <c r="A1933" s="631" t="s">
        <v>3235</v>
      </c>
      <c r="B1933" s="632" t="s">
        <v>2531</v>
      </c>
      <c r="C1933" s="632" t="s">
        <v>2501</v>
      </c>
      <c r="D1933" s="632" t="s">
        <v>2832</v>
      </c>
      <c r="E1933" s="632" t="s">
        <v>2833</v>
      </c>
      <c r="F1933" s="649">
        <v>13</v>
      </c>
      <c r="G1933" s="649">
        <v>14902.289999999999</v>
      </c>
      <c r="H1933" s="649">
        <v>0.86666666666666681</v>
      </c>
      <c r="I1933" s="649">
        <v>1146.33</v>
      </c>
      <c r="J1933" s="649">
        <v>15</v>
      </c>
      <c r="K1933" s="649">
        <v>17194.949999999997</v>
      </c>
      <c r="L1933" s="649">
        <v>1</v>
      </c>
      <c r="M1933" s="649">
        <v>1146.3299999999997</v>
      </c>
      <c r="N1933" s="649">
        <v>11</v>
      </c>
      <c r="O1933" s="649">
        <v>11947.87</v>
      </c>
      <c r="P1933" s="637">
        <v>0.69484761514281823</v>
      </c>
      <c r="Q1933" s="650">
        <v>1086.17</v>
      </c>
    </row>
    <row r="1934" spans="1:17" ht="14.4" customHeight="1" x14ac:dyDescent="0.3">
      <c r="A1934" s="631" t="s">
        <v>3235</v>
      </c>
      <c r="B1934" s="632" t="s">
        <v>2531</v>
      </c>
      <c r="C1934" s="632" t="s">
        <v>2501</v>
      </c>
      <c r="D1934" s="632" t="s">
        <v>3179</v>
      </c>
      <c r="E1934" s="632" t="s">
        <v>3180</v>
      </c>
      <c r="F1934" s="649">
        <v>2</v>
      </c>
      <c r="G1934" s="649">
        <v>49500</v>
      </c>
      <c r="H1934" s="649"/>
      <c r="I1934" s="649">
        <v>24750</v>
      </c>
      <c r="J1934" s="649"/>
      <c r="K1934" s="649"/>
      <c r="L1934" s="649"/>
      <c r="M1934" s="649"/>
      <c r="N1934" s="649">
        <v>1</v>
      </c>
      <c r="O1934" s="649">
        <v>22579.360000000001</v>
      </c>
      <c r="P1934" s="637"/>
      <c r="Q1934" s="650">
        <v>22579.360000000001</v>
      </c>
    </row>
    <row r="1935" spans="1:17" ht="14.4" customHeight="1" x14ac:dyDescent="0.3">
      <c r="A1935" s="631" t="s">
        <v>3235</v>
      </c>
      <c r="B1935" s="632" t="s">
        <v>2531</v>
      </c>
      <c r="C1935" s="632" t="s">
        <v>2501</v>
      </c>
      <c r="D1935" s="632" t="s">
        <v>2834</v>
      </c>
      <c r="E1935" s="632" t="s">
        <v>2835</v>
      </c>
      <c r="F1935" s="649">
        <v>55</v>
      </c>
      <c r="G1935" s="649">
        <v>19750.5</v>
      </c>
      <c r="H1935" s="649">
        <v>1.6666666666666665</v>
      </c>
      <c r="I1935" s="649">
        <v>359.1</v>
      </c>
      <c r="J1935" s="649">
        <v>33</v>
      </c>
      <c r="K1935" s="649">
        <v>11850.300000000001</v>
      </c>
      <c r="L1935" s="649">
        <v>1</v>
      </c>
      <c r="M1935" s="649">
        <v>359.1</v>
      </c>
      <c r="N1935" s="649">
        <v>40</v>
      </c>
      <c r="O1935" s="649">
        <v>14364</v>
      </c>
      <c r="P1935" s="637">
        <v>1.2121212121212119</v>
      </c>
      <c r="Q1935" s="650">
        <v>359.1</v>
      </c>
    </row>
    <row r="1936" spans="1:17" ht="14.4" customHeight="1" x14ac:dyDescent="0.3">
      <c r="A1936" s="631" t="s">
        <v>3235</v>
      </c>
      <c r="B1936" s="632" t="s">
        <v>2531</v>
      </c>
      <c r="C1936" s="632" t="s">
        <v>2501</v>
      </c>
      <c r="D1936" s="632" t="s">
        <v>2967</v>
      </c>
      <c r="E1936" s="632" t="s">
        <v>2968</v>
      </c>
      <c r="F1936" s="649">
        <v>3</v>
      </c>
      <c r="G1936" s="649">
        <v>39234</v>
      </c>
      <c r="H1936" s="649">
        <v>0.6</v>
      </c>
      <c r="I1936" s="649">
        <v>13078</v>
      </c>
      <c r="J1936" s="649">
        <v>5</v>
      </c>
      <c r="K1936" s="649">
        <v>65390</v>
      </c>
      <c r="L1936" s="649">
        <v>1</v>
      </c>
      <c r="M1936" s="649">
        <v>13078</v>
      </c>
      <c r="N1936" s="649"/>
      <c r="O1936" s="649"/>
      <c r="P1936" s="637"/>
      <c r="Q1936" s="650"/>
    </row>
    <row r="1937" spans="1:17" ht="14.4" customHeight="1" x14ac:dyDescent="0.3">
      <c r="A1937" s="631" t="s">
        <v>3235</v>
      </c>
      <c r="B1937" s="632" t="s">
        <v>2531</v>
      </c>
      <c r="C1937" s="632" t="s">
        <v>2501</v>
      </c>
      <c r="D1937" s="632" t="s">
        <v>3183</v>
      </c>
      <c r="E1937" s="632" t="s">
        <v>3184</v>
      </c>
      <c r="F1937" s="649"/>
      <c r="G1937" s="649"/>
      <c r="H1937" s="649"/>
      <c r="I1937" s="649"/>
      <c r="J1937" s="649">
        <v>1</v>
      </c>
      <c r="K1937" s="649">
        <v>34960</v>
      </c>
      <c r="L1937" s="649">
        <v>1</v>
      </c>
      <c r="M1937" s="649">
        <v>34960</v>
      </c>
      <c r="N1937" s="649"/>
      <c r="O1937" s="649"/>
      <c r="P1937" s="637"/>
      <c r="Q1937" s="650"/>
    </row>
    <row r="1938" spans="1:17" ht="14.4" customHeight="1" x14ac:dyDescent="0.3">
      <c r="A1938" s="631" t="s">
        <v>3235</v>
      </c>
      <c r="B1938" s="632" t="s">
        <v>2531</v>
      </c>
      <c r="C1938" s="632" t="s">
        <v>2501</v>
      </c>
      <c r="D1938" s="632" t="s">
        <v>2502</v>
      </c>
      <c r="E1938" s="632" t="s">
        <v>2503</v>
      </c>
      <c r="F1938" s="649"/>
      <c r="G1938" s="649"/>
      <c r="H1938" s="649"/>
      <c r="I1938" s="649"/>
      <c r="J1938" s="649">
        <v>1</v>
      </c>
      <c r="K1938" s="649">
        <v>893.9</v>
      </c>
      <c r="L1938" s="649">
        <v>1</v>
      </c>
      <c r="M1938" s="649">
        <v>893.9</v>
      </c>
      <c r="N1938" s="649"/>
      <c r="O1938" s="649"/>
      <c r="P1938" s="637"/>
      <c r="Q1938" s="650"/>
    </row>
    <row r="1939" spans="1:17" ht="14.4" customHeight="1" x14ac:dyDescent="0.3">
      <c r="A1939" s="631" t="s">
        <v>3235</v>
      </c>
      <c r="B1939" s="632" t="s">
        <v>2531</v>
      </c>
      <c r="C1939" s="632" t="s">
        <v>2501</v>
      </c>
      <c r="D1939" s="632" t="s">
        <v>2504</v>
      </c>
      <c r="E1939" s="632" t="s">
        <v>2505</v>
      </c>
      <c r="F1939" s="649">
        <v>1</v>
      </c>
      <c r="G1939" s="649">
        <v>893.9</v>
      </c>
      <c r="H1939" s="649"/>
      <c r="I1939" s="649">
        <v>893.9</v>
      </c>
      <c r="J1939" s="649"/>
      <c r="K1939" s="649"/>
      <c r="L1939" s="649"/>
      <c r="M1939" s="649"/>
      <c r="N1939" s="649"/>
      <c r="O1939" s="649"/>
      <c r="P1939" s="637"/>
      <c r="Q1939" s="650"/>
    </row>
    <row r="1940" spans="1:17" ht="14.4" customHeight="1" x14ac:dyDescent="0.3">
      <c r="A1940" s="631" t="s">
        <v>3235</v>
      </c>
      <c r="B1940" s="632" t="s">
        <v>2531</v>
      </c>
      <c r="C1940" s="632" t="s">
        <v>2501</v>
      </c>
      <c r="D1940" s="632" t="s">
        <v>2836</v>
      </c>
      <c r="E1940" s="632" t="s">
        <v>2837</v>
      </c>
      <c r="F1940" s="649">
        <v>95</v>
      </c>
      <c r="G1940" s="649">
        <v>1599010.55</v>
      </c>
      <c r="H1940" s="649">
        <v>1.2179487179487181</v>
      </c>
      <c r="I1940" s="649">
        <v>16831.689999999999</v>
      </c>
      <c r="J1940" s="649">
        <v>78</v>
      </c>
      <c r="K1940" s="649">
        <v>1312871.8199999998</v>
      </c>
      <c r="L1940" s="649">
        <v>1</v>
      </c>
      <c r="M1940" s="649">
        <v>16831.689999999999</v>
      </c>
      <c r="N1940" s="649">
        <v>99</v>
      </c>
      <c r="O1940" s="649">
        <v>1596920.5799999998</v>
      </c>
      <c r="P1940" s="637">
        <v>1.2163568108271225</v>
      </c>
      <c r="Q1940" s="650">
        <v>16130.510909090908</v>
      </c>
    </row>
    <row r="1941" spans="1:17" ht="14.4" customHeight="1" x14ac:dyDescent="0.3">
      <c r="A1941" s="631" t="s">
        <v>3235</v>
      </c>
      <c r="B1941" s="632" t="s">
        <v>2531</v>
      </c>
      <c r="C1941" s="632" t="s">
        <v>2501</v>
      </c>
      <c r="D1941" s="632" t="s">
        <v>2842</v>
      </c>
      <c r="E1941" s="632" t="s">
        <v>2843</v>
      </c>
      <c r="F1941" s="649">
        <v>111</v>
      </c>
      <c r="G1941" s="649">
        <v>731171.43</v>
      </c>
      <c r="H1941" s="649">
        <v>1.2333333333333332</v>
      </c>
      <c r="I1941" s="649">
        <v>6587.13</v>
      </c>
      <c r="J1941" s="649">
        <v>90</v>
      </c>
      <c r="K1941" s="649">
        <v>592841.70000000007</v>
      </c>
      <c r="L1941" s="649">
        <v>1</v>
      </c>
      <c r="M1941" s="649">
        <v>6587.130000000001</v>
      </c>
      <c r="N1941" s="649">
        <v>114</v>
      </c>
      <c r="O1941" s="649">
        <v>601422.37</v>
      </c>
      <c r="P1941" s="637">
        <v>1.0144737962933443</v>
      </c>
      <c r="Q1941" s="650">
        <v>5275.6348245614035</v>
      </c>
    </row>
    <row r="1942" spans="1:17" ht="14.4" customHeight="1" x14ac:dyDescent="0.3">
      <c r="A1942" s="631" t="s">
        <v>3235</v>
      </c>
      <c r="B1942" s="632" t="s">
        <v>2531</v>
      </c>
      <c r="C1942" s="632" t="s">
        <v>2501</v>
      </c>
      <c r="D1942" s="632" t="s">
        <v>2567</v>
      </c>
      <c r="E1942" s="632" t="s">
        <v>2568</v>
      </c>
      <c r="F1942" s="649"/>
      <c r="G1942" s="649"/>
      <c r="H1942" s="649"/>
      <c r="I1942" s="649"/>
      <c r="J1942" s="649">
        <v>1</v>
      </c>
      <c r="K1942" s="649">
        <v>1841.62</v>
      </c>
      <c r="L1942" s="649">
        <v>1</v>
      </c>
      <c r="M1942" s="649">
        <v>1841.62</v>
      </c>
      <c r="N1942" s="649">
        <v>1</v>
      </c>
      <c r="O1942" s="649">
        <v>1726.4</v>
      </c>
      <c r="P1942" s="637">
        <v>0.93743551872807651</v>
      </c>
      <c r="Q1942" s="650">
        <v>1726.4</v>
      </c>
    </row>
    <row r="1943" spans="1:17" ht="14.4" customHeight="1" x14ac:dyDescent="0.3">
      <c r="A1943" s="631" t="s">
        <v>3235</v>
      </c>
      <c r="B1943" s="632" t="s">
        <v>2531</v>
      </c>
      <c r="C1943" s="632" t="s">
        <v>2501</v>
      </c>
      <c r="D1943" s="632" t="s">
        <v>2844</v>
      </c>
      <c r="E1943" s="632" t="s">
        <v>2845</v>
      </c>
      <c r="F1943" s="649">
        <v>97</v>
      </c>
      <c r="G1943" s="649">
        <v>7850830.7999999998</v>
      </c>
      <c r="H1943" s="649">
        <v>1.0210526315789474</v>
      </c>
      <c r="I1943" s="649">
        <v>80936.399999999994</v>
      </c>
      <c r="J1943" s="649">
        <v>95</v>
      </c>
      <c r="K1943" s="649">
        <v>7688958</v>
      </c>
      <c r="L1943" s="649">
        <v>1</v>
      </c>
      <c r="M1943" s="649">
        <v>80936.399999999994</v>
      </c>
      <c r="N1943" s="649">
        <v>103</v>
      </c>
      <c r="O1943" s="649">
        <v>7933052.3999999994</v>
      </c>
      <c r="P1943" s="637">
        <v>1.0317460961550315</v>
      </c>
      <c r="Q1943" s="650">
        <v>77019.926213592233</v>
      </c>
    </row>
    <row r="1944" spans="1:17" ht="14.4" customHeight="1" x14ac:dyDescent="0.3">
      <c r="A1944" s="631" t="s">
        <v>3235</v>
      </c>
      <c r="B1944" s="632" t="s">
        <v>2531</v>
      </c>
      <c r="C1944" s="632" t="s">
        <v>2501</v>
      </c>
      <c r="D1944" s="632" t="s">
        <v>2848</v>
      </c>
      <c r="E1944" s="632" t="s">
        <v>2849</v>
      </c>
      <c r="F1944" s="649"/>
      <c r="G1944" s="649"/>
      <c r="H1944" s="649"/>
      <c r="I1944" s="649"/>
      <c r="J1944" s="649"/>
      <c r="K1944" s="649"/>
      <c r="L1944" s="649"/>
      <c r="M1944" s="649"/>
      <c r="N1944" s="649">
        <v>1</v>
      </c>
      <c r="O1944" s="649">
        <v>26449.24</v>
      </c>
      <c r="P1944" s="637"/>
      <c r="Q1944" s="650">
        <v>26449.24</v>
      </c>
    </row>
    <row r="1945" spans="1:17" ht="14.4" customHeight="1" x14ac:dyDescent="0.3">
      <c r="A1945" s="631" t="s">
        <v>3235</v>
      </c>
      <c r="B1945" s="632" t="s">
        <v>2531</v>
      </c>
      <c r="C1945" s="632" t="s">
        <v>2501</v>
      </c>
      <c r="D1945" s="632" t="s">
        <v>3185</v>
      </c>
      <c r="E1945" s="632" t="s">
        <v>3186</v>
      </c>
      <c r="F1945" s="649">
        <v>8</v>
      </c>
      <c r="G1945" s="649">
        <v>104524.32</v>
      </c>
      <c r="H1945" s="649">
        <v>0.50000000000000011</v>
      </c>
      <c r="I1945" s="649">
        <v>13065.54</v>
      </c>
      <c r="J1945" s="649">
        <v>16</v>
      </c>
      <c r="K1945" s="649">
        <v>209048.63999999998</v>
      </c>
      <c r="L1945" s="649">
        <v>1</v>
      </c>
      <c r="M1945" s="649">
        <v>13065.539999999999</v>
      </c>
      <c r="N1945" s="649">
        <v>2</v>
      </c>
      <c r="O1945" s="649">
        <v>26131.08</v>
      </c>
      <c r="P1945" s="637">
        <v>0.12500000000000003</v>
      </c>
      <c r="Q1945" s="650">
        <v>13065.54</v>
      </c>
    </row>
    <row r="1946" spans="1:17" ht="14.4" customHeight="1" x14ac:dyDescent="0.3">
      <c r="A1946" s="631" t="s">
        <v>3235</v>
      </c>
      <c r="B1946" s="632" t="s">
        <v>2531</v>
      </c>
      <c r="C1946" s="632" t="s">
        <v>2501</v>
      </c>
      <c r="D1946" s="632" t="s">
        <v>2852</v>
      </c>
      <c r="E1946" s="632" t="s">
        <v>2853</v>
      </c>
      <c r="F1946" s="649">
        <v>104</v>
      </c>
      <c r="G1946" s="649">
        <v>453440</v>
      </c>
      <c r="H1946" s="649">
        <v>6.5</v>
      </c>
      <c r="I1946" s="649">
        <v>4360</v>
      </c>
      <c r="J1946" s="649">
        <v>16</v>
      </c>
      <c r="K1946" s="649">
        <v>69760</v>
      </c>
      <c r="L1946" s="649">
        <v>1</v>
      </c>
      <c r="M1946" s="649">
        <v>4360</v>
      </c>
      <c r="N1946" s="649">
        <v>7</v>
      </c>
      <c r="O1946" s="649">
        <v>26666.359999999997</v>
      </c>
      <c r="P1946" s="637">
        <v>0.38225860091743114</v>
      </c>
      <c r="Q1946" s="650">
        <v>3809.4799999999996</v>
      </c>
    </row>
    <row r="1947" spans="1:17" ht="14.4" customHeight="1" x14ac:dyDescent="0.3">
      <c r="A1947" s="631" t="s">
        <v>3235</v>
      </c>
      <c r="B1947" s="632" t="s">
        <v>2531</v>
      </c>
      <c r="C1947" s="632" t="s">
        <v>2501</v>
      </c>
      <c r="D1947" s="632" t="s">
        <v>2854</v>
      </c>
      <c r="E1947" s="632" t="s">
        <v>2855</v>
      </c>
      <c r="F1947" s="649"/>
      <c r="G1947" s="649"/>
      <c r="H1947" s="649"/>
      <c r="I1947" s="649"/>
      <c r="J1947" s="649">
        <v>2</v>
      </c>
      <c r="K1947" s="649">
        <v>6213</v>
      </c>
      <c r="L1947" s="649">
        <v>1</v>
      </c>
      <c r="M1947" s="649">
        <v>3106.5</v>
      </c>
      <c r="N1947" s="649"/>
      <c r="O1947" s="649"/>
      <c r="P1947" s="637"/>
      <c r="Q1947" s="650"/>
    </row>
    <row r="1948" spans="1:17" ht="14.4" customHeight="1" x14ac:dyDescent="0.3">
      <c r="A1948" s="631" t="s">
        <v>3235</v>
      </c>
      <c r="B1948" s="632" t="s">
        <v>2531</v>
      </c>
      <c r="C1948" s="632" t="s">
        <v>2501</v>
      </c>
      <c r="D1948" s="632" t="s">
        <v>2569</v>
      </c>
      <c r="E1948" s="632" t="s">
        <v>2570</v>
      </c>
      <c r="F1948" s="649"/>
      <c r="G1948" s="649"/>
      <c r="H1948" s="649"/>
      <c r="I1948" s="649"/>
      <c r="J1948" s="649"/>
      <c r="K1948" s="649"/>
      <c r="L1948" s="649"/>
      <c r="M1948" s="649"/>
      <c r="N1948" s="649">
        <v>1</v>
      </c>
      <c r="O1948" s="649">
        <v>12684.5</v>
      </c>
      <c r="P1948" s="637"/>
      <c r="Q1948" s="650">
        <v>12684.5</v>
      </c>
    </row>
    <row r="1949" spans="1:17" ht="14.4" customHeight="1" x14ac:dyDescent="0.3">
      <c r="A1949" s="631" t="s">
        <v>3235</v>
      </c>
      <c r="B1949" s="632" t="s">
        <v>2531</v>
      </c>
      <c r="C1949" s="632" t="s">
        <v>2501</v>
      </c>
      <c r="D1949" s="632" t="s">
        <v>2856</v>
      </c>
      <c r="E1949" s="632" t="s">
        <v>2857</v>
      </c>
      <c r="F1949" s="649">
        <v>13</v>
      </c>
      <c r="G1949" s="649">
        <v>4951.1799999999994</v>
      </c>
      <c r="H1949" s="649">
        <v>0.44827586206896541</v>
      </c>
      <c r="I1949" s="649">
        <v>380.85999999999996</v>
      </c>
      <c r="J1949" s="649">
        <v>29</v>
      </c>
      <c r="K1949" s="649">
        <v>11044.94</v>
      </c>
      <c r="L1949" s="649">
        <v>1</v>
      </c>
      <c r="M1949" s="649">
        <v>380.86</v>
      </c>
      <c r="N1949" s="649">
        <v>26</v>
      </c>
      <c r="O1949" s="649">
        <v>9902.3599999999988</v>
      </c>
      <c r="P1949" s="637">
        <v>0.89655172413793083</v>
      </c>
      <c r="Q1949" s="650">
        <v>380.85999999999996</v>
      </c>
    </row>
    <row r="1950" spans="1:17" ht="14.4" customHeight="1" x14ac:dyDescent="0.3">
      <c r="A1950" s="631" t="s">
        <v>3235</v>
      </c>
      <c r="B1950" s="632" t="s">
        <v>2531</v>
      </c>
      <c r="C1950" s="632" t="s">
        <v>2501</v>
      </c>
      <c r="D1950" s="632" t="s">
        <v>3189</v>
      </c>
      <c r="E1950" s="632" t="s">
        <v>3190</v>
      </c>
      <c r="F1950" s="649">
        <v>1</v>
      </c>
      <c r="G1950" s="649">
        <v>21368</v>
      </c>
      <c r="H1950" s="649">
        <v>0.16666666666666666</v>
      </c>
      <c r="I1950" s="649">
        <v>21368</v>
      </c>
      <c r="J1950" s="649">
        <v>6</v>
      </c>
      <c r="K1950" s="649">
        <v>128208</v>
      </c>
      <c r="L1950" s="649">
        <v>1</v>
      </c>
      <c r="M1950" s="649">
        <v>21368</v>
      </c>
      <c r="N1950" s="649">
        <v>14</v>
      </c>
      <c r="O1950" s="649">
        <v>258887.36000000002</v>
      </c>
      <c r="P1950" s="637">
        <v>2.0192761762136531</v>
      </c>
      <c r="Q1950" s="650">
        <v>18491.954285714288</v>
      </c>
    </row>
    <row r="1951" spans="1:17" ht="14.4" customHeight="1" x14ac:dyDescent="0.3">
      <c r="A1951" s="631" t="s">
        <v>3235</v>
      </c>
      <c r="B1951" s="632" t="s">
        <v>2531</v>
      </c>
      <c r="C1951" s="632" t="s">
        <v>2501</v>
      </c>
      <c r="D1951" s="632" t="s">
        <v>2864</v>
      </c>
      <c r="E1951" s="632" t="s">
        <v>2865</v>
      </c>
      <c r="F1951" s="649">
        <v>5</v>
      </c>
      <c r="G1951" s="649">
        <v>55077.5</v>
      </c>
      <c r="H1951" s="649">
        <v>0.15625</v>
      </c>
      <c r="I1951" s="649">
        <v>11015.5</v>
      </c>
      <c r="J1951" s="649">
        <v>32</v>
      </c>
      <c r="K1951" s="649">
        <v>352496</v>
      </c>
      <c r="L1951" s="649">
        <v>1</v>
      </c>
      <c r="M1951" s="649">
        <v>11015.5</v>
      </c>
      <c r="N1951" s="649">
        <v>26</v>
      </c>
      <c r="O1951" s="649">
        <v>286403</v>
      </c>
      <c r="P1951" s="637">
        <v>0.8125</v>
      </c>
      <c r="Q1951" s="650">
        <v>11015.5</v>
      </c>
    </row>
    <row r="1952" spans="1:17" ht="14.4" customHeight="1" x14ac:dyDescent="0.3">
      <c r="A1952" s="631" t="s">
        <v>3235</v>
      </c>
      <c r="B1952" s="632" t="s">
        <v>2531</v>
      </c>
      <c r="C1952" s="632" t="s">
        <v>2501</v>
      </c>
      <c r="D1952" s="632" t="s">
        <v>3045</v>
      </c>
      <c r="E1952" s="632" t="s">
        <v>3046</v>
      </c>
      <c r="F1952" s="649">
        <v>7</v>
      </c>
      <c r="G1952" s="649">
        <v>210945</v>
      </c>
      <c r="H1952" s="649">
        <v>2.3333333333333335</v>
      </c>
      <c r="I1952" s="649">
        <v>30135</v>
      </c>
      <c r="J1952" s="649">
        <v>3</v>
      </c>
      <c r="K1952" s="649">
        <v>90405</v>
      </c>
      <c r="L1952" s="649">
        <v>1</v>
      </c>
      <c r="M1952" s="649">
        <v>30135</v>
      </c>
      <c r="N1952" s="649">
        <v>5</v>
      </c>
      <c r="O1952" s="649">
        <v>150675</v>
      </c>
      <c r="P1952" s="637">
        <v>1.6666666666666667</v>
      </c>
      <c r="Q1952" s="650">
        <v>30135</v>
      </c>
    </row>
    <row r="1953" spans="1:17" ht="14.4" customHeight="1" x14ac:dyDescent="0.3">
      <c r="A1953" s="631" t="s">
        <v>3235</v>
      </c>
      <c r="B1953" s="632" t="s">
        <v>2531</v>
      </c>
      <c r="C1953" s="632" t="s">
        <v>2501</v>
      </c>
      <c r="D1953" s="632" t="s">
        <v>2874</v>
      </c>
      <c r="E1953" s="632" t="s">
        <v>2875</v>
      </c>
      <c r="F1953" s="649">
        <v>54</v>
      </c>
      <c r="G1953" s="649">
        <v>134653.86000000002</v>
      </c>
      <c r="H1953" s="649"/>
      <c r="I1953" s="649">
        <v>2493.59</v>
      </c>
      <c r="J1953" s="649"/>
      <c r="K1953" s="649"/>
      <c r="L1953" s="649"/>
      <c r="M1953" s="649"/>
      <c r="N1953" s="649"/>
      <c r="O1953" s="649"/>
      <c r="P1953" s="637"/>
      <c r="Q1953" s="650"/>
    </row>
    <row r="1954" spans="1:17" ht="14.4" customHeight="1" x14ac:dyDescent="0.3">
      <c r="A1954" s="631" t="s">
        <v>3235</v>
      </c>
      <c r="B1954" s="632" t="s">
        <v>2531</v>
      </c>
      <c r="C1954" s="632" t="s">
        <v>2501</v>
      </c>
      <c r="D1954" s="632" t="s">
        <v>3236</v>
      </c>
      <c r="E1954" s="632" t="s">
        <v>3237</v>
      </c>
      <c r="F1954" s="649">
        <v>1</v>
      </c>
      <c r="G1954" s="649">
        <v>15600</v>
      </c>
      <c r="H1954" s="649">
        <v>1</v>
      </c>
      <c r="I1954" s="649">
        <v>15600</v>
      </c>
      <c r="J1954" s="649">
        <v>1</v>
      </c>
      <c r="K1954" s="649">
        <v>15600</v>
      </c>
      <c r="L1954" s="649">
        <v>1</v>
      </c>
      <c r="M1954" s="649">
        <v>15600</v>
      </c>
      <c r="N1954" s="649">
        <v>1</v>
      </c>
      <c r="O1954" s="649">
        <v>15600</v>
      </c>
      <c r="P1954" s="637">
        <v>1</v>
      </c>
      <c r="Q1954" s="650">
        <v>15600</v>
      </c>
    </row>
    <row r="1955" spans="1:17" ht="14.4" customHeight="1" x14ac:dyDescent="0.3">
      <c r="A1955" s="631" t="s">
        <v>3235</v>
      </c>
      <c r="B1955" s="632" t="s">
        <v>2531</v>
      </c>
      <c r="C1955" s="632" t="s">
        <v>2501</v>
      </c>
      <c r="D1955" s="632" t="s">
        <v>2876</v>
      </c>
      <c r="E1955" s="632" t="s">
        <v>2781</v>
      </c>
      <c r="F1955" s="649">
        <v>10</v>
      </c>
      <c r="G1955" s="649">
        <v>85365.5</v>
      </c>
      <c r="H1955" s="649">
        <v>0.7142857142857143</v>
      </c>
      <c r="I1955" s="649">
        <v>8536.5499999999993</v>
      </c>
      <c r="J1955" s="649">
        <v>14</v>
      </c>
      <c r="K1955" s="649">
        <v>119511.7</v>
      </c>
      <c r="L1955" s="649">
        <v>1</v>
      </c>
      <c r="M1955" s="649">
        <v>8536.5499999999993</v>
      </c>
      <c r="N1955" s="649">
        <v>6</v>
      </c>
      <c r="O1955" s="649">
        <v>51219.3</v>
      </c>
      <c r="P1955" s="637">
        <v>0.4285714285714286</v>
      </c>
      <c r="Q1955" s="650">
        <v>8536.5500000000011</v>
      </c>
    </row>
    <row r="1956" spans="1:17" ht="14.4" customHeight="1" x14ac:dyDescent="0.3">
      <c r="A1956" s="631" t="s">
        <v>3235</v>
      </c>
      <c r="B1956" s="632" t="s">
        <v>2531</v>
      </c>
      <c r="C1956" s="632" t="s">
        <v>2501</v>
      </c>
      <c r="D1956" s="632" t="s">
        <v>3191</v>
      </c>
      <c r="E1956" s="632" t="s">
        <v>3192</v>
      </c>
      <c r="F1956" s="649">
        <v>6</v>
      </c>
      <c r="G1956" s="649">
        <v>193200</v>
      </c>
      <c r="H1956" s="649">
        <v>0.66666666666666663</v>
      </c>
      <c r="I1956" s="649">
        <v>32200</v>
      </c>
      <c r="J1956" s="649">
        <v>9</v>
      </c>
      <c r="K1956" s="649">
        <v>289800</v>
      </c>
      <c r="L1956" s="649">
        <v>1</v>
      </c>
      <c r="M1956" s="649">
        <v>32200</v>
      </c>
      <c r="N1956" s="649">
        <v>3</v>
      </c>
      <c r="O1956" s="649">
        <v>96600</v>
      </c>
      <c r="P1956" s="637">
        <v>0.33333333333333331</v>
      </c>
      <c r="Q1956" s="650">
        <v>32200</v>
      </c>
    </row>
    <row r="1957" spans="1:17" ht="14.4" customHeight="1" x14ac:dyDescent="0.3">
      <c r="A1957" s="631" t="s">
        <v>3235</v>
      </c>
      <c r="B1957" s="632" t="s">
        <v>2531</v>
      </c>
      <c r="C1957" s="632" t="s">
        <v>2501</v>
      </c>
      <c r="D1957" s="632" t="s">
        <v>2881</v>
      </c>
      <c r="E1957" s="632" t="s">
        <v>2776</v>
      </c>
      <c r="F1957" s="649"/>
      <c r="G1957" s="649"/>
      <c r="H1957" s="649"/>
      <c r="I1957" s="649"/>
      <c r="J1957" s="649">
        <v>3</v>
      </c>
      <c r="K1957" s="649">
        <v>5796.2699999999995</v>
      </c>
      <c r="L1957" s="649">
        <v>1</v>
      </c>
      <c r="M1957" s="649">
        <v>1932.09</v>
      </c>
      <c r="N1957" s="649">
        <v>3</v>
      </c>
      <c r="O1957" s="649">
        <v>5796.2699999999995</v>
      </c>
      <c r="P1957" s="637">
        <v>1</v>
      </c>
      <c r="Q1957" s="650">
        <v>1932.09</v>
      </c>
    </row>
    <row r="1958" spans="1:17" ht="14.4" customHeight="1" x14ac:dyDescent="0.3">
      <c r="A1958" s="631" t="s">
        <v>3235</v>
      </c>
      <c r="B1958" s="632" t="s">
        <v>2531</v>
      </c>
      <c r="C1958" s="632" t="s">
        <v>2501</v>
      </c>
      <c r="D1958" s="632" t="s">
        <v>2882</v>
      </c>
      <c r="E1958" s="632" t="s">
        <v>2883</v>
      </c>
      <c r="F1958" s="649"/>
      <c r="G1958" s="649"/>
      <c r="H1958" s="649"/>
      <c r="I1958" s="649"/>
      <c r="J1958" s="649"/>
      <c r="K1958" s="649"/>
      <c r="L1958" s="649"/>
      <c r="M1958" s="649"/>
      <c r="N1958" s="649">
        <v>1</v>
      </c>
      <c r="O1958" s="649">
        <v>8860.39</v>
      </c>
      <c r="P1958" s="637"/>
      <c r="Q1958" s="650">
        <v>8860.39</v>
      </c>
    </row>
    <row r="1959" spans="1:17" ht="14.4" customHeight="1" x14ac:dyDescent="0.3">
      <c r="A1959" s="631" t="s">
        <v>3235</v>
      </c>
      <c r="B1959" s="632" t="s">
        <v>2531</v>
      </c>
      <c r="C1959" s="632" t="s">
        <v>2501</v>
      </c>
      <c r="D1959" s="632" t="s">
        <v>2973</v>
      </c>
      <c r="E1959" s="632" t="s">
        <v>2974</v>
      </c>
      <c r="F1959" s="649"/>
      <c r="G1959" s="649"/>
      <c r="H1959" s="649"/>
      <c r="I1959" s="649"/>
      <c r="J1959" s="649"/>
      <c r="K1959" s="649"/>
      <c r="L1959" s="649"/>
      <c r="M1959" s="649"/>
      <c r="N1959" s="649">
        <v>2</v>
      </c>
      <c r="O1959" s="649">
        <v>53000</v>
      </c>
      <c r="P1959" s="637"/>
      <c r="Q1959" s="650">
        <v>26500</v>
      </c>
    </row>
    <row r="1960" spans="1:17" ht="14.4" customHeight="1" x14ac:dyDescent="0.3">
      <c r="A1960" s="631" t="s">
        <v>3235</v>
      </c>
      <c r="B1960" s="632" t="s">
        <v>2531</v>
      </c>
      <c r="C1960" s="632" t="s">
        <v>2501</v>
      </c>
      <c r="D1960" s="632" t="s">
        <v>3195</v>
      </c>
      <c r="E1960" s="632" t="s">
        <v>3196</v>
      </c>
      <c r="F1960" s="649"/>
      <c r="G1960" s="649"/>
      <c r="H1960" s="649"/>
      <c r="I1960" s="649"/>
      <c r="J1960" s="649">
        <v>1</v>
      </c>
      <c r="K1960" s="649">
        <v>8276.4</v>
      </c>
      <c r="L1960" s="649">
        <v>1</v>
      </c>
      <c r="M1960" s="649">
        <v>8276.4</v>
      </c>
      <c r="N1960" s="649"/>
      <c r="O1960" s="649"/>
      <c r="P1960" s="637"/>
      <c r="Q1960" s="650"/>
    </row>
    <row r="1961" spans="1:17" ht="14.4" customHeight="1" x14ac:dyDescent="0.3">
      <c r="A1961" s="631" t="s">
        <v>3235</v>
      </c>
      <c r="B1961" s="632" t="s">
        <v>2531</v>
      </c>
      <c r="C1961" s="632" t="s">
        <v>2501</v>
      </c>
      <c r="D1961" s="632" t="s">
        <v>3238</v>
      </c>
      <c r="E1961" s="632" t="s">
        <v>3239</v>
      </c>
      <c r="F1961" s="649"/>
      <c r="G1961" s="649"/>
      <c r="H1961" s="649"/>
      <c r="I1961" s="649"/>
      <c r="J1961" s="649">
        <v>4</v>
      </c>
      <c r="K1961" s="649">
        <v>44040</v>
      </c>
      <c r="L1961" s="649">
        <v>1</v>
      </c>
      <c r="M1961" s="649">
        <v>11010</v>
      </c>
      <c r="N1961" s="649">
        <v>2</v>
      </c>
      <c r="O1961" s="649">
        <v>22020</v>
      </c>
      <c r="P1961" s="637">
        <v>0.5</v>
      </c>
      <c r="Q1961" s="650">
        <v>11010</v>
      </c>
    </row>
    <row r="1962" spans="1:17" ht="14.4" customHeight="1" x14ac:dyDescent="0.3">
      <c r="A1962" s="631" t="s">
        <v>3235</v>
      </c>
      <c r="B1962" s="632" t="s">
        <v>2531</v>
      </c>
      <c r="C1962" s="632" t="s">
        <v>2501</v>
      </c>
      <c r="D1962" s="632" t="s">
        <v>3057</v>
      </c>
      <c r="E1962" s="632" t="s">
        <v>3058</v>
      </c>
      <c r="F1962" s="649"/>
      <c r="G1962" s="649"/>
      <c r="H1962" s="649"/>
      <c r="I1962" s="649"/>
      <c r="J1962" s="649">
        <v>9</v>
      </c>
      <c r="K1962" s="649">
        <v>43713</v>
      </c>
      <c r="L1962" s="649">
        <v>1</v>
      </c>
      <c r="M1962" s="649">
        <v>4857</v>
      </c>
      <c r="N1962" s="649">
        <v>7</v>
      </c>
      <c r="O1962" s="649">
        <v>33999</v>
      </c>
      <c r="P1962" s="637">
        <v>0.77777777777777779</v>
      </c>
      <c r="Q1962" s="650">
        <v>4857</v>
      </c>
    </row>
    <row r="1963" spans="1:17" ht="14.4" customHeight="1" x14ac:dyDescent="0.3">
      <c r="A1963" s="631" t="s">
        <v>3235</v>
      </c>
      <c r="B1963" s="632" t="s">
        <v>2531</v>
      </c>
      <c r="C1963" s="632" t="s">
        <v>2501</v>
      </c>
      <c r="D1963" s="632" t="s">
        <v>3145</v>
      </c>
      <c r="E1963" s="632" t="s">
        <v>3146</v>
      </c>
      <c r="F1963" s="649"/>
      <c r="G1963" s="649"/>
      <c r="H1963" s="649"/>
      <c r="I1963" s="649"/>
      <c r="J1963" s="649">
        <v>3</v>
      </c>
      <c r="K1963" s="649">
        <v>4069.7999999999997</v>
      </c>
      <c r="L1963" s="649">
        <v>1</v>
      </c>
      <c r="M1963" s="649">
        <v>1356.6</v>
      </c>
      <c r="N1963" s="649">
        <v>27</v>
      </c>
      <c r="O1963" s="649">
        <v>36628.200000000004</v>
      </c>
      <c r="P1963" s="637">
        <v>9.0000000000000018</v>
      </c>
      <c r="Q1963" s="650">
        <v>1356.6000000000001</v>
      </c>
    </row>
    <row r="1964" spans="1:17" ht="14.4" customHeight="1" x14ac:dyDescent="0.3">
      <c r="A1964" s="631" t="s">
        <v>3235</v>
      </c>
      <c r="B1964" s="632" t="s">
        <v>2531</v>
      </c>
      <c r="C1964" s="632" t="s">
        <v>2501</v>
      </c>
      <c r="D1964" s="632" t="s">
        <v>3059</v>
      </c>
      <c r="E1964" s="632" t="s">
        <v>3060</v>
      </c>
      <c r="F1964" s="649"/>
      <c r="G1964" s="649"/>
      <c r="H1964" s="649"/>
      <c r="I1964" s="649"/>
      <c r="J1964" s="649"/>
      <c r="K1964" s="649"/>
      <c r="L1964" s="649"/>
      <c r="M1964" s="649"/>
      <c r="N1964" s="649">
        <v>1</v>
      </c>
      <c r="O1964" s="649">
        <v>4066.69</v>
      </c>
      <c r="P1964" s="637"/>
      <c r="Q1964" s="650">
        <v>4066.69</v>
      </c>
    </row>
    <row r="1965" spans="1:17" ht="14.4" customHeight="1" x14ac:dyDescent="0.3">
      <c r="A1965" s="631" t="s">
        <v>3235</v>
      </c>
      <c r="B1965" s="632" t="s">
        <v>2531</v>
      </c>
      <c r="C1965" s="632" t="s">
        <v>2501</v>
      </c>
      <c r="D1965" s="632" t="s">
        <v>3026</v>
      </c>
      <c r="E1965" s="632" t="s">
        <v>3027</v>
      </c>
      <c r="F1965" s="649"/>
      <c r="G1965" s="649"/>
      <c r="H1965" s="649"/>
      <c r="I1965" s="649"/>
      <c r="J1965" s="649"/>
      <c r="K1965" s="649"/>
      <c r="L1965" s="649"/>
      <c r="M1965" s="649"/>
      <c r="N1965" s="649">
        <v>1</v>
      </c>
      <c r="O1965" s="649">
        <v>6923.6</v>
      </c>
      <c r="P1965" s="637"/>
      <c r="Q1965" s="650">
        <v>6923.6</v>
      </c>
    </row>
    <row r="1966" spans="1:17" ht="14.4" customHeight="1" x14ac:dyDescent="0.3">
      <c r="A1966" s="631" t="s">
        <v>3235</v>
      </c>
      <c r="B1966" s="632" t="s">
        <v>2531</v>
      </c>
      <c r="C1966" s="632" t="s">
        <v>2501</v>
      </c>
      <c r="D1966" s="632" t="s">
        <v>3204</v>
      </c>
      <c r="E1966" s="632" t="s">
        <v>3205</v>
      </c>
      <c r="F1966" s="649"/>
      <c r="G1966" s="649"/>
      <c r="H1966" s="649"/>
      <c r="I1966" s="649"/>
      <c r="J1966" s="649">
        <v>1</v>
      </c>
      <c r="K1966" s="649">
        <v>19075</v>
      </c>
      <c r="L1966" s="649">
        <v>1</v>
      </c>
      <c r="M1966" s="649">
        <v>19075</v>
      </c>
      <c r="N1966" s="649"/>
      <c r="O1966" s="649"/>
      <c r="P1966" s="637"/>
      <c r="Q1966" s="650"/>
    </row>
    <row r="1967" spans="1:17" ht="14.4" customHeight="1" x14ac:dyDescent="0.3">
      <c r="A1967" s="631" t="s">
        <v>3235</v>
      </c>
      <c r="B1967" s="632" t="s">
        <v>2531</v>
      </c>
      <c r="C1967" s="632" t="s">
        <v>2501</v>
      </c>
      <c r="D1967" s="632" t="s">
        <v>3164</v>
      </c>
      <c r="E1967" s="632" t="s">
        <v>3165</v>
      </c>
      <c r="F1967" s="649"/>
      <c r="G1967" s="649"/>
      <c r="H1967" s="649"/>
      <c r="I1967" s="649"/>
      <c r="J1967" s="649"/>
      <c r="K1967" s="649"/>
      <c r="L1967" s="649"/>
      <c r="M1967" s="649"/>
      <c r="N1967" s="649">
        <v>3</v>
      </c>
      <c r="O1967" s="649">
        <v>21490.35</v>
      </c>
      <c r="P1967" s="637"/>
      <c r="Q1967" s="650">
        <v>7163.45</v>
      </c>
    </row>
    <row r="1968" spans="1:17" ht="14.4" customHeight="1" x14ac:dyDescent="0.3">
      <c r="A1968" s="631" t="s">
        <v>3235</v>
      </c>
      <c r="B1968" s="632" t="s">
        <v>2531</v>
      </c>
      <c r="C1968" s="632" t="s">
        <v>2501</v>
      </c>
      <c r="D1968" s="632" t="s">
        <v>3240</v>
      </c>
      <c r="E1968" s="632" t="s">
        <v>3241</v>
      </c>
      <c r="F1968" s="649"/>
      <c r="G1968" s="649"/>
      <c r="H1968" s="649"/>
      <c r="I1968" s="649"/>
      <c r="J1968" s="649"/>
      <c r="K1968" s="649"/>
      <c r="L1968" s="649"/>
      <c r="M1968" s="649"/>
      <c r="N1968" s="649">
        <v>1</v>
      </c>
      <c r="O1968" s="649">
        <v>405321.81</v>
      </c>
      <c r="P1968" s="637"/>
      <c r="Q1968" s="650">
        <v>405321.81</v>
      </c>
    </row>
    <row r="1969" spans="1:17" ht="14.4" customHeight="1" x14ac:dyDescent="0.3">
      <c r="A1969" s="631" t="s">
        <v>3235</v>
      </c>
      <c r="B1969" s="632" t="s">
        <v>2531</v>
      </c>
      <c r="C1969" s="632" t="s">
        <v>634</v>
      </c>
      <c r="D1969" s="632" t="s">
        <v>2510</v>
      </c>
      <c r="E1969" s="632" t="s">
        <v>2586</v>
      </c>
      <c r="F1969" s="649">
        <v>10</v>
      </c>
      <c r="G1969" s="649">
        <v>370</v>
      </c>
      <c r="H1969" s="649">
        <v>1.4285714285714286</v>
      </c>
      <c r="I1969" s="649">
        <v>37</v>
      </c>
      <c r="J1969" s="649">
        <v>7</v>
      </c>
      <c r="K1969" s="649">
        <v>259</v>
      </c>
      <c r="L1969" s="649">
        <v>1</v>
      </c>
      <c r="M1969" s="649">
        <v>37</v>
      </c>
      <c r="N1969" s="649">
        <v>4</v>
      </c>
      <c r="O1969" s="649">
        <v>148</v>
      </c>
      <c r="P1969" s="637">
        <v>0.5714285714285714</v>
      </c>
      <c r="Q1969" s="650">
        <v>37</v>
      </c>
    </row>
    <row r="1970" spans="1:17" ht="14.4" customHeight="1" x14ac:dyDescent="0.3">
      <c r="A1970" s="631" t="s">
        <v>3235</v>
      </c>
      <c r="B1970" s="632" t="s">
        <v>2531</v>
      </c>
      <c r="C1970" s="632" t="s">
        <v>634</v>
      </c>
      <c r="D1970" s="632" t="s">
        <v>2510</v>
      </c>
      <c r="E1970" s="632" t="s">
        <v>2511</v>
      </c>
      <c r="F1970" s="649">
        <v>1</v>
      </c>
      <c r="G1970" s="649">
        <v>37</v>
      </c>
      <c r="H1970" s="649">
        <v>1</v>
      </c>
      <c r="I1970" s="649">
        <v>37</v>
      </c>
      <c r="J1970" s="649">
        <v>1</v>
      </c>
      <c r="K1970" s="649">
        <v>37</v>
      </c>
      <c r="L1970" s="649">
        <v>1</v>
      </c>
      <c r="M1970" s="649">
        <v>37</v>
      </c>
      <c r="N1970" s="649">
        <v>2</v>
      </c>
      <c r="O1970" s="649">
        <v>74</v>
      </c>
      <c r="P1970" s="637">
        <v>2</v>
      </c>
      <c r="Q1970" s="650">
        <v>37</v>
      </c>
    </row>
    <row r="1971" spans="1:17" ht="14.4" customHeight="1" x14ac:dyDescent="0.3">
      <c r="A1971" s="631" t="s">
        <v>3235</v>
      </c>
      <c r="B1971" s="632" t="s">
        <v>2531</v>
      </c>
      <c r="C1971" s="632" t="s">
        <v>634</v>
      </c>
      <c r="D1971" s="632" t="s">
        <v>2587</v>
      </c>
      <c r="E1971" s="632" t="s">
        <v>2588</v>
      </c>
      <c r="F1971" s="649">
        <v>5</v>
      </c>
      <c r="G1971" s="649">
        <v>1065</v>
      </c>
      <c r="H1971" s="649">
        <v>0.5</v>
      </c>
      <c r="I1971" s="649">
        <v>213</v>
      </c>
      <c r="J1971" s="649">
        <v>10</v>
      </c>
      <c r="K1971" s="649">
        <v>2130</v>
      </c>
      <c r="L1971" s="649">
        <v>1</v>
      </c>
      <c r="M1971" s="649">
        <v>213</v>
      </c>
      <c r="N1971" s="649">
        <v>2</v>
      </c>
      <c r="O1971" s="649">
        <v>428</v>
      </c>
      <c r="P1971" s="637">
        <v>0.20093896713615023</v>
      </c>
      <c r="Q1971" s="650">
        <v>214</v>
      </c>
    </row>
    <row r="1972" spans="1:17" ht="14.4" customHeight="1" x14ac:dyDescent="0.3">
      <c r="A1972" s="631" t="s">
        <v>3235</v>
      </c>
      <c r="B1972" s="632" t="s">
        <v>2531</v>
      </c>
      <c r="C1972" s="632" t="s">
        <v>634</v>
      </c>
      <c r="D1972" s="632" t="s">
        <v>2587</v>
      </c>
      <c r="E1972" s="632" t="s">
        <v>2589</v>
      </c>
      <c r="F1972" s="649">
        <v>8</v>
      </c>
      <c r="G1972" s="649">
        <v>1704</v>
      </c>
      <c r="H1972" s="649">
        <v>1.3333333333333333</v>
      </c>
      <c r="I1972" s="649">
        <v>213</v>
      </c>
      <c r="J1972" s="649">
        <v>6</v>
      </c>
      <c r="K1972" s="649">
        <v>1278</v>
      </c>
      <c r="L1972" s="649">
        <v>1</v>
      </c>
      <c r="M1972" s="649">
        <v>213</v>
      </c>
      <c r="N1972" s="649">
        <v>5</v>
      </c>
      <c r="O1972" s="649">
        <v>1070</v>
      </c>
      <c r="P1972" s="637">
        <v>0.83724569640062596</v>
      </c>
      <c r="Q1972" s="650">
        <v>214</v>
      </c>
    </row>
    <row r="1973" spans="1:17" ht="14.4" customHeight="1" x14ac:dyDescent="0.3">
      <c r="A1973" s="631" t="s">
        <v>3235</v>
      </c>
      <c r="B1973" s="632" t="s">
        <v>2531</v>
      </c>
      <c r="C1973" s="632" t="s">
        <v>634</v>
      </c>
      <c r="D1973" s="632" t="s">
        <v>2590</v>
      </c>
      <c r="E1973" s="632" t="s">
        <v>2591</v>
      </c>
      <c r="F1973" s="649">
        <v>17</v>
      </c>
      <c r="G1973" s="649">
        <v>2635</v>
      </c>
      <c r="H1973" s="649">
        <v>1.7</v>
      </c>
      <c r="I1973" s="649">
        <v>155</v>
      </c>
      <c r="J1973" s="649">
        <v>10</v>
      </c>
      <c r="K1973" s="649">
        <v>1550</v>
      </c>
      <c r="L1973" s="649">
        <v>1</v>
      </c>
      <c r="M1973" s="649">
        <v>155</v>
      </c>
      <c r="N1973" s="649">
        <v>13</v>
      </c>
      <c r="O1973" s="649">
        <v>2015</v>
      </c>
      <c r="P1973" s="637">
        <v>1.3</v>
      </c>
      <c r="Q1973" s="650">
        <v>155</v>
      </c>
    </row>
    <row r="1974" spans="1:17" ht="14.4" customHeight="1" x14ac:dyDescent="0.3">
      <c r="A1974" s="631" t="s">
        <v>3235</v>
      </c>
      <c r="B1974" s="632" t="s">
        <v>2531</v>
      </c>
      <c r="C1974" s="632" t="s">
        <v>634</v>
      </c>
      <c r="D1974" s="632" t="s">
        <v>2590</v>
      </c>
      <c r="E1974" s="632" t="s">
        <v>2592</v>
      </c>
      <c r="F1974" s="649">
        <v>56</v>
      </c>
      <c r="G1974" s="649">
        <v>8680</v>
      </c>
      <c r="H1974" s="649">
        <v>0.7466666666666667</v>
      </c>
      <c r="I1974" s="649">
        <v>155</v>
      </c>
      <c r="J1974" s="649">
        <v>75</v>
      </c>
      <c r="K1974" s="649">
        <v>11625</v>
      </c>
      <c r="L1974" s="649">
        <v>1</v>
      </c>
      <c r="M1974" s="649">
        <v>155</v>
      </c>
      <c r="N1974" s="649">
        <v>65</v>
      </c>
      <c r="O1974" s="649">
        <v>10075</v>
      </c>
      <c r="P1974" s="637">
        <v>0.8666666666666667</v>
      </c>
      <c r="Q1974" s="650">
        <v>155</v>
      </c>
    </row>
    <row r="1975" spans="1:17" ht="14.4" customHeight="1" x14ac:dyDescent="0.3">
      <c r="A1975" s="631" t="s">
        <v>3235</v>
      </c>
      <c r="B1975" s="632" t="s">
        <v>2531</v>
      </c>
      <c r="C1975" s="632" t="s">
        <v>634</v>
      </c>
      <c r="D1975" s="632" t="s">
        <v>2593</v>
      </c>
      <c r="E1975" s="632" t="s">
        <v>2594</v>
      </c>
      <c r="F1975" s="649">
        <v>8</v>
      </c>
      <c r="G1975" s="649">
        <v>1496</v>
      </c>
      <c r="H1975" s="649">
        <v>0.20512820512820512</v>
      </c>
      <c r="I1975" s="649">
        <v>187</v>
      </c>
      <c r="J1975" s="649">
        <v>39</v>
      </c>
      <c r="K1975" s="649">
        <v>7293</v>
      </c>
      <c r="L1975" s="649">
        <v>1</v>
      </c>
      <c r="M1975" s="649">
        <v>187</v>
      </c>
      <c r="N1975" s="649">
        <v>14</v>
      </c>
      <c r="O1975" s="649">
        <v>2618</v>
      </c>
      <c r="P1975" s="637">
        <v>0.35897435897435898</v>
      </c>
      <c r="Q1975" s="650">
        <v>187</v>
      </c>
    </row>
    <row r="1976" spans="1:17" ht="14.4" customHeight="1" x14ac:dyDescent="0.3">
      <c r="A1976" s="631" t="s">
        <v>3235</v>
      </c>
      <c r="B1976" s="632" t="s">
        <v>2531</v>
      </c>
      <c r="C1976" s="632" t="s">
        <v>634</v>
      </c>
      <c r="D1976" s="632" t="s">
        <v>2593</v>
      </c>
      <c r="E1976" s="632" t="s">
        <v>2595</v>
      </c>
      <c r="F1976" s="649">
        <v>162</v>
      </c>
      <c r="G1976" s="649">
        <v>30294</v>
      </c>
      <c r="H1976" s="649">
        <v>0.9050279329608939</v>
      </c>
      <c r="I1976" s="649">
        <v>187</v>
      </c>
      <c r="J1976" s="649">
        <v>179</v>
      </c>
      <c r="K1976" s="649">
        <v>33473</v>
      </c>
      <c r="L1976" s="649">
        <v>1</v>
      </c>
      <c r="M1976" s="649">
        <v>187</v>
      </c>
      <c r="N1976" s="649">
        <v>194</v>
      </c>
      <c r="O1976" s="649">
        <v>36278</v>
      </c>
      <c r="P1976" s="637">
        <v>1.0837988826815643</v>
      </c>
      <c r="Q1976" s="650">
        <v>187</v>
      </c>
    </row>
    <row r="1977" spans="1:17" ht="14.4" customHeight="1" x14ac:dyDescent="0.3">
      <c r="A1977" s="631" t="s">
        <v>3235</v>
      </c>
      <c r="B1977" s="632" t="s">
        <v>2531</v>
      </c>
      <c r="C1977" s="632" t="s">
        <v>634</v>
      </c>
      <c r="D1977" s="632" t="s">
        <v>2596</v>
      </c>
      <c r="E1977" s="632" t="s">
        <v>2597</v>
      </c>
      <c r="F1977" s="649">
        <v>73</v>
      </c>
      <c r="G1977" s="649">
        <v>9344</v>
      </c>
      <c r="H1977" s="649">
        <v>0.94805194805194803</v>
      </c>
      <c r="I1977" s="649">
        <v>128</v>
      </c>
      <c r="J1977" s="649">
        <v>77</v>
      </c>
      <c r="K1977" s="649">
        <v>9856</v>
      </c>
      <c r="L1977" s="649">
        <v>1</v>
      </c>
      <c r="M1977" s="649">
        <v>128</v>
      </c>
      <c r="N1977" s="649">
        <v>78</v>
      </c>
      <c r="O1977" s="649">
        <v>9984</v>
      </c>
      <c r="P1977" s="637">
        <v>1.0129870129870129</v>
      </c>
      <c r="Q1977" s="650">
        <v>128</v>
      </c>
    </row>
    <row r="1978" spans="1:17" ht="14.4" customHeight="1" x14ac:dyDescent="0.3">
      <c r="A1978" s="631" t="s">
        <v>3235</v>
      </c>
      <c r="B1978" s="632" t="s">
        <v>2531</v>
      </c>
      <c r="C1978" s="632" t="s">
        <v>634</v>
      </c>
      <c r="D1978" s="632" t="s">
        <v>2596</v>
      </c>
      <c r="E1978" s="632" t="s">
        <v>2598</v>
      </c>
      <c r="F1978" s="649">
        <v>9</v>
      </c>
      <c r="G1978" s="649">
        <v>1152</v>
      </c>
      <c r="H1978" s="649">
        <v>0.26470588235294118</v>
      </c>
      <c r="I1978" s="649">
        <v>128</v>
      </c>
      <c r="J1978" s="649">
        <v>34</v>
      </c>
      <c r="K1978" s="649">
        <v>4352</v>
      </c>
      <c r="L1978" s="649">
        <v>1</v>
      </c>
      <c r="M1978" s="649">
        <v>128</v>
      </c>
      <c r="N1978" s="649">
        <v>13</v>
      </c>
      <c r="O1978" s="649">
        <v>1664</v>
      </c>
      <c r="P1978" s="637">
        <v>0.38235294117647056</v>
      </c>
      <c r="Q1978" s="650">
        <v>128</v>
      </c>
    </row>
    <row r="1979" spans="1:17" ht="14.4" customHeight="1" x14ac:dyDescent="0.3">
      <c r="A1979" s="631" t="s">
        <v>3235</v>
      </c>
      <c r="B1979" s="632" t="s">
        <v>2531</v>
      </c>
      <c r="C1979" s="632" t="s">
        <v>634</v>
      </c>
      <c r="D1979" s="632" t="s">
        <v>2599</v>
      </c>
      <c r="E1979" s="632" t="s">
        <v>2600</v>
      </c>
      <c r="F1979" s="649">
        <v>54</v>
      </c>
      <c r="G1979" s="649">
        <v>12042</v>
      </c>
      <c r="H1979" s="649">
        <v>0.72972972972972971</v>
      </c>
      <c r="I1979" s="649">
        <v>223</v>
      </c>
      <c r="J1979" s="649">
        <v>74</v>
      </c>
      <c r="K1979" s="649">
        <v>16502</v>
      </c>
      <c r="L1979" s="649">
        <v>1</v>
      </c>
      <c r="M1979" s="649">
        <v>223</v>
      </c>
      <c r="N1979" s="649">
        <v>51</v>
      </c>
      <c r="O1979" s="649">
        <v>11424</v>
      </c>
      <c r="P1979" s="637">
        <v>0.69227972366985824</v>
      </c>
      <c r="Q1979" s="650">
        <v>224</v>
      </c>
    </row>
    <row r="1980" spans="1:17" ht="14.4" customHeight="1" x14ac:dyDescent="0.3">
      <c r="A1980" s="631" t="s">
        <v>3235</v>
      </c>
      <c r="B1980" s="632" t="s">
        <v>2531</v>
      </c>
      <c r="C1980" s="632" t="s">
        <v>634</v>
      </c>
      <c r="D1980" s="632" t="s">
        <v>2599</v>
      </c>
      <c r="E1980" s="632" t="s">
        <v>2601</v>
      </c>
      <c r="F1980" s="649">
        <v>31</v>
      </c>
      <c r="G1980" s="649">
        <v>6913</v>
      </c>
      <c r="H1980" s="649">
        <v>2.0666666666666669</v>
      </c>
      <c r="I1980" s="649">
        <v>223</v>
      </c>
      <c r="J1980" s="649">
        <v>15</v>
      </c>
      <c r="K1980" s="649">
        <v>3345</v>
      </c>
      <c r="L1980" s="649">
        <v>1</v>
      </c>
      <c r="M1980" s="649">
        <v>223</v>
      </c>
      <c r="N1980" s="649">
        <v>20</v>
      </c>
      <c r="O1980" s="649">
        <v>4480</v>
      </c>
      <c r="P1980" s="637">
        <v>1.3393124065769806</v>
      </c>
      <c r="Q1980" s="650">
        <v>224</v>
      </c>
    </row>
    <row r="1981" spans="1:17" ht="14.4" customHeight="1" x14ac:dyDescent="0.3">
      <c r="A1981" s="631" t="s">
        <v>3235</v>
      </c>
      <c r="B1981" s="632" t="s">
        <v>2531</v>
      </c>
      <c r="C1981" s="632" t="s">
        <v>634</v>
      </c>
      <c r="D1981" s="632" t="s">
        <v>2602</v>
      </c>
      <c r="E1981" s="632" t="s">
        <v>2603</v>
      </c>
      <c r="F1981" s="649">
        <v>3</v>
      </c>
      <c r="G1981" s="649">
        <v>669</v>
      </c>
      <c r="H1981" s="649">
        <v>0.75</v>
      </c>
      <c r="I1981" s="649">
        <v>223</v>
      </c>
      <c r="J1981" s="649">
        <v>4</v>
      </c>
      <c r="K1981" s="649">
        <v>892</v>
      </c>
      <c r="L1981" s="649">
        <v>1</v>
      </c>
      <c r="M1981" s="649">
        <v>223</v>
      </c>
      <c r="N1981" s="649"/>
      <c r="O1981" s="649"/>
      <c r="P1981" s="637"/>
      <c r="Q1981" s="650"/>
    </row>
    <row r="1982" spans="1:17" ht="14.4" customHeight="1" x14ac:dyDescent="0.3">
      <c r="A1982" s="631" t="s">
        <v>3235</v>
      </c>
      <c r="B1982" s="632" t="s">
        <v>2531</v>
      </c>
      <c r="C1982" s="632" t="s">
        <v>634</v>
      </c>
      <c r="D1982" s="632" t="s">
        <v>2602</v>
      </c>
      <c r="E1982" s="632" t="s">
        <v>2604</v>
      </c>
      <c r="F1982" s="649">
        <v>1</v>
      </c>
      <c r="G1982" s="649">
        <v>223</v>
      </c>
      <c r="H1982" s="649">
        <v>0.33333333333333331</v>
      </c>
      <c r="I1982" s="649">
        <v>223</v>
      </c>
      <c r="J1982" s="649">
        <v>3</v>
      </c>
      <c r="K1982" s="649">
        <v>669</v>
      </c>
      <c r="L1982" s="649">
        <v>1</v>
      </c>
      <c r="M1982" s="649">
        <v>223</v>
      </c>
      <c r="N1982" s="649"/>
      <c r="O1982" s="649"/>
      <c r="P1982" s="637"/>
      <c r="Q1982" s="650"/>
    </row>
    <row r="1983" spans="1:17" ht="14.4" customHeight="1" x14ac:dyDescent="0.3">
      <c r="A1983" s="631" t="s">
        <v>3235</v>
      </c>
      <c r="B1983" s="632" t="s">
        <v>2531</v>
      </c>
      <c r="C1983" s="632" t="s">
        <v>634</v>
      </c>
      <c r="D1983" s="632" t="s">
        <v>2608</v>
      </c>
      <c r="E1983" s="632" t="s">
        <v>2609</v>
      </c>
      <c r="F1983" s="649">
        <v>16</v>
      </c>
      <c r="G1983" s="649">
        <v>3600</v>
      </c>
      <c r="H1983" s="649">
        <v>1.6</v>
      </c>
      <c r="I1983" s="649">
        <v>225</v>
      </c>
      <c r="J1983" s="649">
        <v>10</v>
      </c>
      <c r="K1983" s="649">
        <v>2250</v>
      </c>
      <c r="L1983" s="649">
        <v>1</v>
      </c>
      <c r="M1983" s="649">
        <v>225</v>
      </c>
      <c r="N1983" s="649">
        <v>16</v>
      </c>
      <c r="O1983" s="649">
        <v>3616</v>
      </c>
      <c r="P1983" s="637">
        <v>1.6071111111111112</v>
      </c>
      <c r="Q1983" s="650">
        <v>226</v>
      </c>
    </row>
    <row r="1984" spans="1:17" ht="14.4" customHeight="1" x14ac:dyDescent="0.3">
      <c r="A1984" s="631" t="s">
        <v>3235</v>
      </c>
      <c r="B1984" s="632" t="s">
        <v>2531</v>
      </c>
      <c r="C1984" s="632" t="s">
        <v>634</v>
      </c>
      <c r="D1984" s="632" t="s">
        <v>2608</v>
      </c>
      <c r="E1984" s="632" t="s">
        <v>2610</v>
      </c>
      <c r="F1984" s="649">
        <v>23</v>
      </c>
      <c r="G1984" s="649">
        <v>5175</v>
      </c>
      <c r="H1984" s="649">
        <v>0.60526315789473684</v>
      </c>
      <c r="I1984" s="649">
        <v>225</v>
      </c>
      <c r="J1984" s="649">
        <v>38</v>
      </c>
      <c r="K1984" s="649">
        <v>8550</v>
      </c>
      <c r="L1984" s="649">
        <v>1</v>
      </c>
      <c r="M1984" s="649">
        <v>225</v>
      </c>
      <c r="N1984" s="649">
        <v>15</v>
      </c>
      <c r="O1984" s="649">
        <v>3390</v>
      </c>
      <c r="P1984" s="637">
        <v>0.39649122807017545</v>
      </c>
      <c r="Q1984" s="650">
        <v>226</v>
      </c>
    </row>
    <row r="1985" spans="1:17" ht="14.4" customHeight="1" x14ac:dyDescent="0.3">
      <c r="A1985" s="631" t="s">
        <v>3235</v>
      </c>
      <c r="B1985" s="632" t="s">
        <v>2531</v>
      </c>
      <c r="C1985" s="632" t="s">
        <v>634</v>
      </c>
      <c r="D1985" s="632" t="s">
        <v>2630</v>
      </c>
      <c r="E1985" s="632" t="s">
        <v>2631</v>
      </c>
      <c r="F1985" s="649">
        <v>3</v>
      </c>
      <c r="G1985" s="649">
        <v>1047</v>
      </c>
      <c r="H1985" s="649">
        <v>0.99714285714285711</v>
      </c>
      <c r="I1985" s="649">
        <v>349</v>
      </c>
      <c r="J1985" s="649">
        <v>3</v>
      </c>
      <c r="K1985" s="649">
        <v>1050</v>
      </c>
      <c r="L1985" s="649">
        <v>1</v>
      </c>
      <c r="M1985" s="649">
        <v>350</v>
      </c>
      <c r="N1985" s="649">
        <v>1</v>
      </c>
      <c r="O1985" s="649">
        <v>351</v>
      </c>
      <c r="P1985" s="637">
        <v>0.3342857142857143</v>
      </c>
      <c r="Q1985" s="650">
        <v>351</v>
      </c>
    </row>
    <row r="1986" spans="1:17" ht="14.4" customHeight="1" x14ac:dyDescent="0.3">
      <c r="A1986" s="631" t="s">
        <v>3235</v>
      </c>
      <c r="B1986" s="632" t="s">
        <v>2531</v>
      </c>
      <c r="C1986" s="632" t="s">
        <v>634</v>
      </c>
      <c r="D1986" s="632" t="s">
        <v>3170</v>
      </c>
      <c r="E1986" s="632" t="s">
        <v>3171</v>
      </c>
      <c r="F1986" s="649"/>
      <c r="G1986" s="649"/>
      <c r="H1986" s="649"/>
      <c r="I1986" s="649"/>
      <c r="J1986" s="649">
        <v>2</v>
      </c>
      <c r="K1986" s="649">
        <v>27690</v>
      </c>
      <c r="L1986" s="649">
        <v>1</v>
      </c>
      <c r="M1986" s="649">
        <v>13845</v>
      </c>
      <c r="N1986" s="649">
        <v>3</v>
      </c>
      <c r="O1986" s="649">
        <v>41544</v>
      </c>
      <c r="P1986" s="637">
        <v>1.5003250270855906</v>
      </c>
      <c r="Q1986" s="650">
        <v>13848</v>
      </c>
    </row>
    <row r="1987" spans="1:17" ht="14.4" customHeight="1" x14ac:dyDescent="0.3">
      <c r="A1987" s="631" t="s">
        <v>3235</v>
      </c>
      <c r="B1987" s="632" t="s">
        <v>2531</v>
      </c>
      <c r="C1987" s="632" t="s">
        <v>634</v>
      </c>
      <c r="D1987" s="632" t="s">
        <v>3170</v>
      </c>
      <c r="E1987" s="632" t="s">
        <v>3172</v>
      </c>
      <c r="F1987" s="649">
        <v>2</v>
      </c>
      <c r="G1987" s="649">
        <v>27688</v>
      </c>
      <c r="H1987" s="649"/>
      <c r="I1987" s="649">
        <v>13844</v>
      </c>
      <c r="J1987" s="649"/>
      <c r="K1987" s="649"/>
      <c r="L1987" s="649"/>
      <c r="M1987" s="649"/>
      <c r="N1987" s="649">
        <v>3</v>
      </c>
      <c r="O1987" s="649">
        <v>41544</v>
      </c>
      <c r="P1987" s="637"/>
      <c r="Q1987" s="650">
        <v>13848</v>
      </c>
    </row>
    <row r="1988" spans="1:17" ht="14.4" customHeight="1" x14ac:dyDescent="0.3">
      <c r="A1988" s="631" t="s">
        <v>3235</v>
      </c>
      <c r="B1988" s="632" t="s">
        <v>2531</v>
      </c>
      <c r="C1988" s="632" t="s">
        <v>634</v>
      </c>
      <c r="D1988" s="632" t="s">
        <v>2888</v>
      </c>
      <c r="E1988" s="632" t="s">
        <v>3173</v>
      </c>
      <c r="F1988" s="649"/>
      <c r="G1988" s="649"/>
      <c r="H1988" s="649"/>
      <c r="I1988" s="649"/>
      <c r="J1988" s="649"/>
      <c r="K1988" s="649"/>
      <c r="L1988" s="649"/>
      <c r="M1988" s="649"/>
      <c r="N1988" s="649">
        <v>1</v>
      </c>
      <c r="O1988" s="649">
        <v>4578</v>
      </c>
      <c r="P1988" s="637"/>
      <c r="Q1988" s="650">
        <v>4578</v>
      </c>
    </row>
    <row r="1989" spans="1:17" ht="14.4" customHeight="1" x14ac:dyDescent="0.3">
      <c r="A1989" s="631" t="s">
        <v>3235</v>
      </c>
      <c r="B1989" s="632" t="s">
        <v>2531</v>
      </c>
      <c r="C1989" s="632" t="s">
        <v>634</v>
      </c>
      <c r="D1989" s="632" t="s">
        <v>2890</v>
      </c>
      <c r="E1989" s="632" t="s">
        <v>2891</v>
      </c>
      <c r="F1989" s="649">
        <v>3</v>
      </c>
      <c r="G1989" s="649">
        <v>12492</v>
      </c>
      <c r="H1989" s="649">
        <v>0.42857142857142855</v>
      </c>
      <c r="I1989" s="649">
        <v>4164</v>
      </c>
      <c r="J1989" s="649">
        <v>7</v>
      </c>
      <c r="K1989" s="649">
        <v>29148</v>
      </c>
      <c r="L1989" s="649">
        <v>1</v>
      </c>
      <c r="M1989" s="649">
        <v>4164</v>
      </c>
      <c r="N1989" s="649">
        <v>5</v>
      </c>
      <c r="O1989" s="649">
        <v>20830</v>
      </c>
      <c r="P1989" s="637">
        <v>0.71462879099766707</v>
      </c>
      <c r="Q1989" s="650">
        <v>4166</v>
      </c>
    </row>
    <row r="1990" spans="1:17" ht="14.4" customHeight="1" x14ac:dyDescent="0.3">
      <c r="A1990" s="631" t="s">
        <v>3235</v>
      </c>
      <c r="B1990" s="632" t="s">
        <v>2531</v>
      </c>
      <c r="C1990" s="632" t="s">
        <v>634</v>
      </c>
      <c r="D1990" s="632" t="s">
        <v>2890</v>
      </c>
      <c r="E1990" s="632" t="s">
        <v>2892</v>
      </c>
      <c r="F1990" s="649">
        <v>77</v>
      </c>
      <c r="G1990" s="649">
        <v>320628</v>
      </c>
      <c r="H1990" s="649">
        <v>1.0694444444444444</v>
      </c>
      <c r="I1990" s="649">
        <v>4164</v>
      </c>
      <c r="J1990" s="649">
        <v>72</v>
      </c>
      <c r="K1990" s="649">
        <v>299808</v>
      </c>
      <c r="L1990" s="649">
        <v>1</v>
      </c>
      <c r="M1990" s="649">
        <v>4164</v>
      </c>
      <c r="N1990" s="649">
        <v>94</v>
      </c>
      <c r="O1990" s="649">
        <v>391604</v>
      </c>
      <c r="P1990" s="637">
        <v>1.3061826235457359</v>
      </c>
      <c r="Q1990" s="650">
        <v>4166</v>
      </c>
    </row>
    <row r="1991" spans="1:17" ht="14.4" customHeight="1" x14ac:dyDescent="0.3">
      <c r="A1991" s="631" t="s">
        <v>3235</v>
      </c>
      <c r="B1991" s="632" t="s">
        <v>2531</v>
      </c>
      <c r="C1991" s="632" t="s">
        <v>634</v>
      </c>
      <c r="D1991" s="632" t="s">
        <v>2896</v>
      </c>
      <c r="E1991" s="632" t="s">
        <v>2897</v>
      </c>
      <c r="F1991" s="649">
        <v>1</v>
      </c>
      <c r="G1991" s="649">
        <v>6319</v>
      </c>
      <c r="H1991" s="649"/>
      <c r="I1991" s="649">
        <v>6319</v>
      </c>
      <c r="J1991" s="649"/>
      <c r="K1991" s="649"/>
      <c r="L1991" s="649"/>
      <c r="M1991" s="649"/>
      <c r="N1991" s="649"/>
      <c r="O1991" s="649"/>
      <c r="P1991" s="637"/>
      <c r="Q1991" s="650"/>
    </row>
    <row r="1992" spans="1:17" ht="14.4" customHeight="1" x14ac:dyDescent="0.3">
      <c r="A1992" s="631" t="s">
        <v>3235</v>
      </c>
      <c r="B1992" s="632" t="s">
        <v>2531</v>
      </c>
      <c r="C1992" s="632" t="s">
        <v>634</v>
      </c>
      <c r="D1992" s="632" t="s">
        <v>2902</v>
      </c>
      <c r="E1992" s="632" t="s">
        <v>2903</v>
      </c>
      <c r="F1992" s="649">
        <v>212</v>
      </c>
      <c r="G1992" s="649">
        <v>818320</v>
      </c>
      <c r="H1992" s="649">
        <v>1.1397849462365592</v>
      </c>
      <c r="I1992" s="649">
        <v>3860</v>
      </c>
      <c r="J1992" s="649">
        <v>186</v>
      </c>
      <c r="K1992" s="649">
        <v>717960</v>
      </c>
      <c r="L1992" s="649">
        <v>1</v>
      </c>
      <c r="M1992" s="649">
        <v>3860</v>
      </c>
      <c r="N1992" s="649">
        <v>221</v>
      </c>
      <c r="O1992" s="649">
        <v>853502</v>
      </c>
      <c r="P1992" s="637">
        <v>1.1887876761936598</v>
      </c>
      <c r="Q1992" s="650">
        <v>3862</v>
      </c>
    </row>
    <row r="1993" spans="1:17" ht="14.4" customHeight="1" x14ac:dyDescent="0.3">
      <c r="A1993" s="631" t="s">
        <v>3235</v>
      </c>
      <c r="B1993" s="632" t="s">
        <v>2531</v>
      </c>
      <c r="C1993" s="632" t="s">
        <v>634</v>
      </c>
      <c r="D1993" s="632" t="s">
        <v>2907</v>
      </c>
      <c r="E1993" s="632" t="s">
        <v>2908</v>
      </c>
      <c r="F1993" s="649">
        <v>19</v>
      </c>
      <c r="G1993" s="649">
        <v>150575</v>
      </c>
      <c r="H1993" s="649">
        <v>0.90464775362580052</v>
      </c>
      <c r="I1993" s="649">
        <v>7925</v>
      </c>
      <c r="J1993" s="649">
        <v>21</v>
      </c>
      <c r="K1993" s="649">
        <v>166446</v>
      </c>
      <c r="L1993" s="649">
        <v>1</v>
      </c>
      <c r="M1993" s="649">
        <v>7926</v>
      </c>
      <c r="N1993" s="649">
        <v>5</v>
      </c>
      <c r="O1993" s="649">
        <v>39640</v>
      </c>
      <c r="P1993" s="637">
        <v>0.23815531764055609</v>
      </c>
      <c r="Q1993" s="650">
        <v>7928</v>
      </c>
    </row>
    <row r="1994" spans="1:17" ht="14.4" customHeight="1" x14ac:dyDescent="0.3">
      <c r="A1994" s="631" t="s">
        <v>3235</v>
      </c>
      <c r="B1994" s="632" t="s">
        <v>2531</v>
      </c>
      <c r="C1994" s="632" t="s">
        <v>634</v>
      </c>
      <c r="D1994" s="632" t="s">
        <v>2907</v>
      </c>
      <c r="E1994" s="632" t="s">
        <v>2909</v>
      </c>
      <c r="F1994" s="649">
        <v>5</v>
      </c>
      <c r="G1994" s="649">
        <v>39625</v>
      </c>
      <c r="H1994" s="649">
        <v>1.2498422911935403</v>
      </c>
      <c r="I1994" s="649">
        <v>7925</v>
      </c>
      <c r="J1994" s="649">
        <v>4</v>
      </c>
      <c r="K1994" s="649">
        <v>31704</v>
      </c>
      <c r="L1994" s="649">
        <v>1</v>
      </c>
      <c r="M1994" s="649">
        <v>7926</v>
      </c>
      <c r="N1994" s="649">
        <v>9</v>
      </c>
      <c r="O1994" s="649">
        <v>71352</v>
      </c>
      <c r="P1994" s="637">
        <v>2.250567751703255</v>
      </c>
      <c r="Q1994" s="650">
        <v>7928</v>
      </c>
    </row>
    <row r="1995" spans="1:17" ht="14.4" customHeight="1" x14ac:dyDescent="0.3">
      <c r="A1995" s="631" t="s">
        <v>3235</v>
      </c>
      <c r="B1995" s="632" t="s">
        <v>2531</v>
      </c>
      <c r="C1995" s="632" t="s">
        <v>634</v>
      </c>
      <c r="D1995" s="632" t="s">
        <v>2635</v>
      </c>
      <c r="E1995" s="632" t="s">
        <v>2636</v>
      </c>
      <c r="F1995" s="649"/>
      <c r="G1995" s="649"/>
      <c r="H1995" s="649"/>
      <c r="I1995" s="649"/>
      <c r="J1995" s="649">
        <v>1</v>
      </c>
      <c r="K1995" s="649">
        <v>345</v>
      </c>
      <c r="L1995" s="649">
        <v>1</v>
      </c>
      <c r="M1995" s="649">
        <v>345</v>
      </c>
      <c r="N1995" s="649"/>
      <c r="O1995" s="649"/>
      <c r="P1995" s="637"/>
      <c r="Q1995" s="650"/>
    </row>
    <row r="1996" spans="1:17" ht="14.4" customHeight="1" x14ac:dyDescent="0.3">
      <c r="A1996" s="631" t="s">
        <v>3235</v>
      </c>
      <c r="B1996" s="632" t="s">
        <v>2531</v>
      </c>
      <c r="C1996" s="632" t="s">
        <v>634</v>
      </c>
      <c r="D1996" s="632" t="s">
        <v>2640</v>
      </c>
      <c r="E1996" s="632" t="s">
        <v>2641</v>
      </c>
      <c r="F1996" s="649"/>
      <c r="G1996" s="649"/>
      <c r="H1996" s="649"/>
      <c r="I1996" s="649"/>
      <c r="J1996" s="649">
        <v>0</v>
      </c>
      <c r="K1996" s="649">
        <v>0</v>
      </c>
      <c r="L1996" s="649"/>
      <c r="M1996" s="649"/>
      <c r="N1996" s="649">
        <v>1</v>
      </c>
      <c r="O1996" s="649">
        <v>1055</v>
      </c>
      <c r="P1996" s="637"/>
      <c r="Q1996" s="650">
        <v>1055</v>
      </c>
    </row>
    <row r="1997" spans="1:17" ht="14.4" customHeight="1" x14ac:dyDescent="0.3">
      <c r="A1997" s="631" t="s">
        <v>3235</v>
      </c>
      <c r="B1997" s="632" t="s">
        <v>2531</v>
      </c>
      <c r="C1997" s="632" t="s">
        <v>634</v>
      </c>
      <c r="D1997" s="632" t="s">
        <v>2642</v>
      </c>
      <c r="E1997" s="632" t="s">
        <v>2643</v>
      </c>
      <c r="F1997" s="649">
        <v>22</v>
      </c>
      <c r="G1997" s="649">
        <v>28446</v>
      </c>
      <c r="H1997" s="649">
        <v>1.465533230293663</v>
      </c>
      <c r="I1997" s="649">
        <v>1293</v>
      </c>
      <c r="J1997" s="649">
        <v>15</v>
      </c>
      <c r="K1997" s="649">
        <v>19410</v>
      </c>
      <c r="L1997" s="649">
        <v>1</v>
      </c>
      <c r="M1997" s="649">
        <v>1294</v>
      </c>
      <c r="N1997" s="649">
        <v>10</v>
      </c>
      <c r="O1997" s="649">
        <v>12940</v>
      </c>
      <c r="P1997" s="637">
        <v>0.66666666666666663</v>
      </c>
      <c r="Q1997" s="650">
        <v>1294</v>
      </c>
    </row>
    <row r="1998" spans="1:17" ht="14.4" customHeight="1" x14ac:dyDescent="0.3">
      <c r="A1998" s="631" t="s">
        <v>3235</v>
      </c>
      <c r="B1998" s="632" t="s">
        <v>2531</v>
      </c>
      <c r="C1998" s="632" t="s">
        <v>634</v>
      </c>
      <c r="D1998" s="632" t="s">
        <v>2644</v>
      </c>
      <c r="E1998" s="632" t="s">
        <v>2645</v>
      </c>
      <c r="F1998" s="649">
        <v>11</v>
      </c>
      <c r="G1998" s="649">
        <v>12947</v>
      </c>
      <c r="H1998" s="649">
        <v>2.1981324278438032</v>
      </c>
      <c r="I1998" s="649">
        <v>1177</v>
      </c>
      <c r="J1998" s="649">
        <v>5</v>
      </c>
      <c r="K1998" s="649">
        <v>5890</v>
      </c>
      <c r="L1998" s="649">
        <v>1</v>
      </c>
      <c r="M1998" s="649">
        <v>1178</v>
      </c>
      <c r="N1998" s="649">
        <v>6</v>
      </c>
      <c r="O1998" s="649">
        <v>7068</v>
      </c>
      <c r="P1998" s="637">
        <v>1.2</v>
      </c>
      <c r="Q1998" s="650">
        <v>1178</v>
      </c>
    </row>
    <row r="1999" spans="1:17" ht="14.4" customHeight="1" x14ac:dyDescent="0.3">
      <c r="A1999" s="631" t="s">
        <v>3235</v>
      </c>
      <c r="B1999" s="632" t="s">
        <v>2531</v>
      </c>
      <c r="C1999" s="632" t="s">
        <v>634</v>
      </c>
      <c r="D1999" s="632" t="s">
        <v>2646</v>
      </c>
      <c r="E1999" s="632" t="s">
        <v>2647</v>
      </c>
      <c r="F1999" s="649">
        <v>1460</v>
      </c>
      <c r="G1999" s="649">
        <v>7529220</v>
      </c>
      <c r="H1999" s="649">
        <v>0.9713905522288756</v>
      </c>
      <c r="I1999" s="649">
        <v>5157</v>
      </c>
      <c r="J1999" s="649">
        <v>1503</v>
      </c>
      <c r="K1999" s="649">
        <v>7750971</v>
      </c>
      <c r="L1999" s="649">
        <v>1</v>
      </c>
      <c r="M1999" s="649">
        <v>5157</v>
      </c>
      <c r="N1999" s="649">
        <v>1559</v>
      </c>
      <c r="O1999" s="649">
        <v>8041035</v>
      </c>
      <c r="P1999" s="637">
        <v>1.0374229241729842</v>
      </c>
      <c r="Q1999" s="650">
        <v>5157.8159076330985</v>
      </c>
    </row>
    <row r="2000" spans="1:17" ht="14.4" customHeight="1" x14ac:dyDescent="0.3">
      <c r="A2000" s="631" t="s">
        <v>3235</v>
      </c>
      <c r="B2000" s="632" t="s">
        <v>2531</v>
      </c>
      <c r="C2000" s="632" t="s">
        <v>634</v>
      </c>
      <c r="D2000" s="632" t="s">
        <v>2648</v>
      </c>
      <c r="E2000" s="632" t="s">
        <v>2650</v>
      </c>
      <c r="F2000" s="649"/>
      <c r="G2000" s="649"/>
      <c r="H2000" s="649"/>
      <c r="I2000" s="649"/>
      <c r="J2000" s="649"/>
      <c r="K2000" s="649"/>
      <c r="L2000" s="649"/>
      <c r="M2000" s="649"/>
      <c r="N2000" s="649">
        <v>1</v>
      </c>
      <c r="O2000" s="649">
        <v>7809</v>
      </c>
      <c r="P2000" s="637"/>
      <c r="Q2000" s="650">
        <v>7809</v>
      </c>
    </row>
    <row r="2001" spans="1:17" ht="14.4" customHeight="1" x14ac:dyDescent="0.3">
      <c r="A2001" s="631" t="s">
        <v>3235</v>
      </c>
      <c r="B2001" s="632" t="s">
        <v>2531</v>
      </c>
      <c r="C2001" s="632" t="s">
        <v>634</v>
      </c>
      <c r="D2001" s="632" t="s">
        <v>2651</v>
      </c>
      <c r="E2001" s="632" t="s">
        <v>2652</v>
      </c>
      <c r="F2001" s="649">
        <v>25</v>
      </c>
      <c r="G2001" s="649">
        <v>140500</v>
      </c>
      <c r="H2001" s="649">
        <v>0.80645161290322576</v>
      </c>
      <c r="I2001" s="649">
        <v>5620</v>
      </c>
      <c r="J2001" s="649">
        <v>31</v>
      </c>
      <c r="K2001" s="649">
        <v>174220</v>
      </c>
      <c r="L2001" s="649">
        <v>1</v>
      </c>
      <c r="M2001" s="649">
        <v>5620</v>
      </c>
      <c r="N2001" s="649">
        <v>12</v>
      </c>
      <c r="O2001" s="649">
        <v>67452</v>
      </c>
      <c r="P2001" s="637">
        <v>0.38716565262312019</v>
      </c>
      <c r="Q2001" s="650">
        <v>5621</v>
      </c>
    </row>
    <row r="2002" spans="1:17" ht="14.4" customHeight="1" x14ac:dyDescent="0.3">
      <c r="A2002" s="631" t="s">
        <v>3235</v>
      </c>
      <c r="B2002" s="632" t="s">
        <v>2531</v>
      </c>
      <c r="C2002" s="632" t="s">
        <v>634</v>
      </c>
      <c r="D2002" s="632" t="s">
        <v>2651</v>
      </c>
      <c r="E2002" s="632" t="s">
        <v>2653</v>
      </c>
      <c r="F2002" s="649">
        <v>187</v>
      </c>
      <c r="G2002" s="649">
        <v>1050940</v>
      </c>
      <c r="H2002" s="649">
        <v>1.0108108108108107</v>
      </c>
      <c r="I2002" s="649">
        <v>5620</v>
      </c>
      <c r="J2002" s="649">
        <v>185</v>
      </c>
      <c r="K2002" s="649">
        <v>1039700</v>
      </c>
      <c r="L2002" s="649">
        <v>1</v>
      </c>
      <c r="M2002" s="649">
        <v>5620</v>
      </c>
      <c r="N2002" s="649">
        <v>178</v>
      </c>
      <c r="O2002" s="649">
        <v>1000538</v>
      </c>
      <c r="P2002" s="637">
        <v>0.9623333653938636</v>
      </c>
      <c r="Q2002" s="650">
        <v>5621</v>
      </c>
    </row>
    <row r="2003" spans="1:17" ht="14.4" customHeight="1" x14ac:dyDescent="0.3">
      <c r="A2003" s="631" t="s">
        <v>3235</v>
      </c>
      <c r="B2003" s="632" t="s">
        <v>2531</v>
      </c>
      <c r="C2003" s="632" t="s">
        <v>634</v>
      </c>
      <c r="D2003" s="632" t="s">
        <v>3012</v>
      </c>
      <c r="E2003" s="632" t="s">
        <v>2914</v>
      </c>
      <c r="F2003" s="649"/>
      <c r="G2003" s="649"/>
      <c r="H2003" s="649"/>
      <c r="I2003" s="649"/>
      <c r="J2003" s="649"/>
      <c r="K2003" s="649"/>
      <c r="L2003" s="649"/>
      <c r="M2003" s="649"/>
      <c r="N2003" s="649">
        <v>1</v>
      </c>
      <c r="O2003" s="649">
        <v>0</v>
      </c>
      <c r="P2003" s="637"/>
      <c r="Q2003" s="650">
        <v>0</v>
      </c>
    </row>
    <row r="2004" spans="1:17" ht="14.4" customHeight="1" x14ac:dyDescent="0.3">
      <c r="A2004" s="631" t="s">
        <v>3235</v>
      </c>
      <c r="B2004" s="632" t="s">
        <v>2531</v>
      </c>
      <c r="C2004" s="632" t="s">
        <v>634</v>
      </c>
      <c r="D2004" s="632" t="s">
        <v>3063</v>
      </c>
      <c r="E2004" s="632" t="s">
        <v>2982</v>
      </c>
      <c r="F2004" s="649"/>
      <c r="G2004" s="649"/>
      <c r="H2004" s="649"/>
      <c r="I2004" s="649"/>
      <c r="J2004" s="649">
        <v>2</v>
      </c>
      <c r="K2004" s="649">
        <v>0</v>
      </c>
      <c r="L2004" s="649"/>
      <c r="M2004" s="649">
        <v>0</v>
      </c>
      <c r="N2004" s="649"/>
      <c r="O2004" s="649"/>
      <c r="P2004" s="637"/>
      <c r="Q2004" s="650"/>
    </row>
    <row r="2005" spans="1:17" ht="14.4" customHeight="1" x14ac:dyDescent="0.3">
      <c r="A2005" s="631" t="s">
        <v>3235</v>
      </c>
      <c r="B2005" s="632" t="s">
        <v>2531</v>
      </c>
      <c r="C2005" s="632" t="s">
        <v>634</v>
      </c>
      <c r="D2005" s="632" t="s">
        <v>2657</v>
      </c>
      <c r="E2005" s="632" t="s">
        <v>2658</v>
      </c>
      <c r="F2005" s="649">
        <v>4</v>
      </c>
      <c r="G2005" s="649">
        <v>3200</v>
      </c>
      <c r="H2005" s="649">
        <v>0.66583437369954224</v>
      </c>
      <c r="I2005" s="649">
        <v>800</v>
      </c>
      <c r="J2005" s="649">
        <v>6</v>
      </c>
      <c r="K2005" s="649">
        <v>4806</v>
      </c>
      <c r="L2005" s="649">
        <v>1</v>
      </c>
      <c r="M2005" s="649">
        <v>801</v>
      </c>
      <c r="N2005" s="649">
        <v>8</v>
      </c>
      <c r="O2005" s="649">
        <v>6416</v>
      </c>
      <c r="P2005" s="637">
        <v>1.3349979192675823</v>
      </c>
      <c r="Q2005" s="650">
        <v>802</v>
      </c>
    </row>
    <row r="2006" spans="1:17" ht="14.4" customHeight="1" x14ac:dyDescent="0.3">
      <c r="A2006" s="631" t="s">
        <v>3235</v>
      </c>
      <c r="B2006" s="632" t="s">
        <v>2531</v>
      </c>
      <c r="C2006" s="632" t="s">
        <v>634</v>
      </c>
      <c r="D2006" s="632" t="s">
        <v>2659</v>
      </c>
      <c r="E2006" s="632" t="s">
        <v>2660</v>
      </c>
      <c r="F2006" s="649">
        <v>860</v>
      </c>
      <c r="G2006" s="649">
        <v>152220</v>
      </c>
      <c r="H2006" s="649">
        <v>0.94401756311745333</v>
      </c>
      <c r="I2006" s="649">
        <v>177</v>
      </c>
      <c r="J2006" s="649">
        <v>911</v>
      </c>
      <c r="K2006" s="649">
        <v>161247</v>
      </c>
      <c r="L2006" s="649">
        <v>1</v>
      </c>
      <c r="M2006" s="649">
        <v>177</v>
      </c>
      <c r="N2006" s="649">
        <v>920</v>
      </c>
      <c r="O2006" s="649">
        <v>163760</v>
      </c>
      <c r="P2006" s="637">
        <v>1.0155847860735394</v>
      </c>
      <c r="Q2006" s="650">
        <v>178</v>
      </c>
    </row>
    <row r="2007" spans="1:17" ht="14.4" customHeight="1" x14ac:dyDescent="0.3">
      <c r="A2007" s="631" t="s">
        <v>3235</v>
      </c>
      <c r="B2007" s="632" t="s">
        <v>2531</v>
      </c>
      <c r="C2007" s="632" t="s">
        <v>634</v>
      </c>
      <c r="D2007" s="632" t="s">
        <v>2659</v>
      </c>
      <c r="E2007" s="632" t="s">
        <v>2661</v>
      </c>
      <c r="F2007" s="649">
        <v>55</v>
      </c>
      <c r="G2007" s="649">
        <v>9735</v>
      </c>
      <c r="H2007" s="649">
        <v>0.54455445544554459</v>
      </c>
      <c r="I2007" s="649">
        <v>177</v>
      </c>
      <c r="J2007" s="649">
        <v>101</v>
      </c>
      <c r="K2007" s="649">
        <v>17877</v>
      </c>
      <c r="L2007" s="649">
        <v>1</v>
      </c>
      <c r="M2007" s="649">
        <v>177</v>
      </c>
      <c r="N2007" s="649">
        <v>77</v>
      </c>
      <c r="O2007" s="649">
        <v>13706</v>
      </c>
      <c r="P2007" s="637">
        <v>0.76668344800581756</v>
      </c>
      <c r="Q2007" s="650">
        <v>178</v>
      </c>
    </row>
    <row r="2008" spans="1:17" ht="14.4" customHeight="1" x14ac:dyDescent="0.3">
      <c r="A2008" s="631" t="s">
        <v>3235</v>
      </c>
      <c r="B2008" s="632" t="s">
        <v>2531</v>
      </c>
      <c r="C2008" s="632" t="s">
        <v>634</v>
      </c>
      <c r="D2008" s="632" t="s">
        <v>2662</v>
      </c>
      <c r="E2008" s="632" t="s">
        <v>2663</v>
      </c>
      <c r="F2008" s="649">
        <v>840</v>
      </c>
      <c r="G2008" s="649">
        <v>1720320</v>
      </c>
      <c r="H2008" s="649">
        <v>0.99359768511700031</v>
      </c>
      <c r="I2008" s="649">
        <v>2048</v>
      </c>
      <c r="J2008" s="649">
        <v>845</v>
      </c>
      <c r="K2008" s="649">
        <v>1731405</v>
      </c>
      <c r="L2008" s="649">
        <v>1</v>
      </c>
      <c r="M2008" s="649">
        <v>2049</v>
      </c>
      <c r="N2008" s="649">
        <v>898</v>
      </c>
      <c r="O2008" s="649">
        <v>1840900</v>
      </c>
      <c r="P2008" s="637">
        <v>1.0632405474166933</v>
      </c>
      <c r="Q2008" s="650">
        <v>2050</v>
      </c>
    </row>
    <row r="2009" spans="1:17" ht="14.4" customHeight="1" x14ac:dyDescent="0.3">
      <c r="A2009" s="631" t="s">
        <v>3235</v>
      </c>
      <c r="B2009" s="632" t="s">
        <v>2531</v>
      </c>
      <c r="C2009" s="632" t="s">
        <v>634</v>
      </c>
      <c r="D2009" s="632" t="s">
        <v>2664</v>
      </c>
      <c r="E2009" s="632" t="s">
        <v>2666</v>
      </c>
      <c r="F2009" s="649"/>
      <c r="G2009" s="649"/>
      <c r="H2009" s="649"/>
      <c r="I2009" s="649"/>
      <c r="J2009" s="649">
        <v>1</v>
      </c>
      <c r="K2009" s="649">
        <v>345</v>
      </c>
      <c r="L2009" s="649">
        <v>1</v>
      </c>
      <c r="M2009" s="649">
        <v>345</v>
      </c>
      <c r="N2009" s="649"/>
      <c r="O2009" s="649"/>
      <c r="P2009" s="637"/>
      <c r="Q2009" s="650"/>
    </row>
    <row r="2010" spans="1:17" ht="14.4" customHeight="1" x14ac:dyDescent="0.3">
      <c r="A2010" s="631" t="s">
        <v>3235</v>
      </c>
      <c r="B2010" s="632" t="s">
        <v>2531</v>
      </c>
      <c r="C2010" s="632" t="s">
        <v>634</v>
      </c>
      <c r="D2010" s="632" t="s">
        <v>2669</v>
      </c>
      <c r="E2010" s="632" t="s">
        <v>2670</v>
      </c>
      <c r="F2010" s="649">
        <v>3</v>
      </c>
      <c r="G2010" s="649">
        <v>8208</v>
      </c>
      <c r="H2010" s="649">
        <v>0.29989039093898429</v>
      </c>
      <c r="I2010" s="649">
        <v>2736</v>
      </c>
      <c r="J2010" s="649">
        <v>10</v>
      </c>
      <c r="K2010" s="649">
        <v>27370</v>
      </c>
      <c r="L2010" s="649">
        <v>1</v>
      </c>
      <c r="M2010" s="649">
        <v>2737</v>
      </c>
      <c r="N2010" s="649">
        <v>9</v>
      </c>
      <c r="O2010" s="649">
        <v>24633</v>
      </c>
      <c r="P2010" s="637">
        <v>0.9</v>
      </c>
      <c r="Q2010" s="650">
        <v>2737</v>
      </c>
    </row>
    <row r="2011" spans="1:17" ht="14.4" customHeight="1" x14ac:dyDescent="0.3">
      <c r="A2011" s="631" t="s">
        <v>3235</v>
      </c>
      <c r="B2011" s="632" t="s">
        <v>2531</v>
      </c>
      <c r="C2011" s="632" t="s">
        <v>634</v>
      </c>
      <c r="D2011" s="632" t="s">
        <v>2669</v>
      </c>
      <c r="E2011" s="632" t="s">
        <v>2671</v>
      </c>
      <c r="F2011" s="649">
        <v>137</v>
      </c>
      <c r="G2011" s="649">
        <v>374832</v>
      </c>
      <c r="H2011" s="649">
        <v>1.3042851923378047</v>
      </c>
      <c r="I2011" s="649">
        <v>2736</v>
      </c>
      <c r="J2011" s="649">
        <v>105</v>
      </c>
      <c r="K2011" s="649">
        <v>287385</v>
      </c>
      <c r="L2011" s="649">
        <v>1</v>
      </c>
      <c r="M2011" s="649">
        <v>2737</v>
      </c>
      <c r="N2011" s="649">
        <v>133</v>
      </c>
      <c r="O2011" s="649">
        <v>364021</v>
      </c>
      <c r="P2011" s="637">
        <v>1.2666666666666666</v>
      </c>
      <c r="Q2011" s="650">
        <v>2737</v>
      </c>
    </row>
    <row r="2012" spans="1:17" ht="14.4" customHeight="1" x14ac:dyDescent="0.3">
      <c r="A2012" s="631" t="s">
        <v>3235</v>
      </c>
      <c r="B2012" s="632" t="s">
        <v>2531</v>
      </c>
      <c r="C2012" s="632" t="s">
        <v>634</v>
      </c>
      <c r="D2012" s="632" t="s">
        <v>2672</v>
      </c>
      <c r="E2012" s="632" t="s">
        <v>2673</v>
      </c>
      <c r="F2012" s="649">
        <v>6</v>
      </c>
      <c r="G2012" s="649">
        <v>31614</v>
      </c>
      <c r="H2012" s="649">
        <v>2</v>
      </c>
      <c r="I2012" s="649">
        <v>5269</v>
      </c>
      <c r="J2012" s="649">
        <v>3</v>
      </c>
      <c r="K2012" s="649">
        <v>15807</v>
      </c>
      <c r="L2012" s="649">
        <v>1</v>
      </c>
      <c r="M2012" s="649">
        <v>5269</v>
      </c>
      <c r="N2012" s="649">
        <v>3</v>
      </c>
      <c r="O2012" s="649">
        <v>15810</v>
      </c>
      <c r="P2012" s="637">
        <v>1.0001897893338394</v>
      </c>
      <c r="Q2012" s="650">
        <v>5270</v>
      </c>
    </row>
    <row r="2013" spans="1:17" ht="14.4" customHeight="1" x14ac:dyDescent="0.3">
      <c r="A2013" s="631" t="s">
        <v>3235</v>
      </c>
      <c r="B2013" s="632" t="s">
        <v>2531</v>
      </c>
      <c r="C2013" s="632" t="s">
        <v>634</v>
      </c>
      <c r="D2013" s="632" t="s">
        <v>2915</v>
      </c>
      <c r="E2013" s="632" t="s">
        <v>2916</v>
      </c>
      <c r="F2013" s="649">
        <v>100</v>
      </c>
      <c r="G2013" s="649">
        <v>211300</v>
      </c>
      <c r="H2013" s="649">
        <v>1.2987012987012987</v>
      </c>
      <c r="I2013" s="649">
        <v>2113</v>
      </c>
      <c r="J2013" s="649">
        <v>77</v>
      </c>
      <c r="K2013" s="649">
        <v>162701</v>
      </c>
      <c r="L2013" s="649">
        <v>1</v>
      </c>
      <c r="M2013" s="649">
        <v>2113</v>
      </c>
      <c r="N2013" s="649">
        <v>3</v>
      </c>
      <c r="O2013" s="649">
        <v>6342</v>
      </c>
      <c r="P2013" s="637">
        <v>3.8979477692208407E-2</v>
      </c>
      <c r="Q2013" s="650">
        <v>2114</v>
      </c>
    </row>
    <row r="2014" spans="1:17" ht="14.4" customHeight="1" x14ac:dyDescent="0.3">
      <c r="A2014" s="631" t="s">
        <v>3235</v>
      </c>
      <c r="B2014" s="632" t="s">
        <v>2531</v>
      </c>
      <c r="C2014" s="632" t="s">
        <v>634</v>
      </c>
      <c r="D2014" s="632" t="s">
        <v>2915</v>
      </c>
      <c r="E2014" s="632" t="s">
        <v>2917</v>
      </c>
      <c r="F2014" s="649">
        <v>4</v>
      </c>
      <c r="G2014" s="649">
        <v>8452</v>
      </c>
      <c r="H2014" s="649">
        <v>1</v>
      </c>
      <c r="I2014" s="649">
        <v>2113</v>
      </c>
      <c r="J2014" s="649">
        <v>4</v>
      </c>
      <c r="K2014" s="649">
        <v>8452</v>
      </c>
      <c r="L2014" s="649">
        <v>1</v>
      </c>
      <c r="M2014" s="649">
        <v>2113</v>
      </c>
      <c r="N2014" s="649">
        <v>7</v>
      </c>
      <c r="O2014" s="649">
        <v>14798</v>
      </c>
      <c r="P2014" s="637">
        <v>1.7508282063416942</v>
      </c>
      <c r="Q2014" s="650">
        <v>2114</v>
      </c>
    </row>
    <row r="2015" spans="1:17" ht="14.4" customHeight="1" x14ac:dyDescent="0.3">
      <c r="A2015" s="631" t="s">
        <v>3235</v>
      </c>
      <c r="B2015" s="632" t="s">
        <v>2531</v>
      </c>
      <c r="C2015" s="632" t="s">
        <v>634</v>
      </c>
      <c r="D2015" s="632" t="s">
        <v>2685</v>
      </c>
      <c r="E2015" s="632" t="s">
        <v>2686</v>
      </c>
      <c r="F2015" s="649">
        <v>5</v>
      </c>
      <c r="G2015" s="649">
        <v>775</v>
      </c>
      <c r="H2015" s="649">
        <v>0.625</v>
      </c>
      <c r="I2015" s="649">
        <v>155</v>
      </c>
      <c r="J2015" s="649">
        <v>8</v>
      </c>
      <c r="K2015" s="649">
        <v>1240</v>
      </c>
      <c r="L2015" s="649">
        <v>1</v>
      </c>
      <c r="M2015" s="649">
        <v>155</v>
      </c>
      <c r="N2015" s="649">
        <v>12</v>
      </c>
      <c r="O2015" s="649">
        <v>1860</v>
      </c>
      <c r="P2015" s="637">
        <v>1.5</v>
      </c>
      <c r="Q2015" s="650">
        <v>155</v>
      </c>
    </row>
    <row r="2016" spans="1:17" ht="14.4" customHeight="1" x14ac:dyDescent="0.3">
      <c r="A2016" s="631" t="s">
        <v>3235</v>
      </c>
      <c r="B2016" s="632" t="s">
        <v>2531</v>
      </c>
      <c r="C2016" s="632" t="s">
        <v>634</v>
      </c>
      <c r="D2016" s="632" t="s">
        <v>2685</v>
      </c>
      <c r="E2016" s="632" t="s">
        <v>2687</v>
      </c>
      <c r="F2016" s="649">
        <v>11</v>
      </c>
      <c r="G2016" s="649">
        <v>1705</v>
      </c>
      <c r="H2016" s="649">
        <v>1.2222222222222223</v>
      </c>
      <c r="I2016" s="649">
        <v>155</v>
      </c>
      <c r="J2016" s="649">
        <v>9</v>
      </c>
      <c r="K2016" s="649">
        <v>1395</v>
      </c>
      <c r="L2016" s="649">
        <v>1</v>
      </c>
      <c r="M2016" s="649">
        <v>155</v>
      </c>
      <c r="N2016" s="649">
        <v>6</v>
      </c>
      <c r="O2016" s="649">
        <v>930</v>
      </c>
      <c r="P2016" s="637">
        <v>0.66666666666666663</v>
      </c>
      <c r="Q2016" s="650">
        <v>155</v>
      </c>
    </row>
    <row r="2017" spans="1:17" ht="14.4" customHeight="1" x14ac:dyDescent="0.3">
      <c r="A2017" s="631" t="s">
        <v>3235</v>
      </c>
      <c r="B2017" s="632" t="s">
        <v>2531</v>
      </c>
      <c r="C2017" s="632" t="s">
        <v>634</v>
      </c>
      <c r="D2017" s="632" t="s">
        <v>2688</v>
      </c>
      <c r="E2017" s="632" t="s">
        <v>2689</v>
      </c>
      <c r="F2017" s="649">
        <v>19</v>
      </c>
      <c r="G2017" s="649">
        <v>3781</v>
      </c>
      <c r="H2017" s="649">
        <v>0.73076923076923073</v>
      </c>
      <c r="I2017" s="649">
        <v>199</v>
      </c>
      <c r="J2017" s="649">
        <v>26</v>
      </c>
      <c r="K2017" s="649">
        <v>5174</v>
      </c>
      <c r="L2017" s="649">
        <v>1</v>
      </c>
      <c r="M2017" s="649">
        <v>199</v>
      </c>
      <c r="N2017" s="649">
        <v>23</v>
      </c>
      <c r="O2017" s="649">
        <v>4600</v>
      </c>
      <c r="P2017" s="637">
        <v>0.88906068805566296</v>
      </c>
      <c r="Q2017" s="650">
        <v>200</v>
      </c>
    </row>
    <row r="2018" spans="1:17" ht="14.4" customHeight="1" x14ac:dyDescent="0.3">
      <c r="A2018" s="631" t="s">
        <v>3235</v>
      </c>
      <c r="B2018" s="632" t="s">
        <v>2531</v>
      </c>
      <c r="C2018" s="632" t="s">
        <v>634</v>
      </c>
      <c r="D2018" s="632" t="s">
        <v>2688</v>
      </c>
      <c r="E2018" s="632" t="s">
        <v>2690</v>
      </c>
      <c r="F2018" s="649">
        <v>17</v>
      </c>
      <c r="G2018" s="649">
        <v>3383</v>
      </c>
      <c r="H2018" s="649">
        <v>1.8888888888888888</v>
      </c>
      <c r="I2018" s="649">
        <v>199</v>
      </c>
      <c r="J2018" s="649">
        <v>9</v>
      </c>
      <c r="K2018" s="649">
        <v>1791</v>
      </c>
      <c r="L2018" s="649">
        <v>1</v>
      </c>
      <c r="M2018" s="649">
        <v>199</v>
      </c>
      <c r="N2018" s="649">
        <v>5</v>
      </c>
      <c r="O2018" s="649">
        <v>1000</v>
      </c>
      <c r="P2018" s="637">
        <v>0.55834729201563371</v>
      </c>
      <c r="Q2018" s="650">
        <v>200</v>
      </c>
    </row>
    <row r="2019" spans="1:17" ht="14.4" customHeight="1" x14ac:dyDescent="0.3">
      <c r="A2019" s="631" t="s">
        <v>3235</v>
      </c>
      <c r="B2019" s="632" t="s">
        <v>2531</v>
      </c>
      <c r="C2019" s="632" t="s">
        <v>634</v>
      </c>
      <c r="D2019" s="632" t="s">
        <v>2691</v>
      </c>
      <c r="E2019" s="632" t="s">
        <v>2692</v>
      </c>
      <c r="F2019" s="649">
        <v>5</v>
      </c>
      <c r="G2019" s="649">
        <v>1020</v>
      </c>
      <c r="H2019" s="649">
        <v>0.10638297872340426</v>
      </c>
      <c r="I2019" s="649">
        <v>204</v>
      </c>
      <c r="J2019" s="649">
        <v>47</v>
      </c>
      <c r="K2019" s="649">
        <v>9588</v>
      </c>
      <c r="L2019" s="649">
        <v>1</v>
      </c>
      <c r="M2019" s="649">
        <v>204</v>
      </c>
      <c r="N2019" s="649">
        <v>156</v>
      </c>
      <c r="O2019" s="649">
        <v>32027</v>
      </c>
      <c r="P2019" s="637">
        <v>3.3403212348769293</v>
      </c>
      <c r="Q2019" s="650">
        <v>205.30128205128204</v>
      </c>
    </row>
    <row r="2020" spans="1:17" ht="14.4" customHeight="1" x14ac:dyDescent="0.3">
      <c r="A2020" s="631" t="s">
        <v>3235</v>
      </c>
      <c r="B2020" s="632" t="s">
        <v>2531</v>
      </c>
      <c r="C2020" s="632" t="s">
        <v>634</v>
      </c>
      <c r="D2020" s="632" t="s">
        <v>2693</v>
      </c>
      <c r="E2020" s="632" t="s">
        <v>2694</v>
      </c>
      <c r="F2020" s="649"/>
      <c r="G2020" s="649"/>
      <c r="H2020" s="649"/>
      <c r="I2020" s="649"/>
      <c r="J2020" s="649">
        <v>1</v>
      </c>
      <c r="K2020" s="649">
        <v>426</v>
      </c>
      <c r="L2020" s="649">
        <v>1</v>
      </c>
      <c r="M2020" s="649">
        <v>426</v>
      </c>
      <c r="N2020" s="649"/>
      <c r="O2020" s="649"/>
      <c r="P2020" s="637"/>
      <c r="Q2020" s="650"/>
    </row>
    <row r="2021" spans="1:17" ht="14.4" customHeight="1" x14ac:dyDescent="0.3">
      <c r="A2021" s="631" t="s">
        <v>3235</v>
      </c>
      <c r="B2021" s="632" t="s">
        <v>2531</v>
      </c>
      <c r="C2021" s="632" t="s">
        <v>634</v>
      </c>
      <c r="D2021" s="632" t="s">
        <v>2698</v>
      </c>
      <c r="E2021" s="632" t="s">
        <v>2699</v>
      </c>
      <c r="F2021" s="649">
        <v>5</v>
      </c>
      <c r="G2021" s="649">
        <v>815</v>
      </c>
      <c r="H2021" s="649">
        <v>2.5</v>
      </c>
      <c r="I2021" s="649">
        <v>163</v>
      </c>
      <c r="J2021" s="649">
        <v>2</v>
      </c>
      <c r="K2021" s="649">
        <v>326</v>
      </c>
      <c r="L2021" s="649">
        <v>1</v>
      </c>
      <c r="M2021" s="649">
        <v>163</v>
      </c>
      <c r="N2021" s="649">
        <v>4</v>
      </c>
      <c r="O2021" s="649">
        <v>652</v>
      </c>
      <c r="P2021" s="637">
        <v>2</v>
      </c>
      <c r="Q2021" s="650">
        <v>163</v>
      </c>
    </row>
    <row r="2022" spans="1:17" ht="14.4" customHeight="1" x14ac:dyDescent="0.3">
      <c r="A2022" s="631" t="s">
        <v>3235</v>
      </c>
      <c r="B2022" s="632" t="s">
        <v>2531</v>
      </c>
      <c r="C2022" s="632" t="s">
        <v>634</v>
      </c>
      <c r="D2022" s="632" t="s">
        <v>2698</v>
      </c>
      <c r="E2022" s="632" t="s">
        <v>2700</v>
      </c>
      <c r="F2022" s="649">
        <v>10</v>
      </c>
      <c r="G2022" s="649">
        <v>1630</v>
      </c>
      <c r="H2022" s="649">
        <v>1.6666666666666667</v>
      </c>
      <c r="I2022" s="649">
        <v>163</v>
      </c>
      <c r="J2022" s="649">
        <v>6</v>
      </c>
      <c r="K2022" s="649">
        <v>978</v>
      </c>
      <c r="L2022" s="649">
        <v>1</v>
      </c>
      <c r="M2022" s="649">
        <v>163</v>
      </c>
      <c r="N2022" s="649">
        <v>7</v>
      </c>
      <c r="O2022" s="649">
        <v>1141</v>
      </c>
      <c r="P2022" s="637">
        <v>1.1666666666666667</v>
      </c>
      <c r="Q2022" s="650">
        <v>163</v>
      </c>
    </row>
    <row r="2023" spans="1:17" ht="14.4" customHeight="1" x14ac:dyDescent="0.3">
      <c r="A2023" s="631" t="s">
        <v>3235</v>
      </c>
      <c r="B2023" s="632" t="s">
        <v>2531</v>
      </c>
      <c r="C2023" s="632" t="s">
        <v>634</v>
      </c>
      <c r="D2023" s="632" t="s">
        <v>2701</v>
      </c>
      <c r="E2023" s="632" t="s">
        <v>2703</v>
      </c>
      <c r="F2023" s="649">
        <v>1</v>
      </c>
      <c r="G2023" s="649">
        <v>436</v>
      </c>
      <c r="H2023" s="649"/>
      <c r="I2023" s="649">
        <v>436</v>
      </c>
      <c r="J2023" s="649"/>
      <c r="K2023" s="649"/>
      <c r="L2023" s="649"/>
      <c r="M2023" s="649"/>
      <c r="N2023" s="649"/>
      <c r="O2023" s="649"/>
      <c r="P2023" s="637"/>
      <c r="Q2023" s="650"/>
    </row>
    <row r="2024" spans="1:17" ht="14.4" customHeight="1" x14ac:dyDescent="0.3">
      <c r="A2024" s="631" t="s">
        <v>3235</v>
      </c>
      <c r="B2024" s="632" t="s">
        <v>2531</v>
      </c>
      <c r="C2024" s="632" t="s">
        <v>634</v>
      </c>
      <c r="D2024" s="632" t="s">
        <v>2704</v>
      </c>
      <c r="E2024" s="632" t="s">
        <v>2705</v>
      </c>
      <c r="F2024" s="649">
        <v>38</v>
      </c>
      <c r="G2024" s="649">
        <v>81852</v>
      </c>
      <c r="H2024" s="649">
        <v>0.7304301267178297</v>
      </c>
      <c r="I2024" s="649">
        <v>2154</v>
      </c>
      <c r="J2024" s="649">
        <v>52</v>
      </c>
      <c r="K2024" s="649">
        <v>112060</v>
      </c>
      <c r="L2024" s="649">
        <v>1</v>
      </c>
      <c r="M2024" s="649">
        <v>2155</v>
      </c>
      <c r="N2024" s="649">
        <v>62</v>
      </c>
      <c r="O2024" s="649">
        <v>133672</v>
      </c>
      <c r="P2024" s="637">
        <v>1.1928609673389257</v>
      </c>
      <c r="Q2024" s="650">
        <v>2156</v>
      </c>
    </row>
    <row r="2025" spans="1:17" ht="14.4" customHeight="1" x14ac:dyDescent="0.3">
      <c r="A2025" s="631" t="s">
        <v>3235</v>
      </c>
      <c r="B2025" s="632" t="s">
        <v>2531</v>
      </c>
      <c r="C2025" s="632" t="s">
        <v>634</v>
      </c>
      <c r="D2025" s="632" t="s">
        <v>2704</v>
      </c>
      <c r="E2025" s="632" t="s">
        <v>2706</v>
      </c>
      <c r="F2025" s="649">
        <v>537</v>
      </c>
      <c r="G2025" s="649">
        <v>1156698</v>
      </c>
      <c r="H2025" s="649">
        <v>0.96191901803757207</v>
      </c>
      <c r="I2025" s="649">
        <v>2154</v>
      </c>
      <c r="J2025" s="649">
        <v>558</v>
      </c>
      <c r="K2025" s="649">
        <v>1202490</v>
      </c>
      <c r="L2025" s="649">
        <v>1</v>
      </c>
      <c r="M2025" s="649">
        <v>2155</v>
      </c>
      <c r="N2025" s="649">
        <v>599</v>
      </c>
      <c r="O2025" s="649">
        <v>1291444</v>
      </c>
      <c r="P2025" s="637">
        <v>1.073974835549568</v>
      </c>
      <c r="Q2025" s="650">
        <v>2156</v>
      </c>
    </row>
    <row r="2026" spans="1:17" ht="14.4" customHeight="1" x14ac:dyDescent="0.3">
      <c r="A2026" s="631" t="s">
        <v>3235</v>
      </c>
      <c r="B2026" s="632" t="s">
        <v>2531</v>
      </c>
      <c r="C2026" s="632" t="s">
        <v>634</v>
      </c>
      <c r="D2026" s="632" t="s">
        <v>2918</v>
      </c>
      <c r="E2026" s="632" t="s">
        <v>2903</v>
      </c>
      <c r="F2026" s="649">
        <v>219</v>
      </c>
      <c r="G2026" s="649">
        <v>413472</v>
      </c>
      <c r="H2026" s="649">
        <v>1.0944203282159872</v>
      </c>
      <c r="I2026" s="649">
        <v>1888</v>
      </c>
      <c r="J2026" s="649">
        <v>200</v>
      </c>
      <c r="K2026" s="649">
        <v>377800</v>
      </c>
      <c r="L2026" s="649">
        <v>1</v>
      </c>
      <c r="M2026" s="649">
        <v>1889</v>
      </c>
      <c r="N2026" s="649">
        <v>238</v>
      </c>
      <c r="O2026" s="649">
        <v>449582</v>
      </c>
      <c r="P2026" s="637">
        <v>1.19</v>
      </c>
      <c r="Q2026" s="650">
        <v>1889</v>
      </c>
    </row>
    <row r="2027" spans="1:17" ht="14.4" customHeight="1" x14ac:dyDescent="0.3">
      <c r="A2027" s="631" t="s">
        <v>3235</v>
      </c>
      <c r="B2027" s="632" t="s">
        <v>2531</v>
      </c>
      <c r="C2027" s="632" t="s">
        <v>634</v>
      </c>
      <c r="D2027" s="632" t="s">
        <v>2707</v>
      </c>
      <c r="E2027" s="632" t="s">
        <v>2708</v>
      </c>
      <c r="F2027" s="649">
        <v>19</v>
      </c>
      <c r="G2027" s="649">
        <v>3097</v>
      </c>
      <c r="H2027" s="649">
        <v>0.76</v>
      </c>
      <c r="I2027" s="649">
        <v>163</v>
      </c>
      <c r="J2027" s="649">
        <v>25</v>
      </c>
      <c r="K2027" s="649">
        <v>4075</v>
      </c>
      <c r="L2027" s="649">
        <v>1</v>
      </c>
      <c r="M2027" s="649">
        <v>163</v>
      </c>
      <c r="N2027" s="649">
        <v>29</v>
      </c>
      <c r="O2027" s="649">
        <v>4727</v>
      </c>
      <c r="P2027" s="637">
        <v>1.1599999999999999</v>
      </c>
      <c r="Q2027" s="650">
        <v>163</v>
      </c>
    </row>
    <row r="2028" spans="1:17" ht="14.4" customHeight="1" x14ac:dyDescent="0.3">
      <c r="A2028" s="631" t="s">
        <v>3235</v>
      </c>
      <c r="B2028" s="632" t="s">
        <v>2531</v>
      </c>
      <c r="C2028" s="632" t="s">
        <v>634</v>
      </c>
      <c r="D2028" s="632" t="s">
        <v>2707</v>
      </c>
      <c r="E2028" s="632" t="s">
        <v>2709</v>
      </c>
      <c r="F2028" s="649">
        <v>6</v>
      </c>
      <c r="G2028" s="649">
        <v>978</v>
      </c>
      <c r="H2028" s="649">
        <v>3</v>
      </c>
      <c r="I2028" s="649">
        <v>163</v>
      </c>
      <c r="J2028" s="649">
        <v>2</v>
      </c>
      <c r="K2028" s="649">
        <v>326</v>
      </c>
      <c r="L2028" s="649">
        <v>1</v>
      </c>
      <c r="M2028" s="649">
        <v>163</v>
      </c>
      <c r="N2028" s="649">
        <v>1</v>
      </c>
      <c r="O2028" s="649">
        <v>163</v>
      </c>
      <c r="P2028" s="637">
        <v>0.5</v>
      </c>
      <c r="Q2028" s="650">
        <v>163</v>
      </c>
    </row>
    <row r="2029" spans="1:17" ht="14.4" customHeight="1" x14ac:dyDescent="0.3">
      <c r="A2029" s="631" t="s">
        <v>3235</v>
      </c>
      <c r="B2029" s="632" t="s">
        <v>2531</v>
      </c>
      <c r="C2029" s="632" t="s">
        <v>634</v>
      </c>
      <c r="D2029" s="632" t="s">
        <v>2919</v>
      </c>
      <c r="E2029" s="632" t="s">
        <v>2920</v>
      </c>
      <c r="F2029" s="649">
        <v>88</v>
      </c>
      <c r="G2029" s="649">
        <v>865656</v>
      </c>
      <c r="H2029" s="649">
        <v>1.2393106351056122</v>
      </c>
      <c r="I2029" s="649">
        <v>9837</v>
      </c>
      <c r="J2029" s="649">
        <v>71</v>
      </c>
      <c r="K2029" s="649">
        <v>698498</v>
      </c>
      <c r="L2029" s="649">
        <v>1</v>
      </c>
      <c r="M2029" s="649">
        <v>9838</v>
      </c>
      <c r="N2029" s="649">
        <v>94</v>
      </c>
      <c r="O2029" s="649">
        <v>924960</v>
      </c>
      <c r="P2029" s="637">
        <v>1.3242128109171394</v>
      </c>
      <c r="Q2029" s="650">
        <v>9840</v>
      </c>
    </row>
    <row r="2030" spans="1:17" ht="14.4" customHeight="1" x14ac:dyDescent="0.3">
      <c r="A2030" s="631" t="s">
        <v>3235</v>
      </c>
      <c r="B2030" s="632" t="s">
        <v>2531</v>
      </c>
      <c r="C2030" s="632" t="s">
        <v>634</v>
      </c>
      <c r="D2030" s="632" t="s">
        <v>2919</v>
      </c>
      <c r="E2030" s="632" t="s">
        <v>2921</v>
      </c>
      <c r="F2030" s="649">
        <v>2</v>
      </c>
      <c r="G2030" s="649">
        <v>19674</v>
      </c>
      <c r="H2030" s="649">
        <v>0.33329945110794879</v>
      </c>
      <c r="I2030" s="649">
        <v>9837</v>
      </c>
      <c r="J2030" s="649">
        <v>6</v>
      </c>
      <c r="K2030" s="649">
        <v>59028</v>
      </c>
      <c r="L2030" s="649">
        <v>1</v>
      </c>
      <c r="M2030" s="649">
        <v>9838</v>
      </c>
      <c r="N2030" s="649">
        <v>4</v>
      </c>
      <c r="O2030" s="649">
        <v>39360</v>
      </c>
      <c r="P2030" s="637">
        <v>0.66680219556820497</v>
      </c>
      <c r="Q2030" s="650">
        <v>9840</v>
      </c>
    </row>
    <row r="2031" spans="1:17" ht="14.4" customHeight="1" x14ac:dyDescent="0.3">
      <c r="A2031" s="631" t="s">
        <v>3235</v>
      </c>
      <c r="B2031" s="632" t="s">
        <v>2531</v>
      </c>
      <c r="C2031" s="632" t="s">
        <v>634</v>
      </c>
      <c r="D2031" s="632" t="s">
        <v>2715</v>
      </c>
      <c r="E2031" s="632" t="s">
        <v>2716</v>
      </c>
      <c r="F2031" s="649">
        <v>5</v>
      </c>
      <c r="G2031" s="649">
        <v>42295</v>
      </c>
      <c r="H2031" s="649">
        <v>0.55548988705017077</v>
      </c>
      <c r="I2031" s="649">
        <v>8459</v>
      </c>
      <c r="J2031" s="649">
        <v>9</v>
      </c>
      <c r="K2031" s="649">
        <v>76140</v>
      </c>
      <c r="L2031" s="649">
        <v>1</v>
      </c>
      <c r="M2031" s="649">
        <v>8460</v>
      </c>
      <c r="N2031" s="649">
        <v>5</v>
      </c>
      <c r="O2031" s="649">
        <v>42310</v>
      </c>
      <c r="P2031" s="637">
        <v>0.5556868925663252</v>
      </c>
      <c r="Q2031" s="650">
        <v>8462</v>
      </c>
    </row>
    <row r="2032" spans="1:17" ht="14.4" customHeight="1" x14ac:dyDescent="0.3">
      <c r="A2032" s="631" t="s">
        <v>3235</v>
      </c>
      <c r="B2032" s="632" t="s">
        <v>2531</v>
      </c>
      <c r="C2032" s="632" t="s">
        <v>634</v>
      </c>
      <c r="D2032" s="632" t="s">
        <v>2715</v>
      </c>
      <c r="E2032" s="632" t="s">
        <v>2717</v>
      </c>
      <c r="F2032" s="649">
        <v>112</v>
      </c>
      <c r="G2032" s="649">
        <v>947408</v>
      </c>
      <c r="H2032" s="649">
        <v>1.2172474046664612</v>
      </c>
      <c r="I2032" s="649">
        <v>8459</v>
      </c>
      <c r="J2032" s="649">
        <v>92</v>
      </c>
      <c r="K2032" s="649">
        <v>778320</v>
      </c>
      <c r="L2032" s="649">
        <v>1</v>
      </c>
      <c r="M2032" s="649">
        <v>8460</v>
      </c>
      <c r="N2032" s="649">
        <v>119</v>
      </c>
      <c r="O2032" s="649">
        <v>1006978</v>
      </c>
      <c r="P2032" s="637">
        <v>1.2937840476924658</v>
      </c>
      <c r="Q2032" s="650">
        <v>8462</v>
      </c>
    </row>
    <row r="2033" spans="1:17" ht="14.4" customHeight="1" x14ac:dyDescent="0.3">
      <c r="A2033" s="631" t="s">
        <v>3235</v>
      </c>
      <c r="B2033" s="632" t="s">
        <v>2531</v>
      </c>
      <c r="C2033" s="632" t="s">
        <v>634</v>
      </c>
      <c r="D2033" s="632" t="s">
        <v>2718</v>
      </c>
      <c r="E2033" s="632" t="s">
        <v>2720</v>
      </c>
      <c r="F2033" s="649"/>
      <c r="G2033" s="649"/>
      <c r="H2033" s="649"/>
      <c r="I2033" s="649"/>
      <c r="J2033" s="649"/>
      <c r="K2033" s="649"/>
      <c r="L2033" s="649"/>
      <c r="M2033" s="649"/>
      <c r="N2033" s="649">
        <v>1</v>
      </c>
      <c r="O2033" s="649">
        <v>260</v>
      </c>
      <c r="P2033" s="637"/>
      <c r="Q2033" s="650">
        <v>260</v>
      </c>
    </row>
    <row r="2034" spans="1:17" ht="14.4" customHeight="1" x14ac:dyDescent="0.3">
      <c r="A2034" s="631" t="s">
        <v>3235</v>
      </c>
      <c r="B2034" s="632" t="s">
        <v>2531</v>
      </c>
      <c r="C2034" s="632" t="s">
        <v>634</v>
      </c>
      <c r="D2034" s="632" t="s">
        <v>2981</v>
      </c>
      <c r="E2034" s="632" t="s">
        <v>2982</v>
      </c>
      <c r="F2034" s="649">
        <v>9</v>
      </c>
      <c r="G2034" s="649">
        <v>0</v>
      </c>
      <c r="H2034" s="649"/>
      <c r="I2034" s="649">
        <v>0</v>
      </c>
      <c r="J2034" s="649">
        <v>12</v>
      </c>
      <c r="K2034" s="649">
        <v>0</v>
      </c>
      <c r="L2034" s="649"/>
      <c r="M2034" s="649">
        <v>0</v>
      </c>
      <c r="N2034" s="649">
        <v>8</v>
      </c>
      <c r="O2034" s="649">
        <v>0</v>
      </c>
      <c r="P2034" s="637"/>
      <c r="Q2034" s="650">
        <v>0</v>
      </c>
    </row>
    <row r="2035" spans="1:17" ht="14.4" customHeight="1" x14ac:dyDescent="0.3">
      <c r="A2035" s="631" t="s">
        <v>3235</v>
      </c>
      <c r="B2035" s="632" t="s">
        <v>2531</v>
      </c>
      <c r="C2035" s="632" t="s">
        <v>634</v>
      </c>
      <c r="D2035" s="632" t="s">
        <v>2721</v>
      </c>
      <c r="E2035" s="632" t="s">
        <v>2722</v>
      </c>
      <c r="F2035" s="649"/>
      <c r="G2035" s="649"/>
      <c r="H2035" s="649"/>
      <c r="I2035" s="649"/>
      <c r="J2035" s="649">
        <v>1</v>
      </c>
      <c r="K2035" s="649">
        <v>2053</v>
      </c>
      <c r="L2035" s="649">
        <v>1</v>
      </c>
      <c r="M2035" s="649">
        <v>2053</v>
      </c>
      <c r="N2035" s="649">
        <v>1</v>
      </c>
      <c r="O2035" s="649">
        <v>2055</v>
      </c>
      <c r="P2035" s="637">
        <v>1.0009741841207989</v>
      </c>
      <c r="Q2035" s="650">
        <v>2055</v>
      </c>
    </row>
    <row r="2036" spans="1:17" ht="14.4" customHeight="1" x14ac:dyDescent="0.3">
      <c r="A2036" s="631" t="s">
        <v>3235</v>
      </c>
      <c r="B2036" s="632" t="s">
        <v>2531</v>
      </c>
      <c r="C2036" s="632" t="s">
        <v>634</v>
      </c>
      <c r="D2036" s="632" t="s">
        <v>2723</v>
      </c>
      <c r="E2036" s="632" t="s">
        <v>2724</v>
      </c>
      <c r="F2036" s="649"/>
      <c r="G2036" s="649"/>
      <c r="H2036" s="649"/>
      <c r="I2036" s="649"/>
      <c r="J2036" s="649">
        <v>1</v>
      </c>
      <c r="K2036" s="649">
        <v>283</v>
      </c>
      <c r="L2036" s="649">
        <v>1</v>
      </c>
      <c r="M2036" s="649">
        <v>283</v>
      </c>
      <c r="N2036" s="649"/>
      <c r="O2036" s="649"/>
      <c r="P2036" s="637"/>
      <c r="Q2036" s="650"/>
    </row>
    <row r="2037" spans="1:17" ht="14.4" customHeight="1" x14ac:dyDescent="0.3">
      <c r="A2037" s="631" t="s">
        <v>3235</v>
      </c>
      <c r="B2037" s="632" t="s">
        <v>2531</v>
      </c>
      <c r="C2037" s="632" t="s">
        <v>634</v>
      </c>
      <c r="D2037" s="632" t="s">
        <v>2728</v>
      </c>
      <c r="E2037" s="632" t="s">
        <v>2729</v>
      </c>
      <c r="F2037" s="649">
        <v>1</v>
      </c>
      <c r="G2037" s="649">
        <v>6601</v>
      </c>
      <c r="H2037" s="649"/>
      <c r="I2037" s="649">
        <v>6601</v>
      </c>
      <c r="J2037" s="649"/>
      <c r="K2037" s="649"/>
      <c r="L2037" s="649"/>
      <c r="M2037" s="649"/>
      <c r="N2037" s="649"/>
      <c r="O2037" s="649"/>
      <c r="P2037" s="637"/>
      <c r="Q2037" s="650"/>
    </row>
    <row r="2038" spans="1:17" ht="14.4" customHeight="1" x14ac:dyDescent="0.3">
      <c r="A2038" s="631" t="s">
        <v>3235</v>
      </c>
      <c r="B2038" s="632" t="s">
        <v>2531</v>
      </c>
      <c r="C2038" s="632" t="s">
        <v>634</v>
      </c>
      <c r="D2038" s="632" t="s">
        <v>2734</v>
      </c>
      <c r="E2038" s="632" t="s">
        <v>2735</v>
      </c>
      <c r="F2038" s="649">
        <v>6</v>
      </c>
      <c r="G2038" s="649">
        <v>2112</v>
      </c>
      <c r="H2038" s="649">
        <v>1</v>
      </c>
      <c r="I2038" s="649">
        <v>352</v>
      </c>
      <c r="J2038" s="649">
        <v>6</v>
      </c>
      <c r="K2038" s="649">
        <v>2112</v>
      </c>
      <c r="L2038" s="649">
        <v>1</v>
      </c>
      <c r="M2038" s="649">
        <v>352</v>
      </c>
      <c r="N2038" s="649">
        <v>6</v>
      </c>
      <c r="O2038" s="649">
        <v>2118</v>
      </c>
      <c r="P2038" s="637">
        <v>1.0028409090909092</v>
      </c>
      <c r="Q2038" s="650">
        <v>353</v>
      </c>
    </row>
    <row r="2039" spans="1:17" ht="14.4" customHeight="1" x14ac:dyDescent="0.3">
      <c r="A2039" s="631" t="s">
        <v>3235</v>
      </c>
      <c r="B2039" s="632" t="s">
        <v>2531</v>
      </c>
      <c r="C2039" s="632" t="s">
        <v>634</v>
      </c>
      <c r="D2039" s="632" t="s">
        <v>2928</v>
      </c>
      <c r="E2039" s="632" t="s">
        <v>2929</v>
      </c>
      <c r="F2039" s="649">
        <v>88</v>
      </c>
      <c r="G2039" s="649">
        <v>0</v>
      </c>
      <c r="H2039" s="649"/>
      <c r="I2039" s="649">
        <v>0</v>
      </c>
      <c r="J2039" s="649">
        <v>75</v>
      </c>
      <c r="K2039" s="649">
        <v>0</v>
      </c>
      <c r="L2039" s="649"/>
      <c r="M2039" s="649">
        <v>0</v>
      </c>
      <c r="N2039" s="649">
        <v>97</v>
      </c>
      <c r="O2039" s="649">
        <v>0</v>
      </c>
      <c r="P2039" s="637"/>
      <c r="Q2039" s="650">
        <v>0</v>
      </c>
    </row>
    <row r="2040" spans="1:17" ht="14.4" customHeight="1" x14ac:dyDescent="0.3">
      <c r="A2040" s="631" t="s">
        <v>3242</v>
      </c>
      <c r="B2040" s="632" t="s">
        <v>2498</v>
      </c>
      <c r="C2040" s="632" t="s">
        <v>634</v>
      </c>
      <c r="D2040" s="632" t="s">
        <v>2520</v>
      </c>
      <c r="E2040" s="632" t="s">
        <v>2521</v>
      </c>
      <c r="F2040" s="649">
        <v>1</v>
      </c>
      <c r="G2040" s="649">
        <v>281</v>
      </c>
      <c r="H2040" s="649"/>
      <c r="I2040" s="649">
        <v>281</v>
      </c>
      <c r="J2040" s="649"/>
      <c r="K2040" s="649"/>
      <c r="L2040" s="649"/>
      <c r="M2040" s="649"/>
      <c r="N2040" s="649"/>
      <c r="O2040" s="649"/>
      <c r="P2040" s="637"/>
      <c r="Q2040" s="650"/>
    </row>
    <row r="2041" spans="1:17" ht="14.4" customHeight="1" x14ac:dyDescent="0.3">
      <c r="A2041" s="631" t="s">
        <v>3242</v>
      </c>
      <c r="B2041" s="632" t="s">
        <v>2531</v>
      </c>
      <c r="C2041" s="632" t="s">
        <v>2499</v>
      </c>
      <c r="D2041" s="632" t="s">
        <v>2535</v>
      </c>
      <c r="E2041" s="632" t="s">
        <v>675</v>
      </c>
      <c r="F2041" s="649"/>
      <c r="G2041" s="649"/>
      <c r="H2041" s="649"/>
      <c r="I2041" s="649"/>
      <c r="J2041" s="649"/>
      <c r="K2041" s="649"/>
      <c r="L2041" s="649"/>
      <c r="M2041" s="649"/>
      <c r="N2041" s="649">
        <v>0.01</v>
      </c>
      <c r="O2041" s="649">
        <v>49.43</v>
      </c>
      <c r="P2041" s="637"/>
      <c r="Q2041" s="650">
        <v>4943</v>
      </c>
    </row>
    <row r="2042" spans="1:17" ht="14.4" customHeight="1" x14ac:dyDescent="0.3">
      <c r="A2042" s="631" t="s">
        <v>3242</v>
      </c>
      <c r="B2042" s="632" t="s">
        <v>2531</v>
      </c>
      <c r="C2042" s="632" t="s">
        <v>2499</v>
      </c>
      <c r="D2042" s="632" t="s">
        <v>2536</v>
      </c>
      <c r="E2042" s="632" t="s">
        <v>2537</v>
      </c>
      <c r="F2042" s="649">
        <v>2.1</v>
      </c>
      <c r="G2042" s="649">
        <v>2110.13</v>
      </c>
      <c r="H2042" s="649">
        <v>2.1000079616249678</v>
      </c>
      <c r="I2042" s="649">
        <v>1004.8238095238096</v>
      </c>
      <c r="J2042" s="649">
        <v>1</v>
      </c>
      <c r="K2042" s="649">
        <v>1004.82</v>
      </c>
      <c r="L2042" s="649">
        <v>1</v>
      </c>
      <c r="M2042" s="649">
        <v>1004.82</v>
      </c>
      <c r="N2042" s="649"/>
      <c r="O2042" s="649"/>
      <c r="P2042" s="637"/>
      <c r="Q2042" s="650"/>
    </row>
    <row r="2043" spans="1:17" ht="14.4" customHeight="1" x14ac:dyDescent="0.3">
      <c r="A2043" s="631" t="s">
        <v>3242</v>
      </c>
      <c r="B2043" s="632" t="s">
        <v>2531</v>
      </c>
      <c r="C2043" s="632" t="s">
        <v>2499</v>
      </c>
      <c r="D2043" s="632" t="s">
        <v>2542</v>
      </c>
      <c r="E2043" s="632" t="s">
        <v>616</v>
      </c>
      <c r="F2043" s="649">
        <v>1</v>
      </c>
      <c r="G2043" s="649">
        <v>932.82</v>
      </c>
      <c r="H2043" s="649"/>
      <c r="I2043" s="649">
        <v>932.82</v>
      </c>
      <c r="J2043" s="649"/>
      <c r="K2043" s="649"/>
      <c r="L2043" s="649"/>
      <c r="M2043" s="649"/>
      <c r="N2043" s="649">
        <v>1</v>
      </c>
      <c r="O2043" s="649">
        <v>843.46</v>
      </c>
      <c r="P2043" s="637"/>
      <c r="Q2043" s="650">
        <v>843.46</v>
      </c>
    </row>
    <row r="2044" spans="1:17" ht="14.4" customHeight="1" x14ac:dyDescent="0.3">
      <c r="A2044" s="631" t="s">
        <v>3242</v>
      </c>
      <c r="B2044" s="632" t="s">
        <v>2531</v>
      </c>
      <c r="C2044" s="632" t="s">
        <v>2499</v>
      </c>
      <c r="D2044" s="632" t="s">
        <v>2545</v>
      </c>
      <c r="E2044" s="632" t="s">
        <v>716</v>
      </c>
      <c r="F2044" s="649">
        <v>0.05</v>
      </c>
      <c r="G2044" s="649">
        <v>442.7</v>
      </c>
      <c r="H2044" s="649"/>
      <c r="I2044" s="649">
        <v>8854</v>
      </c>
      <c r="J2044" s="649"/>
      <c r="K2044" s="649"/>
      <c r="L2044" s="649"/>
      <c r="M2044" s="649"/>
      <c r="N2044" s="649"/>
      <c r="O2044" s="649"/>
      <c r="P2044" s="637"/>
      <c r="Q2044" s="650"/>
    </row>
    <row r="2045" spans="1:17" ht="14.4" customHeight="1" x14ac:dyDescent="0.3">
      <c r="A2045" s="631" t="s">
        <v>3242</v>
      </c>
      <c r="B2045" s="632" t="s">
        <v>2531</v>
      </c>
      <c r="C2045" s="632" t="s">
        <v>2499</v>
      </c>
      <c r="D2045" s="632" t="s">
        <v>2546</v>
      </c>
      <c r="E2045" s="632" t="s">
        <v>723</v>
      </c>
      <c r="F2045" s="649">
        <v>0.1</v>
      </c>
      <c r="G2045" s="649">
        <v>194.93</v>
      </c>
      <c r="H2045" s="649"/>
      <c r="I2045" s="649">
        <v>1949.3</v>
      </c>
      <c r="J2045" s="649"/>
      <c r="K2045" s="649"/>
      <c r="L2045" s="649"/>
      <c r="M2045" s="649"/>
      <c r="N2045" s="649"/>
      <c r="O2045" s="649"/>
      <c r="P2045" s="637"/>
      <c r="Q2045" s="650"/>
    </row>
    <row r="2046" spans="1:17" ht="14.4" customHeight="1" x14ac:dyDescent="0.3">
      <c r="A2046" s="631" t="s">
        <v>3242</v>
      </c>
      <c r="B2046" s="632" t="s">
        <v>2531</v>
      </c>
      <c r="C2046" s="632" t="s">
        <v>2499</v>
      </c>
      <c r="D2046" s="632" t="s">
        <v>2547</v>
      </c>
      <c r="E2046" s="632" t="s">
        <v>716</v>
      </c>
      <c r="F2046" s="649">
        <v>2.5499999999999998</v>
      </c>
      <c r="G2046" s="649">
        <v>4563.7800000000007</v>
      </c>
      <c r="H2046" s="649">
        <v>2.007115841322896</v>
      </c>
      <c r="I2046" s="649">
        <v>1789.717647058824</v>
      </c>
      <c r="J2046" s="649">
        <v>1.25</v>
      </c>
      <c r="K2046" s="649">
        <v>2273.7999999999997</v>
      </c>
      <c r="L2046" s="649">
        <v>1</v>
      </c>
      <c r="M2046" s="649">
        <v>1819.0399999999997</v>
      </c>
      <c r="N2046" s="649">
        <v>1.4</v>
      </c>
      <c r="O2046" s="649">
        <v>1790.3700000000001</v>
      </c>
      <c r="P2046" s="637">
        <v>0.78739115137655047</v>
      </c>
      <c r="Q2046" s="650">
        <v>1278.8357142857144</v>
      </c>
    </row>
    <row r="2047" spans="1:17" ht="14.4" customHeight="1" x14ac:dyDescent="0.3">
      <c r="A2047" s="631" t="s">
        <v>3242</v>
      </c>
      <c r="B2047" s="632" t="s">
        <v>2531</v>
      </c>
      <c r="C2047" s="632" t="s">
        <v>2499</v>
      </c>
      <c r="D2047" s="632" t="s">
        <v>2550</v>
      </c>
      <c r="E2047" s="632" t="s">
        <v>716</v>
      </c>
      <c r="F2047" s="649">
        <v>0.05</v>
      </c>
      <c r="G2047" s="649">
        <v>2102.09</v>
      </c>
      <c r="H2047" s="649">
        <v>1.2560964679027913</v>
      </c>
      <c r="I2047" s="649">
        <v>42041.8</v>
      </c>
      <c r="J2047" s="649">
        <v>0.05</v>
      </c>
      <c r="K2047" s="649">
        <v>1673.51</v>
      </c>
      <c r="L2047" s="649">
        <v>1</v>
      </c>
      <c r="M2047" s="649">
        <v>33470.199999999997</v>
      </c>
      <c r="N2047" s="649"/>
      <c r="O2047" s="649"/>
      <c r="P2047" s="637"/>
      <c r="Q2047" s="650"/>
    </row>
    <row r="2048" spans="1:17" ht="14.4" customHeight="1" x14ac:dyDescent="0.3">
      <c r="A2048" s="631" t="s">
        <v>3242</v>
      </c>
      <c r="B2048" s="632" t="s">
        <v>2531</v>
      </c>
      <c r="C2048" s="632" t="s">
        <v>2499</v>
      </c>
      <c r="D2048" s="632" t="s">
        <v>2551</v>
      </c>
      <c r="E2048" s="632" t="s">
        <v>716</v>
      </c>
      <c r="F2048" s="649"/>
      <c r="G2048" s="649"/>
      <c r="H2048" s="649"/>
      <c r="I2048" s="649"/>
      <c r="J2048" s="649"/>
      <c r="K2048" s="649"/>
      <c r="L2048" s="649"/>
      <c r="M2048" s="649"/>
      <c r="N2048" s="649">
        <v>0.35</v>
      </c>
      <c r="O2048" s="649">
        <v>229.43</v>
      </c>
      <c r="P2048" s="637"/>
      <c r="Q2048" s="650">
        <v>655.51428571428573</v>
      </c>
    </row>
    <row r="2049" spans="1:17" ht="14.4" customHeight="1" x14ac:dyDescent="0.3">
      <c r="A2049" s="631" t="s">
        <v>3242</v>
      </c>
      <c r="B2049" s="632" t="s">
        <v>2531</v>
      </c>
      <c r="C2049" s="632" t="s">
        <v>2499</v>
      </c>
      <c r="D2049" s="632" t="s">
        <v>2552</v>
      </c>
      <c r="E2049" s="632" t="s">
        <v>716</v>
      </c>
      <c r="F2049" s="649"/>
      <c r="G2049" s="649"/>
      <c r="H2049" s="649"/>
      <c r="I2049" s="649"/>
      <c r="J2049" s="649"/>
      <c r="K2049" s="649"/>
      <c r="L2049" s="649"/>
      <c r="M2049" s="649"/>
      <c r="N2049" s="649">
        <v>0.02</v>
      </c>
      <c r="O2049" s="649">
        <v>262.23</v>
      </c>
      <c r="P2049" s="637"/>
      <c r="Q2049" s="650">
        <v>13111.5</v>
      </c>
    </row>
    <row r="2050" spans="1:17" ht="14.4" customHeight="1" x14ac:dyDescent="0.3">
      <c r="A2050" s="631" t="s">
        <v>3242</v>
      </c>
      <c r="B2050" s="632" t="s">
        <v>2531</v>
      </c>
      <c r="C2050" s="632" t="s">
        <v>634</v>
      </c>
      <c r="D2050" s="632" t="s">
        <v>2587</v>
      </c>
      <c r="E2050" s="632" t="s">
        <v>2588</v>
      </c>
      <c r="F2050" s="649"/>
      <c r="G2050" s="649"/>
      <c r="H2050" s="649"/>
      <c r="I2050" s="649"/>
      <c r="J2050" s="649"/>
      <c r="K2050" s="649"/>
      <c r="L2050" s="649"/>
      <c r="M2050" s="649"/>
      <c r="N2050" s="649">
        <v>2</v>
      </c>
      <c r="O2050" s="649">
        <v>428</v>
      </c>
      <c r="P2050" s="637"/>
      <c r="Q2050" s="650">
        <v>214</v>
      </c>
    </row>
    <row r="2051" spans="1:17" ht="14.4" customHeight="1" x14ac:dyDescent="0.3">
      <c r="A2051" s="631" t="s">
        <v>3242</v>
      </c>
      <c r="B2051" s="632" t="s">
        <v>2531</v>
      </c>
      <c r="C2051" s="632" t="s">
        <v>634</v>
      </c>
      <c r="D2051" s="632" t="s">
        <v>2587</v>
      </c>
      <c r="E2051" s="632" t="s">
        <v>2589</v>
      </c>
      <c r="F2051" s="649"/>
      <c r="G2051" s="649"/>
      <c r="H2051" s="649"/>
      <c r="I2051" s="649"/>
      <c r="J2051" s="649">
        <v>3</v>
      </c>
      <c r="K2051" s="649">
        <v>639</v>
      </c>
      <c r="L2051" s="649">
        <v>1</v>
      </c>
      <c r="M2051" s="649">
        <v>213</v>
      </c>
      <c r="N2051" s="649">
        <v>0</v>
      </c>
      <c r="O2051" s="649">
        <v>0</v>
      </c>
      <c r="P2051" s="637">
        <v>0</v>
      </c>
      <c r="Q2051" s="650"/>
    </row>
    <row r="2052" spans="1:17" ht="14.4" customHeight="1" x14ac:dyDescent="0.3">
      <c r="A2052" s="631" t="s">
        <v>3242</v>
      </c>
      <c r="B2052" s="632" t="s">
        <v>2531</v>
      </c>
      <c r="C2052" s="632" t="s">
        <v>634</v>
      </c>
      <c r="D2052" s="632" t="s">
        <v>2590</v>
      </c>
      <c r="E2052" s="632" t="s">
        <v>2591</v>
      </c>
      <c r="F2052" s="649">
        <v>3</v>
      </c>
      <c r="G2052" s="649">
        <v>465</v>
      </c>
      <c r="H2052" s="649">
        <v>1.5</v>
      </c>
      <c r="I2052" s="649">
        <v>155</v>
      </c>
      <c r="J2052" s="649">
        <v>2</v>
      </c>
      <c r="K2052" s="649">
        <v>310</v>
      </c>
      <c r="L2052" s="649">
        <v>1</v>
      </c>
      <c r="M2052" s="649">
        <v>155</v>
      </c>
      <c r="N2052" s="649">
        <v>1</v>
      </c>
      <c r="O2052" s="649">
        <v>155</v>
      </c>
      <c r="P2052" s="637">
        <v>0.5</v>
      </c>
      <c r="Q2052" s="650">
        <v>155</v>
      </c>
    </row>
    <row r="2053" spans="1:17" ht="14.4" customHeight="1" x14ac:dyDescent="0.3">
      <c r="A2053" s="631" t="s">
        <v>3242</v>
      </c>
      <c r="B2053" s="632" t="s">
        <v>2531</v>
      </c>
      <c r="C2053" s="632" t="s">
        <v>634</v>
      </c>
      <c r="D2053" s="632" t="s">
        <v>2590</v>
      </c>
      <c r="E2053" s="632" t="s">
        <v>2592</v>
      </c>
      <c r="F2053" s="649">
        <v>1</v>
      </c>
      <c r="G2053" s="649">
        <v>155</v>
      </c>
      <c r="H2053" s="649">
        <v>0.5</v>
      </c>
      <c r="I2053" s="649">
        <v>155</v>
      </c>
      <c r="J2053" s="649">
        <v>2</v>
      </c>
      <c r="K2053" s="649">
        <v>310</v>
      </c>
      <c r="L2053" s="649">
        <v>1</v>
      </c>
      <c r="M2053" s="649">
        <v>155</v>
      </c>
      <c r="N2053" s="649">
        <v>1</v>
      </c>
      <c r="O2053" s="649">
        <v>155</v>
      </c>
      <c r="P2053" s="637">
        <v>0.5</v>
      </c>
      <c r="Q2053" s="650">
        <v>155</v>
      </c>
    </row>
    <row r="2054" spans="1:17" ht="14.4" customHeight="1" x14ac:dyDescent="0.3">
      <c r="A2054" s="631" t="s">
        <v>3242</v>
      </c>
      <c r="B2054" s="632" t="s">
        <v>2531</v>
      </c>
      <c r="C2054" s="632" t="s">
        <v>634</v>
      </c>
      <c r="D2054" s="632" t="s">
        <v>2593</v>
      </c>
      <c r="E2054" s="632" t="s">
        <v>2594</v>
      </c>
      <c r="F2054" s="649">
        <v>1</v>
      </c>
      <c r="G2054" s="649">
        <v>187</v>
      </c>
      <c r="H2054" s="649">
        <v>0.5</v>
      </c>
      <c r="I2054" s="649">
        <v>187</v>
      </c>
      <c r="J2054" s="649">
        <v>2</v>
      </c>
      <c r="K2054" s="649">
        <v>374</v>
      </c>
      <c r="L2054" s="649">
        <v>1</v>
      </c>
      <c r="M2054" s="649">
        <v>187</v>
      </c>
      <c r="N2054" s="649"/>
      <c r="O2054" s="649"/>
      <c r="P2054" s="637"/>
      <c r="Q2054" s="650"/>
    </row>
    <row r="2055" spans="1:17" ht="14.4" customHeight="1" x14ac:dyDescent="0.3">
      <c r="A2055" s="631" t="s">
        <v>3242</v>
      </c>
      <c r="B2055" s="632" t="s">
        <v>2531</v>
      </c>
      <c r="C2055" s="632" t="s">
        <v>634</v>
      </c>
      <c r="D2055" s="632" t="s">
        <v>2593</v>
      </c>
      <c r="E2055" s="632" t="s">
        <v>2595</v>
      </c>
      <c r="F2055" s="649">
        <v>3</v>
      </c>
      <c r="G2055" s="649">
        <v>561</v>
      </c>
      <c r="H2055" s="649">
        <v>1.5</v>
      </c>
      <c r="I2055" s="649">
        <v>187</v>
      </c>
      <c r="J2055" s="649">
        <v>2</v>
      </c>
      <c r="K2055" s="649">
        <v>374</v>
      </c>
      <c r="L2055" s="649">
        <v>1</v>
      </c>
      <c r="M2055" s="649">
        <v>187</v>
      </c>
      <c r="N2055" s="649"/>
      <c r="O2055" s="649"/>
      <c r="P2055" s="637"/>
      <c r="Q2055" s="650"/>
    </row>
    <row r="2056" spans="1:17" ht="14.4" customHeight="1" x14ac:dyDescent="0.3">
      <c r="A2056" s="631" t="s">
        <v>3242</v>
      </c>
      <c r="B2056" s="632" t="s">
        <v>2531</v>
      </c>
      <c r="C2056" s="632" t="s">
        <v>634</v>
      </c>
      <c r="D2056" s="632" t="s">
        <v>2596</v>
      </c>
      <c r="E2056" s="632" t="s">
        <v>2597</v>
      </c>
      <c r="F2056" s="649">
        <v>4</v>
      </c>
      <c r="G2056" s="649">
        <v>512</v>
      </c>
      <c r="H2056" s="649">
        <v>2</v>
      </c>
      <c r="I2056" s="649">
        <v>128</v>
      </c>
      <c r="J2056" s="649">
        <v>2</v>
      </c>
      <c r="K2056" s="649">
        <v>256</v>
      </c>
      <c r="L2056" s="649">
        <v>1</v>
      </c>
      <c r="M2056" s="649">
        <v>128</v>
      </c>
      <c r="N2056" s="649"/>
      <c r="O2056" s="649"/>
      <c r="P2056" s="637"/>
      <c r="Q2056" s="650"/>
    </row>
    <row r="2057" spans="1:17" ht="14.4" customHeight="1" x14ac:dyDescent="0.3">
      <c r="A2057" s="631" t="s">
        <v>3242</v>
      </c>
      <c r="B2057" s="632" t="s">
        <v>2531</v>
      </c>
      <c r="C2057" s="632" t="s">
        <v>634</v>
      </c>
      <c r="D2057" s="632" t="s">
        <v>2596</v>
      </c>
      <c r="E2057" s="632" t="s">
        <v>2598</v>
      </c>
      <c r="F2057" s="649">
        <v>3</v>
      </c>
      <c r="G2057" s="649">
        <v>384</v>
      </c>
      <c r="H2057" s="649">
        <v>1.5</v>
      </c>
      <c r="I2057" s="649">
        <v>128</v>
      </c>
      <c r="J2057" s="649">
        <v>2</v>
      </c>
      <c r="K2057" s="649">
        <v>256</v>
      </c>
      <c r="L2057" s="649">
        <v>1</v>
      </c>
      <c r="M2057" s="649">
        <v>128</v>
      </c>
      <c r="N2057" s="649">
        <v>1</v>
      </c>
      <c r="O2057" s="649">
        <v>128</v>
      </c>
      <c r="P2057" s="637">
        <v>0.5</v>
      </c>
      <c r="Q2057" s="650">
        <v>128</v>
      </c>
    </row>
    <row r="2058" spans="1:17" ht="14.4" customHeight="1" x14ac:dyDescent="0.3">
      <c r="A2058" s="631" t="s">
        <v>3242</v>
      </c>
      <c r="B2058" s="632" t="s">
        <v>2531</v>
      </c>
      <c r="C2058" s="632" t="s">
        <v>634</v>
      </c>
      <c r="D2058" s="632" t="s">
        <v>2599</v>
      </c>
      <c r="E2058" s="632" t="s">
        <v>2600</v>
      </c>
      <c r="F2058" s="649">
        <v>29</v>
      </c>
      <c r="G2058" s="649">
        <v>6467</v>
      </c>
      <c r="H2058" s="649">
        <v>1.8125</v>
      </c>
      <c r="I2058" s="649">
        <v>223</v>
      </c>
      <c r="J2058" s="649">
        <v>16</v>
      </c>
      <c r="K2058" s="649">
        <v>3568</v>
      </c>
      <c r="L2058" s="649">
        <v>1</v>
      </c>
      <c r="M2058" s="649">
        <v>223</v>
      </c>
      <c r="N2058" s="649">
        <v>2</v>
      </c>
      <c r="O2058" s="649">
        <v>448</v>
      </c>
      <c r="P2058" s="637">
        <v>0.12556053811659193</v>
      </c>
      <c r="Q2058" s="650">
        <v>224</v>
      </c>
    </row>
    <row r="2059" spans="1:17" ht="14.4" customHeight="1" x14ac:dyDescent="0.3">
      <c r="A2059" s="631" t="s">
        <v>3242</v>
      </c>
      <c r="B2059" s="632" t="s">
        <v>2531</v>
      </c>
      <c r="C2059" s="632" t="s">
        <v>634</v>
      </c>
      <c r="D2059" s="632" t="s">
        <v>2599</v>
      </c>
      <c r="E2059" s="632" t="s">
        <v>2601</v>
      </c>
      <c r="F2059" s="649">
        <v>2</v>
      </c>
      <c r="G2059" s="649">
        <v>446</v>
      </c>
      <c r="H2059" s="649">
        <v>1</v>
      </c>
      <c r="I2059" s="649">
        <v>223</v>
      </c>
      <c r="J2059" s="649">
        <v>2</v>
      </c>
      <c r="K2059" s="649">
        <v>446</v>
      </c>
      <c r="L2059" s="649">
        <v>1</v>
      </c>
      <c r="M2059" s="649">
        <v>223</v>
      </c>
      <c r="N2059" s="649">
        <v>5</v>
      </c>
      <c r="O2059" s="649">
        <v>1120</v>
      </c>
      <c r="P2059" s="637">
        <v>2.5112107623318387</v>
      </c>
      <c r="Q2059" s="650">
        <v>224</v>
      </c>
    </row>
    <row r="2060" spans="1:17" ht="14.4" customHeight="1" x14ac:dyDescent="0.3">
      <c r="A2060" s="631" t="s">
        <v>3242</v>
      </c>
      <c r="B2060" s="632" t="s">
        <v>2531</v>
      </c>
      <c r="C2060" s="632" t="s">
        <v>634</v>
      </c>
      <c r="D2060" s="632" t="s">
        <v>2602</v>
      </c>
      <c r="E2060" s="632" t="s">
        <v>2603</v>
      </c>
      <c r="F2060" s="649">
        <v>2</v>
      </c>
      <c r="G2060" s="649">
        <v>446</v>
      </c>
      <c r="H2060" s="649">
        <v>2</v>
      </c>
      <c r="I2060" s="649">
        <v>223</v>
      </c>
      <c r="J2060" s="649">
        <v>1</v>
      </c>
      <c r="K2060" s="649">
        <v>223</v>
      </c>
      <c r="L2060" s="649">
        <v>1</v>
      </c>
      <c r="M2060" s="649">
        <v>223</v>
      </c>
      <c r="N2060" s="649"/>
      <c r="O2060" s="649"/>
      <c r="P2060" s="637"/>
      <c r="Q2060" s="650"/>
    </row>
    <row r="2061" spans="1:17" ht="14.4" customHeight="1" x14ac:dyDescent="0.3">
      <c r="A2061" s="631" t="s">
        <v>3242</v>
      </c>
      <c r="B2061" s="632" t="s">
        <v>2531</v>
      </c>
      <c r="C2061" s="632" t="s">
        <v>634</v>
      </c>
      <c r="D2061" s="632" t="s">
        <v>2602</v>
      </c>
      <c r="E2061" s="632" t="s">
        <v>2604</v>
      </c>
      <c r="F2061" s="649">
        <v>2</v>
      </c>
      <c r="G2061" s="649">
        <v>446</v>
      </c>
      <c r="H2061" s="649">
        <v>1</v>
      </c>
      <c r="I2061" s="649">
        <v>223</v>
      </c>
      <c r="J2061" s="649">
        <v>2</v>
      </c>
      <c r="K2061" s="649">
        <v>446</v>
      </c>
      <c r="L2061" s="649">
        <v>1</v>
      </c>
      <c r="M2061" s="649">
        <v>223</v>
      </c>
      <c r="N2061" s="649"/>
      <c r="O2061" s="649"/>
      <c r="P2061" s="637"/>
      <c r="Q2061" s="650"/>
    </row>
    <row r="2062" spans="1:17" ht="14.4" customHeight="1" x14ac:dyDescent="0.3">
      <c r="A2062" s="631" t="s">
        <v>3242</v>
      </c>
      <c r="B2062" s="632" t="s">
        <v>2531</v>
      </c>
      <c r="C2062" s="632" t="s">
        <v>634</v>
      </c>
      <c r="D2062" s="632" t="s">
        <v>2605</v>
      </c>
      <c r="E2062" s="632" t="s">
        <v>2606</v>
      </c>
      <c r="F2062" s="649">
        <v>1</v>
      </c>
      <c r="G2062" s="649">
        <v>353</v>
      </c>
      <c r="H2062" s="649"/>
      <c r="I2062" s="649">
        <v>353</v>
      </c>
      <c r="J2062" s="649"/>
      <c r="K2062" s="649"/>
      <c r="L2062" s="649"/>
      <c r="M2062" s="649"/>
      <c r="N2062" s="649"/>
      <c r="O2062" s="649"/>
      <c r="P2062" s="637"/>
      <c r="Q2062" s="650"/>
    </row>
    <row r="2063" spans="1:17" ht="14.4" customHeight="1" x14ac:dyDescent="0.3">
      <c r="A2063" s="631" t="s">
        <v>3242</v>
      </c>
      <c r="B2063" s="632" t="s">
        <v>2531</v>
      </c>
      <c r="C2063" s="632" t="s">
        <v>634</v>
      </c>
      <c r="D2063" s="632" t="s">
        <v>2608</v>
      </c>
      <c r="E2063" s="632" t="s">
        <v>2609</v>
      </c>
      <c r="F2063" s="649">
        <v>3</v>
      </c>
      <c r="G2063" s="649">
        <v>675</v>
      </c>
      <c r="H2063" s="649"/>
      <c r="I2063" s="649">
        <v>225</v>
      </c>
      <c r="J2063" s="649"/>
      <c r="K2063" s="649"/>
      <c r="L2063" s="649"/>
      <c r="M2063" s="649"/>
      <c r="N2063" s="649">
        <v>4</v>
      </c>
      <c r="O2063" s="649">
        <v>904</v>
      </c>
      <c r="P2063" s="637"/>
      <c r="Q2063" s="650">
        <v>226</v>
      </c>
    </row>
    <row r="2064" spans="1:17" ht="14.4" customHeight="1" x14ac:dyDescent="0.3">
      <c r="A2064" s="631" t="s">
        <v>3242</v>
      </c>
      <c r="B2064" s="632" t="s">
        <v>2531</v>
      </c>
      <c r="C2064" s="632" t="s">
        <v>634</v>
      </c>
      <c r="D2064" s="632" t="s">
        <v>2608</v>
      </c>
      <c r="E2064" s="632" t="s">
        <v>2610</v>
      </c>
      <c r="F2064" s="649">
        <v>3</v>
      </c>
      <c r="G2064" s="649">
        <v>675</v>
      </c>
      <c r="H2064" s="649">
        <v>1</v>
      </c>
      <c r="I2064" s="649">
        <v>225</v>
      </c>
      <c r="J2064" s="649">
        <v>3</v>
      </c>
      <c r="K2064" s="649">
        <v>675</v>
      </c>
      <c r="L2064" s="649">
        <v>1</v>
      </c>
      <c r="M2064" s="649">
        <v>225</v>
      </c>
      <c r="N2064" s="649"/>
      <c r="O2064" s="649"/>
      <c r="P2064" s="637"/>
      <c r="Q2064" s="650"/>
    </row>
    <row r="2065" spans="1:17" ht="14.4" customHeight="1" x14ac:dyDescent="0.3">
      <c r="A2065" s="631" t="s">
        <v>3242</v>
      </c>
      <c r="B2065" s="632" t="s">
        <v>2531</v>
      </c>
      <c r="C2065" s="632" t="s">
        <v>634</v>
      </c>
      <c r="D2065" s="632" t="s">
        <v>2642</v>
      </c>
      <c r="E2065" s="632" t="s">
        <v>2643</v>
      </c>
      <c r="F2065" s="649">
        <v>2</v>
      </c>
      <c r="G2065" s="649">
        <v>2586</v>
      </c>
      <c r="H2065" s="649"/>
      <c r="I2065" s="649">
        <v>1293</v>
      </c>
      <c r="J2065" s="649"/>
      <c r="K2065" s="649"/>
      <c r="L2065" s="649"/>
      <c r="M2065" s="649"/>
      <c r="N2065" s="649">
        <v>1</v>
      </c>
      <c r="O2065" s="649">
        <v>1294</v>
      </c>
      <c r="P2065" s="637"/>
      <c r="Q2065" s="650">
        <v>1294</v>
      </c>
    </row>
    <row r="2066" spans="1:17" ht="14.4" customHeight="1" x14ac:dyDescent="0.3">
      <c r="A2066" s="631" t="s">
        <v>3242</v>
      </c>
      <c r="B2066" s="632" t="s">
        <v>2531</v>
      </c>
      <c r="C2066" s="632" t="s">
        <v>634</v>
      </c>
      <c r="D2066" s="632" t="s">
        <v>2644</v>
      </c>
      <c r="E2066" s="632" t="s">
        <v>2645</v>
      </c>
      <c r="F2066" s="649">
        <v>2</v>
      </c>
      <c r="G2066" s="649">
        <v>2354</v>
      </c>
      <c r="H2066" s="649"/>
      <c r="I2066" s="649">
        <v>1177</v>
      </c>
      <c r="J2066" s="649"/>
      <c r="K2066" s="649"/>
      <c r="L2066" s="649"/>
      <c r="M2066" s="649"/>
      <c r="N2066" s="649"/>
      <c r="O2066" s="649"/>
      <c r="P2066" s="637"/>
      <c r="Q2066" s="650"/>
    </row>
    <row r="2067" spans="1:17" ht="14.4" customHeight="1" x14ac:dyDescent="0.3">
      <c r="A2067" s="631" t="s">
        <v>3242</v>
      </c>
      <c r="B2067" s="632" t="s">
        <v>2531</v>
      </c>
      <c r="C2067" s="632" t="s">
        <v>634</v>
      </c>
      <c r="D2067" s="632" t="s">
        <v>2646</v>
      </c>
      <c r="E2067" s="632" t="s">
        <v>2647</v>
      </c>
      <c r="F2067" s="649">
        <v>15</v>
      </c>
      <c r="G2067" s="649">
        <v>77355</v>
      </c>
      <c r="H2067" s="649">
        <v>3.75</v>
      </c>
      <c r="I2067" s="649">
        <v>5157</v>
      </c>
      <c r="J2067" s="649">
        <v>4</v>
      </c>
      <c r="K2067" s="649">
        <v>20628</v>
      </c>
      <c r="L2067" s="649">
        <v>1</v>
      </c>
      <c r="M2067" s="649">
        <v>5157</v>
      </c>
      <c r="N2067" s="649">
        <v>12</v>
      </c>
      <c r="O2067" s="649">
        <v>61892</v>
      </c>
      <c r="P2067" s="637">
        <v>3.000387822377351</v>
      </c>
      <c r="Q2067" s="650">
        <v>5157.666666666667</v>
      </c>
    </row>
    <row r="2068" spans="1:17" ht="14.4" customHeight="1" x14ac:dyDescent="0.3">
      <c r="A2068" s="631" t="s">
        <v>3242</v>
      </c>
      <c r="B2068" s="632" t="s">
        <v>2531</v>
      </c>
      <c r="C2068" s="632" t="s">
        <v>634</v>
      </c>
      <c r="D2068" s="632" t="s">
        <v>2659</v>
      </c>
      <c r="E2068" s="632" t="s">
        <v>2660</v>
      </c>
      <c r="F2068" s="649">
        <v>40</v>
      </c>
      <c r="G2068" s="649">
        <v>7080</v>
      </c>
      <c r="H2068" s="649">
        <v>0.86956521739130432</v>
      </c>
      <c r="I2068" s="649">
        <v>177</v>
      </c>
      <c r="J2068" s="649">
        <v>46</v>
      </c>
      <c r="K2068" s="649">
        <v>8142</v>
      </c>
      <c r="L2068" s="649">
        <v>1</v>
      </c>
      <c r="M2068" s="649">
        <v>177</v>
      </c>
      <c r="N2068" s="649">
        <v>31</v>
      </c>
      <c r="O2068" s="649">
        <v>5518</v>
      </c>
      <c r="P2068" s="637">
        <v>0.67772046180299683</v>
      </c>
      <c r="Q2068" s="650">
        <v>178</v>
      </c>
    </row>
    <row r="2069" spans="1:17" ht="14.4" customHeight="1" x14ac:dyDescent="0.3">
      <c r="A2069" s="631" t="s">
        <v>3242</v>
      </c>
      <c r="B2069" s="632" t="s">
        <v>2531</v>
      </c>
      <c r="C2069" s="632" t="s">
        <v>634</v>
      </c>
      <c r="D2069" s="632" t="s">
        <v>2659</v>
      </c>
      <c r="E2069" s="632" t="s">
        <v>2661</v>
      </c>
      <c r="F2069" s="649">
        <v>17</v>
      </c>
      <c r="G2069" s="649">
        <v>3009</v>
      </c>
      <c r="H2069" s="649">
        <v>1.4166666666666667</v>
      </c>
      <c r="I2069" s="649">
        <v>177</v>
      </c>
      <c r="J2069" s="649">
        <v>12</v>
      </c>
      <c r="K2069" s="649">
        <v>2124</v>
      </c>
      <c r="L2069" s="649">
        <v>1</v>
      </c>
      <c r="M2069" s="649">
        <v>177</v>
      </c>
      <c r="N2069" s="649">
        <v>14</v>
      </c>
      <c r="O2069" s="649">
        <v>2492</v>
      </c>
      <c r="P2069" s="637">
        <v>1.1732580037664784</v>
      </c>
      <c r="Q2069" s="650">
        <v>178</v>
      </c>
    </row>
    <row r="2070" spans="1:17" ht="14.4" customHeight="1" x14ac:dyDescent="0.3">
      <c r="A2070" s="631" t="s">
        <v>3242</v>
      </c>
      <c r="B2070" s="632" t="s">
        <v>2531</v>
      </c>
      <c r="C2070" s="632" t="s">
        <v>634</v>
      </c>
      <c r="D2070" s="632" t="s">
        <v>2662</v>
      </c>
      <c r="E2070" s="632" t="s">
        <v>2663</v>
      </c>
      <c r="F2070" s="649">
        <v>68</v>
      </c>
      <c r="G2070" s="649">
        <v>139264</v>
      </c>
      <c r="H2070" s="649">
        <v>1.0962389206379193</v>
      </c>
      <c r="I2070" s="649">
        <v>2048</v>
      </c>
      <c r="J2070" s="649">
        <v>62</v>
      </c>
      <c r="K2070" s="649">
        <v>127038</v>
      </c>
      <c r="L2070" s="649">
        <v>1</v>
      </c>
      <c r="M2070" s="649">
        <v>2049</v>
      </c>
      <c r="N2070" s="649">
        <v>46</v>
      </c>
      <c r="O2070" s="649">
        <v>94300</v>
      </c>
      <c r="P2070" s="637">
        <v>0.74229758025157822</v>
      </c>
      <c r="Q2070" s="650">
        <v>2050</v>
      </c>
    </row>
    <row r="2071" spans="1:17" ht="14.4" customHeight="1" x14ac:dyDescent="0.3">
      <c r="A2071" s="631" t="s">
        <v>3242</v>
      </c>
      <c r="B2071" s="632" t="s">
        <v>2531</v>
      </c>
      <c r="C2071" s="632" t="s">
        <v>634</v>
      </c>
      <c r="D2071" s="632" t="s">
        <v>2669</v>
      </c>
      <c r="E2071" s="632" t="s">
        <v>2671</v>
      </c>
      <c r="F2071" s="649">
        <v>1</v>
      </c>
      <c r="G2071" s="649">
        <v>2736</v>
      </c>
      <c r="H2071" s="649"/>
      <c r="I2071" s="649">
        <v>2736</v>
      </c>
      <c r="J2071" s="649"/>
      <c r="K2071" s="649"/>
      <c r="L2071" s="649"/>
      <c r="M2071" s="649"/>
      <c r="N2071" s="649">
        <v>1</v>
      </c>
      <c r="O2071" s="649">
        <v>2737</v>
      </c>
      <c r="P2071" s="637"/>
      <c r="Q2071" s="650">
        <v>2737</v>
      </c>
    </row>
    <row r="2072" spans="1:17" ht="14.4" customHeight="1" x14ac:dyDescent="0.3">
      <c r="A2072" s="631" t="s">
        <v>3242</v>
      </c>
      <c r="B2072" s="632" t="s">
        <v>2531</v>
      </c>
      <c r="C2072" s="632" t="s">
        <v>634</v>
      </c>
      <c r="D2072" s="632" t="s">
        <v>2685</v>
      </c>
      <c r="E2072" s="632" t="s">
        <v>2686</v>
      </c>
      <c r="F2072" s="649">
        <v>2</v>
      </c>
      <c r="G2072" s="649">
        <v>310</v>
      </c>
      <c r="H2072" s="649">
        <v>1</v>
      </c>
      <c r="I2072" s="649">
        <v>155</v>
      </c>
      <c r="J2072" s="649">
        <v>2</v>
      </c>
      <c r="K2072" s="649">
        <v>310</v>
      </c>
      <c r="L2072" s="649">
        <v>1</v>
      </c>
      <c r="M2072" s="649">
        <v>155</v>
      </c>
      <c r="N2072" s="649">
        <v>3</v>
      </c>
      <c r="O2072" s="649">
        <v>465</v>
      </c>
      <c r="P2072" s="637">
        <v>1.5</v>
      </c>
      <c r="Q2072" s="650">
        <v>155</v>
      </c>
    </row>
    <row r="2073" spans="1:17" ht="14.4" customHeight="1" x14ac:dyDescent="0.3">
      <c r="A2073" s="631" t="s">
        <v>3242</v>
      </c>
      <c r="B2073" s="632" t="s">
        <v>2531</v>
      </c>
      <c r="C2073" s="632" t="s">
        <v>634</v>
      </c>
      <c r="D2073" s="632" t="s">
        <v>2685</v>
      </c>
      <c r="E2073" s="632" t="s">
        <v>2687</v>
      </c>
      <c r="F2073" s="649">
        <v>2</v>
      </c>
      <c r="G2073" s="649">
        <v>310</v>
      </c>
      <c r="H2073" s="649">
        <v>0.2</v>
      </c>
      <c r="I2073" s="649">
        <v>155</v>
      </c>
      <c r="J2073" s="649">
        <v>10</v>
      </c>
      <c r="K2073" s="649">
        <v>1550</v>
      </c>
      <c r="L2073" s="649">
        <v>1</v>
      </c>
      <c r="M2073" s="649">
        <v>155</v>
      </c>
      <c r="N2073" s="649">
        <v>11</v>
      </c>
      <c r="O2073" s="649">
        <v>1705</v>
      </c>
      <c r="P2073" s="637">
        <v>1.1000000000000001</v>
      </c>
      <c r="Q2073" s="650">
        <v>155</v>
      </c>
    </row>
    <row r="2074" spans="1:17" ht="14.4" customHeight="1" x14ac:dyDescent="0.3">
      <c r="A2074" s="631" t="s">
        <v>3242</v>
      </c>
      <c r="B2074" s="632" t="s">
        <v>2531</v>
      </c>
      <c r="C2074" s="632" t="s">
        <v>634</v>
      </c>
      <c r="D2074" s="632" t="s">
        <v>2688</v>
      </c>
      <c r="E2074" s="632" t="s">
        <v>2689</v>
      </c>
      <c r="F2074" s="649"/>
      <c r="G2074" s="649"/>
      <c r="H2074" s="649"/>
      <c r="I2074" s="649"/>
      <c r="J2074" s="649">
        <v>1</v>
      </c>
      <c r="K2074" s="649">
        <v>199</v>
      </c>
      <c r="L2074" s="649">
        <v>1</v>
      </c>
      <c r="M2074" s="649">
        <v>199</v>
      </c>
      <c r="N2074" s="649"/>
      <c r="O2074" s="649"/>
      <c r="P2074" s="637"/>
      <c r="Q2074" s="650"/>
    </row>
    <row r="2075" spans="1:17" ht="14.4" customHeight="1" x14ac:dyDescent="0.3">
      <c r="A2075" s="631" t="s">
        <v>3242</v>
      </c>
      <c r="B2075" s="632" t="s">
        <v>2531</v>
      </c>
      <c r="C2075" s="632" t="s">
        <v>634</v>
      </c>
      <c r="D2075" s="632" t="s">
        <v>2698</v>
      </c>
      <c r="E2075" s="632" t="s">
        <v>2699</v>
      </c>
      <c r="F2075" s="649">
        <v>2</v>
      </c>
      <c r="G2075" s="649">
        <v>326</v>
      </c>
      <c r="H2075" s="649"/>
      <c r="I2075" s="649">
        <v>163</v>
      </c>
      <c r="J2075" s="649"/>
      <c r="K2075" s="649"/>
      <c r="L2075" s="649"/>
      <c r="M2075" s="649"/>
      <c r="N2075" s="649"/>
      <c r="O2075" s="649"/>
      <c r="P2075" s="637"/>
      <c r="Q2075" s="650"/>
    </row>
    <row r="2076" spans="1:17" ht="14.4" customHeight="1" x14ac:dyDescent="0.3">
      <c r="A2076" s="631" t="s">
        <v>3242</v>
      </c>
      <c r="B2076" s="632" t="s">
        <v>2531</v>
      </c>
      <c r="C2076" s="632" t="s">
        <v>634</v>
      </c>
      <c r="D2076" s="632" t="s">
        <v>2698</v>
      </c>
      <c r="E2076" s="632" t="s">
        <v>2700</v>
      </c>
      <c r="F2076" s="649"/>
      <c r="G2076" s="649"/>
      <c r="H2076" s="649"/>
      <c r="I2076" s="649"/>
      <c r="J2076" s="649">
        <v>2</v>
      </c>
      <c r="K2076" s="649">
        <v>326</v>
      </c>
      <c r="L2076" s="649">
        <v>1</v>
      </c>
      <c r="M2076" s="649">
        <v>163</v>
      </c>
      <c r="N2076" s="649"/>
      <c r="O2076" s="649"/>
      <c r="P2076" s="637"/>
      <c r="Q2076" s="650"/>
    </row>
    <row r="2077" spans="1:17" ht="14.4" customHeight="1" x14ac:dyDescent="0.3">
      <c r="A2077" s="631" t="s">
        <v>3242</v>
      </c>
      <c r="B2077" s="632" t="s">
        <v>2531</v>
      </c>
      <c r="C2077" s="632" t="s">
        <v>634</v>
      </c>
      <c r="D2077" s="632" t="s">
        <v>2704</v>
      </c>
      <c r="E2077" s="632" t="s">
        <v>2705</v>
      </c>
      <c r="F2077" s="649">
        <v>13</v>
      </c>
      <c r="G2077" s="649">
        <v>28002</v>
      </c>
      <c r="H2077" s="649">
        <v>2.5987935034802785</v>
      </c>
      <c r="I2077" s="649">
        <v>2154</v>
      </c>
      <c r="J2077" s="649">
        <v>5</v>
      </c>
      <c r="K2077" s="649">
        <v>10775</v>
      </c>
      <c r="L2077" s="649">
        <v>1</v>
      </c>
      <c r="M2077" s="649">
        <v>2155</v>
      </c>
      <c r="N2077" s="649">
        <v>8</v>
      </c>
      <c r="O2077" s="649">
        <v>17248</v>
      </c>
      <c r="P2077" s="637">
        <v>1.6007424593967516</v>
      </c>
      <c r="Q2077" s="650">
        <v>2156</v>
      </c>
    </row>
    <row r="2078" spans="1:17" ht="14.4" customHeight="1" x14ac:dyDescent="0.3">
      <c r="A2078" s="631" t="s">
        <v>3242</v>
      </c>
      <c r="B2078" s="632" t="s">
        <v>2531</v>
      </c>
      <c r="C2078" s="632" t="s">
        <v>634</v>
      </c>
      <c r="D2078" s="632" t="s">
        <v>2704</v>
      </c>
      <c r="E2078" s="632" t="s">
        <v>2706</v>
      </c>
      <c r="F2078" s="649">
        <v>14</v>
      </c>
      <c r="G2078" s="649">
        <v>30156</v>
      </c>
      <c r="H2078" s="649">
        <v>1.1661252900232018</v>
      </c>
      <c r="I2078" s="649">
        <v>2154</v>
      </c>
      <c r="J2078" s="649">
        <v>12</v>
      </c>
      <c r="K2078" s="649">
        <v>25860</v>
      </c>
      <c r="L2078" s="649">
        <v>1</v>
      </c>
      <c r="M2078" s="649">
        <v>2155</v>
      </c>
      <c r="N2078" s="649">
        <v>3</v>
      </c>
      <c r="O2078" s="649">
        <v>6468</v>
      </c>
      <c r="P2078" s="637">
        <v>0.25011600928074246</v>
      </c>
      <c r="Q2078" s="650">
        <v>2156</v>
      </c>
    </row>
    <row r="2079" spans="1:17" ht="14.4" customHeight="1" x14ac:dyDescent="0.3">
      <c r="A2079" s="631" t="s">
        <v>3242</v>
      </c>
      <c r="B2079" s="632" t="s">
        <v>2531</v>
      </c>
      <c r="C2079" s="632" t="s">
        <v>634</v>
      </c>
      <c r="D2079" s="632" t="s">
        <v>2707</v>
      </c>
      <c r="E2079" s="632" t="s">
        <v>2708</v>
      </c>
      <c r="F2079" s="649"/>
      <c r="G2079" s="649"/>
      <c r="H2079" s="649"/>
      <c r="I2079" s="649"/>
      <c r="J2079" s="649">
        <v>1</v>
      </c>
      <c r="K2079" s="649">
        <v>163</v>
      </c>
      <c r="L2079" s="649">
        <v>1</v>
      </c>
      <c r="M2079" s="649">
        <v>163</v>
      </c>
      <c r="N2079" s="649"/>
      <c r="O2079" s="649"/>
      <c r="P2079" s="637"/>
      <c r="Q2079" s="650"/>
    </row>
    <row r="2080" spans="1:17" ht="14.4" customHeight="1" x14ac:dyDescent="0.3">
      <c r="A2080" s="631" t="s">
        <v>3242</v>
      </c>
      <c r="B2080" s="632" t="s">
        <v>2531</v>
      </c>
      <c r="C2080" s="632" t="s">
        <v>634</v>
      </c>
      <c r="D2080" s="632" t="s">
        <v>2707</v>
      </c>
      <c r="E2080" s="632" t="s">
        <v>2709</v>
      </c>
      <c r="F2080" s="649"/>
      <c r="G2080" s="649"/>
      <c r="H2080" s="649"/>
      <c r="I2080" s="649"/>
      <c r="J2080" s="649">
        <v>1</v>
      </c>
      <c r="K2080" s="649">
        <v>163</v>
      </c>
      <c r="L2080" s="649">
        <v>1</v>
      </c>
      <c r="M2080" s="649">
        <v>163</v>
      </c>
      <c r="N2080" s="649"/>
      <c r="O2080" s="649"/>
      <c r="P2080" s="637"/>
      <c r="Q2080" s="650"/>
    </row>
    <row r="2081" spans="1:17" ht="14.4" customHeight="1" x14ac:dyDescent="0.3">
      <c r="A2081" s="631" t="s">
        <v>3242</v>
      </c>
      <c r="B2081" s="632" t="s">
        <v>2531</v>
      </c>
      <c r="C2081" s="632" t="s">
        <v>634</v>
      </c>
      <c r="D2081" s="632" t="s">
        <v>2715</v>
      </c>
      <c r="E2081" s="632" t="s">
        <v>2717</v>
      </c>
      <c r="F2081" s="649"/>
      <c r="G2081" s="649"/>
      <c r="H2081" s="649"/>
      <c r="I2081" s="649"/>
      <c r="J2081" s="649"/>
      <c r="K2081" s="649"/>
      <c r="L2081" s="649"/>
      <c r="M2081" s="649"/>
      <c r="N2081" s="649">
        <v>1</v>
      </c>
      <c r="O2081" s="649">
        <v>8462</v>
      </c>
      <c r="P2081" s="637"/>
      <c r="Q2081" s="650">
        <v>8462</v>
      </c>
    </row>
    <row r="2082" spans="1:17" ht="14.4" customHeight="1" x14ac:dyDescent="0.3">
      <c r="A2082" s="631" t="s">
        <v>3242</v>
      </c>
      <c r="B2082" s="632" t="s">
        <v>2531</v>
      </c>
      <c r="C2082" s="632" t="s">
        <v>634</v>
      </c>
      <c r="D2082" s="632" t="s">
        <v>2734</v>
      </c>
      <c r="E2082" s="632" t="s">
        <v>2735</v>
      </c>
      <c r="F2082" s="649"/>
      <c r="G2082" s="649"/>
      <c r="H2082" s="649"/>
      <c r="I2082" s="649"/>
      <c r="J2082" s="649">
        <v>1</v>
      </c>
      <c r="K2082" s="649">
        <v>352</v>
      </c>
      <c r="L2082" s="649">
        <v>1</v>
      </c>
      <c r="M2082" s="649">
        <v>352</v>
      </c>
      <c r="N2082" s="649"/>
      <c r="O2082" s="649"/>
      <c r="P2082" s="637"/>
      <c r="Q2082" s="650"/>
    </row>
    <row r="2083" spans="1:17" ht="14.4" customHeight="1" x14ac:dyDescent="0.3">
      <c r="A2083" s="631" t="s">
        <v>3243</v>
      </c>
      <c r="B2083" s="632" t="s">
        <v>2531</v>
      </c>
      <c r="C2083" s="632" t="s">
        <v>634</v>
      </c>
      <c r="D2083" s="632" t="s">
        <v>2510</v>
      </c>
      <c r="E2083" s="632" t="s">
        <v>2586</v>
      </c>
      <c r="F2083" s="649"/>
      <c r="G2083" s="649"/>
      <c r="H2083" s="649"/>
      <c r="I2083" s="649"/>
      <c r="J2083" s="649">
        <v>1</v>
      </c>
      <c r="K2083" s="649">
        <v>37</v>
      </c>
      <c r="L2083" s="649">
        <v>1</v>
      </c>
      <c r="M2083" s="649">
        <v>37</v>
      </c>
      <c r="N2083" s="649"/>
      <c r="O2083" s="649"/>
      <c r="P2083" s="637"/>
      <c r="Q2083" s="650"/>
    </row>
    <row r="2084" spans="1:17" ht="14.4" customHeight="1" x14ac:dyDescent="0.3">
      <c r="A2084" s="631" t="s">
        <v>3244</v>
      </c>
      <c r="B2084" s="632" t="s">
        <v>2531</v>
      </c>
      <c r="C2084" s="632" t="s">
        <v>2499</v>
      </c>
      <c r="D2084" s="632" t="s">
        <v>2532</v>
      </c>
      <c r="E2084" s="632" t="s">
        <v>629</v>
      </c>
      <c r="F2084" s="649"/>
      <c r="G2084" s="649"/>
      <c r="H2084" s="649"/>
      <c r="I2084" s="649"/>
      <c r="J2084" s="649">
        <v>0.5</v>
      </c>
      <c r="K2084" s="649">
        <v>855.63</v>
      </c>
      <c r="L2084" s="649">
        <v>1</v>
      </c>
      <c r="M2084" s="649">
        <v>1711.26</v>
      </c>
      <c r="N2084" s="649"/>
      <c r="O2084" s="649"/>
      <c r="P2084" s="637"/>
      <c r="Q2084" s="650"/>
    </row>
    <row r="2085" spans="1:17" ht="14.4" customHeight="1" x14ac:dyDescent="0.3">
      <c r="A2085" s="631" t="s">
        <v>3244</v>
      </c>
      <c r="B2085" s="632" t="s">
        <v>2531</v>
      </c>
      <c r="C2085" s="632" t="s">
        <v>2499</v>
      </c>
      <c r="D2085" s="632" t="s">
        <v>2533</v>
      </c>
      <c r="E2085" s="632" t="s">
        <v>618</v>
      </c>
      <c r="F2085" s="649">
        <v>0.67</v>
      </c>
      <c r="G2085" s="649">
        <v>1814.38</v>
      </c>
      <c r="H2085" s="649">
        <v>0.14285714285714288</v>
      </c>
      <c r="I2085" s="649">
        <v>2708.0298507462685</v>
      </c>
      <c r="J2085" s="649">
        <v>4.6900000000000004</v>
      </c>
      <c r="K2085" s="649">
        <v>12700.66</v>
      </c>
      <c r="L2085" s="649">
        <v>1</v>
      </c>
      <c r="M2085" s="649">
        <v>2708.0298507462685</v>
      </c>
      <c r="N2085" s="649">
        <v>3</v>
      </c>
      <c r="O2085" s="649">
        <v>4369.74</v>
      </c>
      <c r="P2085" s="637">
        <v>0.34405613566539062</v>
      </c>
      <c r="Q2085" s="650">
        <v>1456.58</v>
      </c>
    </row>
    <row r="2086" spans="1:17" ht="14.4" customHeight="1" x14ac:dyDescent="0.3">
      <c r="A2086" s="631" t="s">
        <v>3244</v>
      </c>
      <c r="B2086" s="632" t="s">
        <v>2531</v>
      </c>
      <c r="C2086" s="632" t="s">
        <v>2499</v>
      </c>
      <c r="D2086" s="632" t="s">
        <v>2536</v>
      </c>
      <c r="E2086" s="632" t="s">
        <v>2537</v>
      </c>
      <c r="F2086" s="649"/>
      <c r="G2086" s="649"/>
      <c r="H2086" s="649"/>
      <c r="I2086" s="649"/>
      <c r="J2086" s="649">
        <v>1.7</v>
      </c>
      <c r="K2086" s="649">
        <v>1708.21</v>
      </c>
      <c r="L2086" s="649">
        <v>1</v>
      </c>
      <c r="M2086" s="649">
        <v>1004.8294117647059</v>
      </c>
      <c r="N2086" s="649"/>
      <c r="O2086" s="649"/>
      <c r="P2086" s="637"/>
      <c r="Q2086" s="650"/>
    </row>
    <row r="2087" spans="1:17" ht="14.4" customHeight="1" x14ac:dyDescent="0.3">
      <c r="A2087" s="631" t="s">
        <v>3244</v>
      </c>
      <c r="B2087" s="632" t="s">
        <v>2531</v>
      </c>
      <c r="C2087" s="632" t="s">
        <v>2499</v>
      </c>
      <c r="D2087" s="632" t="s">
        <v>2538</v>
      </c>
      <c r="E2087" s="632" t="s">
        <v>675</v>
      </c>
      <c r="F2087" s="649"/>
      <c r="G2087" s="649"/>
      <c r="H2087" s="649"/>
      <c r="I2087" s="649"/>
      <c r="J2087" s="649">
        <v>0.28999999999999998</v>
      </c>
      <c r="K2087" s="649">
        <v>2867.49</v>
      </c>
      <c r="L2087" s="649">
        <v>1</v>
      </c>
      <c r="M2087" s="649">
        <v>9887.8965517241377</v>
      </c>
      <c r="N2087" s="649"/>
      <c r="O2087" s="649"/>
      <c r="P2087" s="637"/>
      <c r="Q2087" s="650"/>
    </row>
    <row r="2088" spans="1:17" ht="14.4" customHeight="1" x14ac:dyDescent="0.3">
      <c r="A2088" s="631" t="s">
        <v>3244</v>
      </c>
      <c r="B2088" s="632" t="s">
        <v>2531</v>
      </c>
      <c r="C2088" s="632" t="s">
        <v>2499</v>
      </c>
      <c r="D2088" s="632" t="s">
        <v>2542</v>
      </c>
      <c r="E2088" s="632" t="s">
        <v>616</v>
      </c>
      <c r="F2088" s="649"/>
      <c r="G2088" s="649"/>
      <c r="H2088" s="649"/>
      <c r="I2088" s="649"/>
      <c r="J2088" s="649">
        <v>1</v>
      </c>
      <c r="K2088" s="649">
        <v>843.46</v>
      </c>
      <c r="L2088" s="649">
        <v>1</v>
      </c>
      <c r="M2088" s="649">
        <v>843.46</v>
      </c>
      <c r="N2088" s="649"/>
      <c r="O2088" s="649"/>
      <c r="P2088" s="637"/>
      <c r="Q2088" s="650"/>
    </row>
    <row r="2089" spans="1:17" ht="14.4" customHeight="1" x14ac:dyDescent="0.3">
      <c r="A2089" s="631" t="s">
        <v>3244</v>
      </c>
      <c r="B2089" s="632" t="s">
        <v>2531</v>
      </c>
      <c r="C2089" s="632" t="s">
        <v>2499</v>
      </c>
      <c r="D2089" s="632" t="s">
        <v>2547</v>
      </c>
      <c r="E2089" s="632" t="s">
        <v>716</v>
      </c>
      <c r="F2089" s="649"/>
      <c r="G2089" s="649"/>
      <c r="H2089" s="649"/>
      <c r="I2089" s="649"/>
      <c r="J2089" s="649">
        <v>0.4</v>
      </c>
      <c r="K2089" s="649">
        <v>727.62</v>
      </c>
      <c r="L2089" s="649">
        <v>1</v>
      </c>
      <c r="M2089" s="649">
        <v>1819.05</v>
      </c>
      <c r="N2089" s="649">
        <v>0.35</v>
      </c>
      <c r="O2089" s="649">
        <v>636.66</v>
      </c>
      <c r="P2089" s="637">
        <v>0.87498969242186853</v>
      </c>
      <c r="Q2089" s="650">
        <v>1819.0285714285715</v>
      </c>
    </row>
    <row r="2090" spans="1:17" ht="14.4" customHeight="1" x14ac:dyDescent="0.3">
      <c r="A2090" s="631" t="s">
        <v>3244</v>
      </c>
      <c r="B2090" s="632" t="s">
        <v>2531</v>
      </c>
      <c r="C2090" s="632" t="s">
        <v>2499</v>
      </c>
      <c r="D2090" s="632" t="s">
        <v>2549</v>
      </c>
      <c r="E2090" s="632" t="s">
        <v>627</v>
      </c>
      <c r="F2090" s="649"/>
      <c r="G2090" s="649"/>
      <c r="H2090" s="649"/>
      <c r="I2090" s="649"/>
      <c r="J2090" s="649"/>
      <c r="K2090" s="649"/>
      <c r="L2090" s="649"/>
      <c r="M2090" s="649"/>
      <c r="N2090" s="649">
        <v>0.05</v>
      </c>
      <c r="O2090" s="649">
        <v>35.94</v>
      </c>
      <c r="P2090" s="637"/>
      <c r="Q2090" s="650">
        <v>718.8</v>
      </c>
    </row>
    <row r="2091" spans="1:17" ht="14.4" customHeight="1" x14ac:dyDescent="0.3">
      <c r="A2091" s="631" t="s">
        <v>3244</v>
      </c>
      <c r="B2091" s="632" t="s">
        <v>2531</v>
      </c>
      <c r="C2091" s="632" t="s">
        <v>2499</v>
      </c>
      <c r="D2091" s="632" t="s">
        <v>2550</v>
      </c>
      <c r="E2091" s="632" t="s">
        <v>716</v>
      </c>
      <c r="F2091" s="649">
        <v>0.02</v>
      </c>
      <c r="G2091" s="649">
        <v>654.85</v>
      </c>
      <c r="H2091" s="649">
        <v>0.90000137436263938</v>
      </c>
      <c r="I2091" s="649">
        <v>32742.5</v>
      </c>
      <c r="J2091" s="649">
        <v>0.02</v>
      </c>
      <c r="K2091" s="649">
        <v>727.61</v>
      </c>
      <c r="L2091" s="649">
        <v>1</v>
      </c>
      <c r="M2091" s="649">
        <v>36380.5</v>
      </c>
      <c r="N2091" s="649">
        <v>0.02</v>
      </c>
      <c r="O2091" s="649">
        <v>236.01</v>
      </c>
      <c r="P2091" s="637">
        <v>0.32436332650733218</v>
      </c>
      <c r="Q2091" s="650">
        <v>11800.5</v>
      </c>
    </row>
    <row r="2092" spans="1:17" ht="14.4" customHeight="1" x14ac:dyDescent="0.3">
      <c r="A2092" s="631" t="s">
        <v>3244</v>
      </c>
      <c r="B2092" s="632" t="s">
        <v>2531</v>
      </c>
      <c r="C2092" s="632" t="s">
        <v>2499</v>
      </c>
      <c r="D2092" s="632" t="s">
        <v>2551</v>
      </c>
      <c r="E2092" s="632" t="s">
        <v>716</v>
      </c>
      <c r="F2092" s="649"/>
      <c r="G2092" s="649"/>
      <c r="H2092" s="649"/>
      <c r="I2092" s="649"/>
      <c r="J2092" s="649"/>
      <c r="K2092" s="649"/>
      <c r="L2092" s="649"/>
      <c r="M2092" s="649"/>
      <c r="N2092" s="649">
        <v>0.25</v>
      </c>
      <c r="O2092" s="649">
        <v>163.88</v>
      </c>
      <c r="P2092" s="637"/>
      <c r="Q2092" s="650">
        <v>655.52</v>
      </c>
    </row>
    <row r="2093" spans="1:17" ht="14.4" customHeight="1" x14ac:dyDescent="0.3">
      <c r="A2093" s="631" t="s">
        <v>3244</v>
      </c>
      <c r="B2093" s="632" t="s">
        <v>2531</v>
      </c>
      <c r="C2093" s="632" t="s">
        <v>2499</v>
      </c>
      <c r="D2093" s="632" t="s">
        <v>2552</v>
      </c>
      <c r="E2093" s="632" t="s">
        <v>716</v>
      </c>
      <c r="F2093" s="649"/>
      <c r="G2093" s="649"/>
      <c r="H2093" s="649"/>
      <c r="I2093" s="649"/>
      <c r="J2093" s="649"/>
      <c r="K2093" s="649"/>
      <c r="L2093" s="649"/>
      <c r="M2093" s="649"/>
      <c r="N2093" s="649">
        <v>0.02</v>
      </c>
      <c r="O2093" s="649">
        <v>262.23</v>
      </c>
      <c r="P2093" s="637"/>
      <c r="Q2093" s="650">
        <v>13111.5</v>
      </c>
    </row>
    <row r="2094" spans="1:17" ht="14.4" customHeight="1" x14ac:dyDescent="0.3">
      <c r="A2094" s="631" t="s">
        <v>3244</v>
      </c>
      <c r="B2094" s="632" t="s">
        <v>2531</v>
      </c>
      <c r="C2094" s="632" t="s">
        <v>2501</v>
      </c>
      <c r="D2094" s="632" t="s">
        <v>2773</v>
      </c>
      <c r="E2094" s="632" t="s">
        <v>2771</v>
      </c>
      <c r="F2094" s="649"/>
      <c r="G2094" s="649"/>
      <c r="H2094" s="649"/>
      <c r="I2094" s="649"/>
      <c r="J2094" s="649">
        <v>2</v>
      </c>
      <c r="K2094" s="649">
        <v>3414.62</v>
      </c>
      <c r="L2094" s="649">
        <v>1</v>
      </c>
      <c r="M2094" s="649">
        <v>1707.31</v>
      </c>
      <c r="N2094" s="649"/>
      <c r="O2094" s="649"/>
      <c r="P2094" s="637"/>
      <c r="Q2094" s="650"/>
    </row>
    <row r="2095" spans="1:17" ht="14.4" customHeight="1" x14ac:dyDescent="0.3">
      <c r="A2095" s="631" t="s">
        <v>3244</v>
      </c>
      <c r="B2095" s="632" t="s">
        <v>2531</v>
      </c>
      <c r="C2095" s="632" t="s">
        <v>2501</v>
      </c>
      <c r="D2095" s="632" t="s">
        <v>2777</v>
      </c>
      <c r="E2095" s="632" t="s">
        <v>2778</v>
      </c>
      <c r="F2095" s="649"/>
      <c r="G2095" s="649"/>
      <c r="H2095" s="649"/>
      <c r="I2095" s="649"/>
      <c r="J2095" s="649">
        <v>1</v>
      </c>
      <c r="K2095" s="649">
        <v>1027.76</v>
      </c>
      <c r="L2095" s="649">
        <v>1</v>
      </c>
      <c r="M2095" s="649">
        <v>1027.76</v>
      </c>
      <c r="N2095" s="649"/>
      <c r="O2095" s="649"/>
      <c r="P2095" s="637"/>
      <c r="Q2095" s="650"/>
    </row>
    <row r="2096" spans="1:17" ht="14.4" customHeight="1" x14ac:dyDescent="0.3">
      <c r="A2096" s="631" t="s">
        <v>3244</v>
      </c>
      <c r="B2096" s="632" t="s">
        <v>2531</v>
      </c>
      <c r="C2096" s="632" t="s">
        <v>2501</v>
      </c>
      <c r="D2096" s="632" t="s">
        <v>2779</v>
      </c>
      <c r="E2096" s="632" t="s">
        <v>2778</v>
      </c>
      <c r="F2096" s="649"/>
      <c r="G2096" s="649"/>
      <c r="H2096" s="649"/>
      <c r="I2096" s="649"/>
      <c r="J2096" s="649">
        <v>1</v>
      </c>
      <c r="K2096" s="649">
        <v>2141.85</v>
      </c>
      <c r="L2096" s="649">
        <v>1</v>
      </c>
      <c r="M2096" s="649">
        <v>2141.85</v>
      </c>
      <c r="N2096" s="649"/>
      <c r="O2096" s="649"/>
      <c r="P2096" s="637"/>
      <c r="Q2096" s="650"/>
    </row>
    <row r="2097" spans="1:17" ht="14.4" customHeight="1" x14ac:dyDescent="0.3">
      <c r="A2097" s="631" t="s">
        <v>3244</v>
      </c>
      <c r="B2097" s="632" t="s">
        <v>2531</v>
      </c>
      <c r="C2097" s="632" t="s">
        <v>2501</v>
      </c>
      <c r="D2097" s="632" t="s">
        <v>2791</v>
      </c>
      <c r="E2097" s="632" t="s">
        <v>2792</v>
      </c>
      <c r="F2097" s="649"/>
      <c r="G2097" s="649"/>
      <c r="H2097" s="649"/>
      <c r="I2097" s="649"/>
      <c r="J2097" s="649">
        <v>1</v>
      </c>
      <c r="K2097" s="649">
        <v>6890.78</v>
      </c>
      <c r="L2097" s="649">
        <v>1</v>
      </c>
      <c r="M2097" s="649">
        <v>6890.78</v>
      </c>
      <c r="N2097" s="649"/>
      <c r="O2097" s="649"/>
      <c r="P2097" s="637"/>
      <c r="Q2097" s="650"/>
    </row>
    <row r="2098" spans="1:17" ht="14.4" customHeight="1" x14ac:dyDescent="0.3">
      <c r="A2098" s="631" t="s">
        <v>3244</v>
      </c>
      <c r="B2098" s="632" t="s">
        <v>2531</v>
      </c>
      <c r="C2098" s="632" t="s">
        <v>2501</v>
      </c>
      <c r="D2098" s="632" t="s">
        <v>2799</v>
      </c>
      <c r="E2098" s="632" t="s">
        <v>2800</v>
      </c>
      <c r="F2098" s="649"/>
      <c r="G2098" s="649"/>
      <c r="H2098" s="649"/>
      <c r="I2098" s="649"/>
      <c r="J2098" s="649">
        <v>1</v>
      </c>
      <c r="K2098" s="649">
        <v>1002.8</v>
      </c>
      <c r="L2098" s="649">
        <v>1</v>
      </c>
      <c r="M2098" s="649">
        <v>1002.8</v>
      </c>
      <c r="N2098" s="649"/>
      <c r="O2098" s="649"/>
      <c r="P2098" s="637"/>
      <c r="Q2098" s="650"/>
    </row>
    <row r="2099" spans="1:17" ht="14.4" customHeight="1" x14ac:dyDescent="0.3">
      <c r="A2099" s="631" t="s">
        <v>3244</v>
      </c>
      <c r="B2099" s="632" t="s">
        <v>2531</v>
      </c>
      <c r="C2099" s="632" t="s">
        <v>2501</v>
      </c>
      <c r="D2099" s="632" t="s">
        <v>2801</v>
      </c>
      <c r="E2099" s="632" t="s">
        <v>2802</v>
      </c>
      <c r="F2099" s="649"/>
      <c r="G2099" s="649"/>
      <c r="H2099" s="649"/>
      <c r="I2099" s="649"/>
      <c r="J2099" s="649">
        <v>1</v>
      </c>
      <c r="K2099" s="649">
        <v>7650</v>
      </c>
      <c r="L2099" s="649">
        <v>1</v>
      </c>
      <c r="M2099" s="649">
        <v>7650</v>
      </c>
      <c r="N2099" s="649"/>
      <c r="O2099" s="649"/>
      <c r="P2099" s="637"/>
      <c r="Q2099" s="650"/>
    </row>
    <row r="2100" spans="1:17" ht="14.4" customHeight="1" x14ac:dyDescent="0.3">
      <c r="A2100" s="631" t="s">
        <v>3244</v>
      </c>
      <c r="B2100" s="632" t="s">
        <v>2531</v>
      </c>
      <c r="C2100" s="632" t="s">
        <v>2501</v>
      </c>
      <c r="D2100" s="632" t="s">
        <v>2809</v>
      </c>
      <c r="E2100" s="632" t="s">
        <v>2810</v>
      </c>
      <c r="F2100" s="649"/>
      <c r="G2100" s="649"/>
      <c r="H2100" s="649"/>
      <c r="I2100" s="649"/>
      <c r="J2100" s="649">
        <v>1</v>
      </c>
      <c r="K2100" s="649">
        <v>797</v>
      </c>
      <c r="L2100" s="649">
        <v>1</v>
      </c>
      <c r="M2100" s="649">
        <v>797</v>
      </c>
      <c r="N2100" s="649"/>
      <c r="O2100" s="649"/>
      <c r="P2100" s="637"/>
      <c r="Q2100" s="650"/>
    </row>
    <row r="2101" spans="1:17" ht="14.4" customHeight="1" x14ac:dyDescent="0.3">
      <c r="A2101" s="631" t="s">
        <v>3244</v>
      </c>
      <c r="B2101" s="632" t="s">
        <v>2531</v>
      </c>
      <c r="C2101" s="632" t="s">
        <v>2501</v>
      </c>
      <c r="D2101" s="632" t="s">
        <v>2832</v>
      </c>
      <c r="E2101" s="632" t="s">
        <v>2833</v>
      </c>
      <c r="F2101" s="649"/>
      <c r="G2101" s="649"/>
      <c r="H2101" s="649"/>
      <c r="I2101" s="649"/>
      <c r="J2101" s="649">
        <v>2</v>
      </c>
      <c r="K2101" s="649">
        <v>2292.66</v>
      </c>
      <c r="L2101" s="649">
        <v>1</v>
      </c>
      <c r="M2101" s="649">
        <v>1146.33</v>
      </c>
      <c r="N2101" s="649"/>
      <c r="O2101" s="649"/>
      <c r="P2101" s="637"/>
      <c r="Q2101" s="650"/>
    </row>
    <row r="2102" spans="1:17" ht="14.4" customHeight="1" x14ac:dyDescent="0.3">
      <c r="A2102" s="631" t="s">
        <v>3244</v>
      </c>
      <c r="B2102" s="632" t="s">
        <v>2531</v>
      </c>
      <c r="C2102" s="632" t="s">
        <v>2501</v>
      </c>
      <c r="D2102" s="632" t="s">
        <v>2842</v>
      </c>
      <c r="E2102" s="632" t="s">
        <v>2843</v>
      </c>
      <c r="F2102" s="649"/>
      <c r="G2102" s="649"/>
      <c r="H2102" s="649"/>
      <c r="I2102" s="649"/>
      <c r="J2102" s="649">
        <v>2</v>
      </c>
      <c r="K2102" s="649">
        <v>13174.26</v>
      </c>
      <c r="L2102" s="649">
        <v>1</v>
      </c>
      <c r="M2102" s="649">
        <v>6587.13</v>
      </c>
      <c r="N2102" s="649"/>
      <c r="O2102" s="649"/>
      <c r="P2102" s="637"/>
      <c r="Q2102" s="650"/>
    </row>
    <row r="2103" spans="1:17" ht="14.4" customHeight="1" x14ac:dyDescent="0.3">
      <c r="A2103" s="631" t="s">
        <v>3244</v>
      </c>
      <c r="B2103" s="632" t="s">
        <v>2531</v>
      </c>
      <c r="C2103" s="632" t="s">
        <v>2501</v>
      </c>
      <c r="D2103" s="632" t="s">
        <v>2870</v>
      </c>
      <c r="E2103" s="632" t="s">
        <v>2871</v>
      </c>
      <c r="F2103" s="649"/>
      <c r="G2103" s="649"/>
      <c r="H2103" s="649"/>
      <c r="I2103" s="649"/>
      <c r="J2103" s="649">
        <v>1</v>
      </c>
      <c r="K2103" s="649">
        <v>310</v>
      </c>
      <c r="L2103" s="649">
        <v>1</v>
      </c>
      <c r="M2103" s="649">
        <v>310</v>
      </c>
      <c r="N2103" s="649"/>
      <c r="O2103" s="649"/>
      <c r="P2103" s="637"/>
      <c r="Q2103" s="650"/>
    </row>
    <row r="2104" spans="1:17" ht="14.4" customHeight="1" x14ac:dyDescent="0.3">
      <c r="A2104" s="631" t="s">
        <v>3244</v>
      </c>
      <c r="B2104" s="632" t="s">
        <v>2531</v>
      </c>
      <c r="C2104" s="632" t="s">
        <v>634</v>
      </c>
      <c r="D2104" s="632" t="s">
        <v>2587</v>
      </c>
      <c r="E2104" s="632" t="s">
        <v>2588</v>
      </c>
      <c r="F2104" s="649"/>
      <c r="G2104" s="649"/>
      <c r="H2104" s="649"/>
      <c r="I2104" s="649"/>
      <c r="J2104" s="649"/>
      <c r="K2104" s="649"/>
      <c r="L2104" s="649"/>
      <c r="M2104" s="649"/>
      <c r="N2104" s="649">
        <v>1</v>
      </c>
      <c r="O2104" s="649">
        <v>214</v>
      </c>
      <c r="P2104" s="637"/>
      <c r="Q2104" s="650">
        <v>214</v>
      </c>
    </row>
    <row r="2105" spans="1:17" ht="14.4" customHeight="1" x14ac:dyDescent="0.3">
      <c r="A2105" s="631" t="s">
        <v>3244</v>
      </c>
      <c r="B2105" s="632" t="s">
        <v>2531</v>
      </c>
      <c r="C2105" s="632" t="s">
        <v>634</v>
      </c>
      <c r="D2105" s="632" t="s">
        <v>2587</v>
      </c>
      <c r="E2105" s="632" t="s">
        <v>2589</v>
      </c>
      <c r="F2105" s="649">
        <v>3</v>
      </c>
      <c r="G2105" s="649">
        <v>639</v>
      </c>
      <c r="H2105" s="649"/>
      <c r="I2105" s="649">
        <v>213</v>
      </c>
      <c r="J2105" s="649"/>
      <c r="K2105" s="649"/>
      <c r="L2105" s="649"/>
      <c r="M2105" s="649"/>
      <c r="N2105" s="649"/>
      <c r="O2105" s="649"/>
      <c r="P2105" s="637"/>
      <c r="Q2105" s="650"/>
    </row>
    <row r="2106" spans="1:17" ht="14.4" customHeight="1" x14ac:dyDescent="0.3">
      <c r="A2106" s="631" t="s">
        <v>3244</v>
      </c>
      <c r="B2106" s="632" t="s">
        <v>2531</v>
      </c>
      <c r="C2106" s="632" t="s">
        <v>634</v>
      </c>
      <c r="D2106" s="632" t="s">
        <v>2593</v>
      </c>
      <c r="E2106" s="632" t="s">
        <v>2594</v>
      </c>
      <c r="F2106" s="649"/>
      <c r="G2106" s="649"/>
      <c r="H2106" s="649"/>
      <c r="I2106" s="649"/>
      <c r="J2106" s="649"/>
      <c r="K2106" s="649"/>
      <c r="L2106" s="649"/>
      <c r="M2106" s="649"/>
      <c r="N2106" s="649">
        <v>4</v>
      </c>
      <c r="O2106" s="649">
        <v>748</v>
      </c>
      <c r="P2106" s="637"/>
      <c r="Q2106" s="650">
        <v>187</v>
      </c>
    </row>
    <row r="2107" spans="1:17" ht="14.4" customHeight="1" x14ac:dyDescent="0.3">
      <c r="A2107" s="631" t="s">
        <v>3244</v>
      </c>
      <c r="B2107" s="632" t="s">
        <v>2531</v>
      </c>
      <c r="C2107" s="632" t="s">
        <v>634</v>
      </c>
      <c r="D2107" s="632" t="s">
        <v>2596</v>
      </c>
      <c r="E2107" s="632" t="s">
        <v>2597</v>
      </c>
      <c r="F2107" s="649"/>
      <c r="G2107" s="649"/>
      <c r="H2107" s="649"/>
      <c r="I2107" s="649"/>
      <c r="J2107" s="649">
        <v>2</v>
      </c>
      <c r="K2107" s="649">
        <v>256</v>
      </c>
      <c r="L2107" s="649">
        <v>1</v>
      </c>
      <c r="M2107" s="649">
        <v>128</v>
      </c>
      <c r="N2107" s="649">
        <v>1</v>
      </c>
      <c r="O2107" s="649">
        <v>128</v>
      </c>
      <c r="P2107" s="637">
        <v>0.5</v>
      </c>
      <c r="Q2107" s="650">
        <v>128</v>
      </c>
    </row>
    <row r="2108" spans="1:17" ht="14.4" customHeight="1" x14ac:dyDescent="0.3">
      <c r="A2108" s="631" t="s">
        <v>3244</v>
      </c>
      <c r="B2108" s="632" t="s">
        <v>2531</v>
      </c>
      <c r="C2108" s="632" t="s">
        <v>634</v>
      </c>
      <c r="D2108" s="632" t="s">
        <v>2596</v>
      </c>
      <c r="E2108" s="632" t="s">
        <v>2598</v>
      </c>
      <c r="F2108" s="649">
        <v>5</v>
      </c>
      <c r="G2108" s="649">
        <v>640</v>
      </c>
      <c r="H2108" s="649">
        <v>2.5</v>
      </c>
      <c r="I2108" s="649">
        <v>128</v>
      </c>
      <c r="J2108" s="649">
        <v>2</v>
      </c>
      <c r="K2108" s="649">
        <v>256</v>
      </c>
      <c r="L2108" s="649">
        <v>1</v>
      </c>
      <c r="M2108" s="649">
        <v>128</v>
      </c>
      <c r="N2108" s="649">
        <v>3</v>
      </c>
      <c r="O2108" s="649">
        <v>384</v>
      </c>
      <c r="P2108" s="637">
        <v>1.5</v>
      </c>
      <c r="Q2108" s="650">
        <v>128</v>
      </c>
    </row>
    <row r="2109" spans="1:17" ht="14.4" customHeight="1" x14ac:dyDescent="0.3">
      <c r="A2109" s="631" t="s">
        <v>3244</v>
      </c>
      <c r="B2109" s="632" t="s">
        <v>2531</v>
      </c>
      <c r="C2109" s="632" t="s">
        <v>634</v>
      </c>
      <c r="D2109" s="632" t="s">
        <v>2599</v>
      </c>
      <c r="E2109" s="632" t="s">
        <v>2600</v>
      </c>
      <c r="F2109" s="649">
        <v>10</v>
      </c>
      <c r="G2109" s="649">
        <v>2230</v>
      </c>
      <c r="H2109" s="649">
        <v>1.6666666666666667</v>
      </c>
      <c r="I2109" s="649">
        <v>223</v>
      </c>
      <c r="J2109" s="649">
        <v>6</v>
      </c>
      <c r="K2109" s="649">
        <v>1338</v>
      </c>
      <c r="L2109" s="649">
        <v>1</v>
      </c>
      <c r="M2109" s="649">
        <v>223</v>
      </c>
      <c r="N2109" s="649">
        <v>6</v>
      </c>
      <c r="O2109" s="649">
        <v>1344</v>
      </c>
      <c r="P2109" s="637">
        <v>1.0044843049327354</v>
      </c>
      <c r="Q2109" s="650">
        <v>224</v>
      </c>
    </row>
    <row r="2110" spans="1:17" ht="14.4" customHeight="1" x14ac:dyDescent="0.3">
      <c r="A2110" s="631" t="s">
        <v>3244</v>
      </c>
      <c r="B2110" s="632" t="s">
        <v>2531</v>
      </c>
      <c r="C2110" s="632" t="s">
        <v>634</v>
      </c>
      <c r="D2110" s="632" t="s">
        <v>2599</v>
      </c>
      <c r="E2110" s="632" t="s">
        <v>2601</v>
      </c>
      <c r="F2110" s="649">
        <v>4</v>
      </c>
      <c r="G2110" s="649">
        <v>892</v>
      </c>
      <c r="H2110" s="649">
        <v>0.66666666666666663</v>
      </c>
      <c r="I2110" s="649">
        <v>223</v>
      </c>
      <c r="J2110" s="649">
        <v>6</v>
      </c>
      <c r="K2110" s="649">
        <v>1338</v>
      </c>
      <c r="L2110" s="649">
        <v>1</v>
      </c>
      <c r="M2110" s="649">
        <v>223</v>
      </c>
      <c r="N2110" s="649">
        <v>3</v>
      </c>
      <c r="O2110" s="649">
        <v>672</v>
      </c>
      <c r="P2110" s="637">
        <v>0.50224215246636772</v>
      </c>
      <c r="Q2110" s="650">
        <v>224</v>
      </c>
    </row>
    <row r="2111" spans="1:17" ht="14.4" customHeight="1" x14ac:dyDescent="0.3">
      <c r="A2111" s="631" t="s">
        <v>3244</v>
      </c>
      <c r="B2111" s="632" t="s">
        <v>2531</v>
      </c>
      <c r="C2111" s="632" t="s">
        <v>634</v>
      </c>
      <c r="D2111" s="632" t="s">
        <v>2608</v>
      </c>
      <c r="E2111" s="632" t="s">
        <v>2609</v>
      </c>
      <c r="F2111" s="649">
        <v>3</v>
      </c>
      <c r="G2111" s="649">
        <v>675</v>
      </c>
      <c r="H2111" s="649"/>
      <c r="I2111" s="649">
        <v>225</v>
      </c>
      <c r="J2111" s="649"/>
      <c r="K2111" s="649"/>
      <c r="L2111" s="649"/>
      <c r="M2111" s="649"/>
      <c r="N2111" s="649">
        <v>2</v>
      </c>
      <c r="O2111" s="649">
        <v>452</v>
      </c>
      <c r="P2111" s="637"/>
      <c r="Q2111" s="650">
        <v>226</v>
      </c>
    </row>
    <row r="2112" spans="1:17" ht="14.4" customHeight="1" x14ac:dyDescent="0.3">
      <c r="A2112" s="631" t="s">
        <v>3244</v>
      </c>
      <c r="B2112" s="632" t="s">
        <v>2531</v>
      </c>
      <c r="C2112" s="632" t="s">
        <v>634</v>
      </c>
      <c r="D2112" s="632" t="s">
        <v>2608</v>
      </c>
      <c r="E2112" s="632" t="s">
        <v>2610</v>
      </c>
      <c r="F2112" s="649">
        <v>1</v>
      </c>
      <c r="G2112" s="649">
        <v>225</v>
      </c>
      <c r="H2112" s="649"/>
      <c r="I2112" s="649">
        <v>225</v>
      </c>
      <c r="J2112" s="649"/>
      <c r="K2112" s="649"/>
      <c r="L2112" s="649"/>
      <c r="M2112" s="649"/>
      <c r="N2112" s="649">
        <v>1</v>
      </c>
      <c r="O2112" s="649">
        <v>226</v>
      </c>
      <c r="P2112" s="637"/>
      <c r="Q2112" s="650">
        <v>226</v>
      </c>
    </row>
    <row r="2113" spans="1:17" ht="14.4" customHeight="1" x14ac:dyDescent="0.3">
      <c r="A2113" s="631" t="s">
        <v>3244</v>
      </c>
      <c r="B2113" s="632" t="s">
        <v>2531</v>
      </c>
      <c r="C2113" s="632" t="s">
        <v>634</v>
      </c>
      <c r="D2113" s="632" t="s">
        <v>2627</v>
      </c>
      <c r="E2113" s="632" t="s">
        <v>2628</v>
      </c>
      <c r="F2113" s="649"/>
      <c r="G2113" s="649"/>
      <c r="H2113" s="649"/>
      <c r="I2113" s="649"/>
      <c r="J2113" s="649"/>
      <c r="K2113" s="649"/>
      <c r="L2113" s="649"/>
      <c r="M2113" s="649"/>
      <c r="N2113" s="649">
        <v>1</v>
      </c>
      <c r="O2113" s="649">
        <v>266</v>
      </c>
      <c r="P2113" s="637"/>
      <c r="Q2113" s="650">
        <v>266</v>
      </c>
    </row>
    <row r="2114" spans="1:17" ht="14.4" customHeight="1" x14ac:dyDescent="0.3">
      <c r="A2114" s="631" t="s">
        <v>3244</v>
      </c>
      <c r="B2114" s="632" t="s">
        <v>2531</v>
      </c>
      <c r="C2114" s="632" t="s">
        <v>634</v>
      </c>
      <c r="D2114" s="632" t="s">
        <v>2890</v>
      </c>
      <c r="E2114" s="632" t="s">
        <v>2891</v>
      </c>
      <c r="F2114" s="649"/>
      <c r="G2114" s="649"/>
      <c r="H2114" s="649"/>
      <c r="I2114" s="649"/>
      <c r="J2114" s="649">
        <v>2</v>
      </c>
      <c r="K2114" s="649">
        <v>8328</v>
      </c>
      <c r="L2114" s="649">
        <v>1</v>
      </c>
      <c r="M2114" s="649">
        <v>4164</v>
      </c>
      <c r="N2114" s="649"/>
      <c r="O2114" s="649"/>
      <c r="P2114" s="637"/>
      <c r="Q2114" s="650"/>
    </row>
    <row r="2115" spans="1:17" ht="14.4" customHeight="1" x14ac:dyDescent="0.3">
      <c r="A2115" s="631" t="s">
        <v>3244</v>
      </c>
      <c r="B2115" s="632" t="s">
        <v>2531</v>
      </c>
      <c r="C2115" s="632" t="s">
        <v>634</v>
      </c>
      <c r="D2115" s="632" t="s">
        <v>2902</v>
      </c>
      <c r="E2115" s="632" t="s">
        <v>2903</v>
      </c>
      <c r="F2115" s="649"/>
      <c r="G2115" s="649"/>
      <c r="H2115" s="649"/>
      <c r="I2115" s="649"/>
      <c r="J2115" s="649">
        <v>3</v>
      </c>
      <c r="K2115" s="649">
        <v>11580</v>
      </c>
      <c r="L2115" s="649">
        <v>1</v>
      </c>
      <c r="M2115" s="649">
        <v>3860</v>
      </c>
      <c r="N2115" s="649"/>
      <c r="O2115" s="649"/>
      <c r="P2115" s="637"/>
      <c r="Q2115" s="650"/>
    </row>
    <row r="2116" spans="1:17" ht="14.4" customHeight="1" x14ac:dyDescent="0.3">
      <c r="A2116" s="631" t="s">
        <v>3244</v>
      </c>
      <c r="B2116" s="632" t="s">
        <v>2531</v>
      </c>
      <c r="C2116" s="632" t="s">
        <v>634</v>
      </c>
      <c r="D2116" s="632" t="s">
        <v>2907</v>
      </c>
      <c r="E2116" s="632" t="s">
        <v>2909</v>
      </c>
      <c r="F2116" s="649"/>
      <c r="G2116" s="649"/>
      <c r="H2116" s="649"/>
      <c r="I2116" s="649"/>
      <c r="J2116" s="649">
        <v>2</v>
      </c>
      <c r="K2116" s="649">
        <v>15852</v>
      </c>
      <c r="L2116" s="649">
        <v>1</v>
      </c>
      <c r="M2116" s="649">
        <v>7926</v>
      </c>
      <c r="N2116" s="649"/>
      <c r="O2116" s="649"/>
      <c r="P2116" s="637"/>
      <c r="Q2116" s="650"/>
    </row>
    <row r="2117" spans="1:17" ht="14.4" customHeight="1" x14ac:dyDescent="0.3">
      <c r="A2117" s="631" t="s">
        <v>3244</v>
      </c>
      <c r="B2117" s="632" t="s">
        <v>2531</v>
      </c>
      <c r="C2117" s="632" t="s">
        <v>634</v>
      </c>
      <c r="D2117" s="632" t="s">
        <v>2642</v>
      </c>
      <c r="E2117" s="632" t="s">
        <v>2643</v>
      </c>
      <c r="F2117" s="649"/>
      <c r="G2117" s="649"/>
      <c r="H2117" s="649"/>
      <c r="I2117" s="649"/>
      <c r="J2117" s="649"/>
      <c r="K2117" s="649"/>
      <c r="L2117" s="649"/>
      <c r="M2117" s="649"/>
      <c r="N2117" s="649">
        <v>1</v>
      </c>
      <c r="O2117" s="649">
        <v>1294</v>
      </c>
      <c r="P2117" s="637"/>
      <c r="Q2117" s="650">
        <v>1294</v>
      </c>
    </row>
    <row r="2118" spans="1:17" ht="14.4" customHeight="1" x14ac:dyDescent="0.3">
      <c r="A2118" s="631" t="s">
        <v>3244</v>
      </c>
      <c r="B2118" s="632" t="s">
        <v>2531</v>
      </c>
      <c r="C2118" s="632" t="s">
        <v>634</v>
      </c>
      <c r="D2118" s="632" t="s">
        <v>2644</v>
      </c>
      <c r="E2118" s="632" t="s">
        <v>2645</v>
      </c>
      <c r="F2118" s="649"/>
      <c r="G2118" s="649"/>
      <c r="H2118" s="649"/>
      <c r="I2118" s="649"/>
      <c r="J2118" s="649"/>
      <c r="K2118" s="649"/>
      <c r="L2118" s="649"/>
      <c r="M2118" s="649"/>
      <c r="N2118" s="649">
        <v>1</v>
      </c>
      <c r="O2118" s="649">
        <v>1178</v>
      </c>
      <c r="P2118" s="637"/>
      <c r="Q2118" s="650">
        <v>1178</v>
      </c>
    </row>
    <row r="2119" spans="1:17" ht="14.4" customHeight="1" x14ac:dyDescent="0.3">
      <c r="A2119" s="631" t="s">
        <v>3244</v>
      </c>
      <c r="B2119" s="632" t="s">
        <v>2531</v>
      </c>
      <c r="C2119" s="632" t="s">
        <v>634</v>
      </c>
      <c r="D2119" s="632" t="s">
        <v>2646</v>
      </c>
      <c r="E2119" s="632" t="s">
        <v>2647</v>
      </c>
      <c r="F2119" s="649">
        <v>3</v>
      </c>
      <c r="G2119" s="649">
        <v>15471</v>
      </c>
      <c r="H2119" s="649">
        <v>0.21428571428571427</v>
      </c>
      <c r="I2119" s="649">
        <v>5157</v>
      </c>
      <c r="J2119" s="649">
        <v>14</v>
      </c>
      <c r="K2119" s="649">
        <v>72198</v>
      </c>
      <c r="L2119" s="649">
        <v>1</v>
      </c>
      <c r="M2119" s="649">
        <v>5157</v>
      </c>
      <c r="N2119" s="649">
        <v>6</v>
      </c>
      <c r="O2119" s="649">
        <v>30948</v>
      </c>
      <c r="P2119" s="637">
        <v>0.42865453336657527</v>
      </c>
      <c r="Q2119" s="650">
        <v>5158</v>
      </c>
    </row>
    <row r="2120" spans="1:17" ht="14.4" customHeight="1" x14ac:dyDescent="0.3">
      <c r="A2120" s="631" t="s">
        <v>3244</v>
      </c>
      <c r="B2120" s="632" t="s">
        <v>2531</v>
      </c>
      <c r="C2120" s="632" t="s">
        <v>634</v>
      </c>
      <c r="D2120" s="632" t="s">
        <v>2651</v>
      </c>
      <c r="E2120" s="632" t="s">
        <v>2652</v>
      </c>
      <c r="F2120" s="649"/>
      <c r="G2120" s="649"/>
      <c r="H2120" s="649"/>
      <c r="I2120" s="649"/>
      <c r="J2120" s="649">
        <v>1</v>
      </c>
      <c r="K2120" s="649">
        <v>5620</v>
      </c>
      <c r="L2120" s="649">
        <v>1</v>
      </c>
      <c r="M2120" s="649">
        <v>5620</v>
      </c>
      <c r="N2120" s="649"/>
      <c r="O2120" s="649"/>
      <c r="P2120" s="637"/>
      <c r="Q2120" s="650"/>
    </row>
    <row r="2121" spans="1:17" ht="14.4" customHeight="1" x14ac:dyDescent="0.3">
      <c r="A2121" s="631" t="s">
        <v>3244</v>
      </c>
      <c r="B2121" s="632" t="s">
        <v>2531</v>
      </c>
      <c r="C2121" s="632" t="s">
        <v>634</v>
      </c>
      <c r="D2121" s="632" t="s">
        <v>2657</v>
      </c>
      <c r="E2121" s="632" t="s">
        <v>2658</v>
      </c>
      <c r="F2121" s="649"/>
      <c r="G2121" s="649"/>
      <c r="H2121" s="649"/>
      <c r="I2121" s="649"/>
      <c r="J2121" s="649">
        <v>1</v>
      </c>
      <c r="K2121" s="649">
        <v>801</v>
      </c>
      <c r="L2121" s="649">
        <v>1</v>
      </c>
      <c r="M2121" s="649">
        <v>801</v>
      </c>
      <c r="N2121" s="649"/>
      <c r="O2121" s="649"/>
      <c r="P2121" s="637"/>
      <c r="Q2121" s="650"/>
    </row>
    <row r="2122" spans="1:17" ht="14.4" customHeight="1" x14ac:dyDescent="0.3">
      <c r="A2122" s="631" t="s">
        <v>3244</v>
      </c>
      <c r="B2122" s="632" t="s">
        <v>2531</v>
      </c>
      <c r="C2122" s="632" t="s">
        <v>634</v>
      </c>
      <c r="D2122" s="632" t="s">
        <v>2659</v>
      </c>
      <c r="E2122" s="632" t="s">
        <v>2660</v>
      </c>
      <c r="F2122" s="649">
        <v>54</v>
      </c>
      <c r="G2122" s="649">
        <v>9558</v>
      </c>
      <c r="H2122" s="649">
        <v>0.59340659340659341</v>
      </c>
      <c r="I2122" s="649">
        <v>177</v>
      </c>
      <c r="J2122" s="649">
        <v>91</v>
      </c>
      <c r="K2122" s="649">
        <v>16107</v>
      </c>
      <c r="L2122" s="649">
        <v>1</v>
      </c>
      <c r="M2122" s="649">
        <v>177</v>
      </c>
      <c r="N2122" s="649">
        <v>99</v>
      </c>
      <c r="O2122" s="649">
        <v>17622</v>
      </c>
      <c r="P2122" s="637">
        <v>1.0940584838889924</v>
      </c>
      <c r="Q2122" s="650">
        <v>178</v>
      </c>
    </row>
    <row r="2123" spans="1:17" ht="14.4" customHeight="1" x14ac:dyDescent="0.3">
      <c r="A2123" s="631" t="s">
        <v>3244</v>
      </c>
      <c r="B2123" s="632" t="s">
        <v>2531</v>
      </c>
      <c r="C2123" s="632" t="s">
        <v>634</v>
      </c>
      <c r="D2123" s="632" t="s">
        <v>2659</v>
      </c>
      <c r="E2123" s="632" t="s">
        <v>2661</v>
      </c>
      <c r="F2123" s="649">
        <v>5</v>
      </c>
      <c r="G2123" s="649">
        <v>885</v>
      </c>
      <c r="H2123" s="649">
        <v>0.45454545454545453</v>
      </c>
      <c r="I2123" s="649">
        <v>177</v>
      </c>
      <c r="J2123" s="649">
        <v>11</v>
      </c>
      <c r="K2123" s="649">
        <v>1947</v>
      </c>
      <c r="L2123" s="649">
        <v>1</v>
      </c>
      <c r="M2123" s="649">
        <v>177</v>
      </c>
      <c r="N2123" s="649">
        <v>11</v>
      </c>
      <c r="O2123" s="649">
        <v>1958</v>
      </c>
      <c r="P2123" s="637">
        <v>1.0056497175141244</v>
      </c>
      <c r="Q2123" s="650">
        <v>178</v>
      </c>
    </row>
    <row r="2124" spans="1:17" ht="14.4" customHeight="1" x14ac:dyDescent="0.3">
      <c r="A2124" s="631" t="s">
        <v>3244</v>
      </c>
      <c r="B2124" s="632" t="s">
        <v>2531</v>
      </c>
      <c r="C2124" s="632" t="s">
        <v>634</v>
      </c>
      <c r="D2124" s="632" t="s">
        <v>2662</v>
      </c>
      <c r="E2124" s="632" t="s">
        <v>2663</v>
      </c>
      <c r="F2124" s="649">
        <v>6</v>
      </c>
      <c r="G2124" s="649">
        <v>12288</v>
      </c>
      <c r="H2124" s="649">
        <v>0.85672453461618914</v>
      </c>
      <c r="I2124" s="649">
        <v>2048</v>
      </c>
      <c r="J2124" s="649">
        <v>7</v>
      </c>
      <c r="K2124" s="649">
        <v>14343</v>
      </c>
      <c r="L2124" s="649">
        <v>1</v>
      </c>
      <c r="M2124" s="649">
        <v>2049</v>
      </c>
      <c r="N2124" s="649">
        <v>5</v>
      </c>
      <c r="O2124" s="649">
        <v>10250</v>
      </c>
      <c r="P2124" s="637">
        <v>0.71463431639127095</v>
      </c>
      <c r="Q2124" s="650">
        <v>2050</v>
      </c>
    </row>
    <row r="2125" spans="1:17" ht="14.4" customHeight="1" x14ac:dyDescent="0.3">
      <c r="A2125" s="631" t="s">
        <v>3244</v>
      </c>
      <c r="B2125" s="632" t="s">
        <v>2531</v>
      </c>
      <c r="C2125" s="632" t="s">
        <v>634</v>
      </c>
      <c r="D2125" s="632" t="s">
        <v>2669</v>
      </c>
      <c r="E2125" s="632" t="s">
        <v>2670</v>
      </c>
      <c r="F2125" s="649">
        <v>1</v>
      </c>
      <c r="G2125" s="649">
        <v>2736</v>
      </c>
      <c r="H2125" s="649">
        <v>0.24990865911582025</v>
      </c>
      <c r="I2125" s="649">
        <v>2736</v>
      </c>
      <c r="J2125" s="649">
        <v>4</v>
      </c>
      <c r="K2125" s="649">
        <v>10948</v>
      </c>
      <c r="L2125" s="649">
        <v>1</v>
      </c>
      <c r="M2125" s="649">
        <v>2737</v>
      </c>
      <c r="N2125" s="649"/>
      <c r="O2125" s="649"/>
      <c r="P2125" s="637"/>
      <c r="Q2125" s="650"/>
    </row>
    <row r="2126" spans="1:17" ht="14.4" customHeight="1" x14ac:dyDescent="0.3">
      <c r="A2126" s="631" t="s">
        <v>3244</v>
      </c>
      <c r="B2126" s="632" t="s">
        <v>2531</v>
      </c>
      <c r="C2126" s="632" t="s">
        <v>634</v>
      </c>
      <c r="D2126" s="632" t="s">
        <v>2669</v>
      </c>
      <c r="E2126" s="632" t="s">
        <v>2671</v>
      </c>
      <c r="F2126" s="649"/>
      <c r="G2126" s="649"/>
      <c r="H2126" s="649"/>
      <c r="I2126" s="649"/>
      <c r="J2126" s="649">
        <v>5</v>
      </c>
      <c r="K2126" s="649">
        <v>13685</v>
      </c>
      <c r="L2126" s="649">
        <v>1</v>
      </c>
      <c r="M2126" s="649">
        <v>2737</v>
      </c>
      <c r="N2126" s="649">
        <v>4</v>
      </c>
      <c r="O2126" s="649">
        <v>10948</v>
      </c>
      <c r="P2126" s="637">
        <v>0.8</v>
      </c>
      <c r="Q2126" s="650">
        <v>2737</v>
      </c>
    </row>
    <row r="2127" spans="1:17" ht="14.4" customHeight="1" x14ac:dyDescent="0.3">
      <c r="A2127" s="631" t="s">
        <v>3244</v>
      </c>
      <c r="B2127" s="632" t="s">
        <v>2531</v>
      </c>
      <c r="C2127" s="632" t="s">
        <v>634</v>
      </c>
      <c r="D2127" s="632" t="s">
        <v>2685</v>
      </c>
      <c r="E2127" s="632" t="s">
        <v>2686</v>
      </c>
      <c r="F2127" s="649">
        <v>5</v>
      </c>
      <c r="G2127" s="649">
        <v>775</v>
      </c>
      <c r="H2127" s="649">
        <v>0.625</v>
      </c>
      <c r="I2127" s="649">
        <v>155</v>
      </c>
      <c r="J2127" s="649">
        <v>8</v>
      </c>
      <c r="K2127" s="649">
        <v>1240</v>
      </c>
      <c r="L2127" s="649">
        <v>1</v>
      </c>
      <c r="M2127" s="649">
        <v>155</v>
      </c>
      <c r="N2127" s="649">
        <v>3</v>
      </c>
      <c r="O2127" s="649">
        <v>465</v>
      </c>
      <c r="P2127" s="637">
        <v>0.375</v>
      </c>
      <c r="Q2127" s="650">
        <v>155</v>
      </c>
    </row>
    <row r="2128" spans="1:17" ht="14.4" customHeight="1" x14ac:dyDescent="0.3">
      <c r="A2128" s="631" t="s">
        <v>3244</v>
      </c>
      <c r="B2128" s="632" t="s">
        <v>2531</v>
      </c>
      <c r="C2128" s="632" t="s">
        <v>634</v>
      </c>
      <c r="D2128" s="632" t="s">
        <v>2685</v>
      </c>
      <c r="E2128" s="632" t="s">
        <v>2687</v>
      </c>
      <c r="F2128" s="649">
        <v>3</v>
      </c>
      <c r="G2128" s="649">
        <v>465</v>
      </c>
      <c r="H2128" s="649">
        <v>0.17647058823529413</v>
      </c>
      <c r="I2128" s="649">
        <v>155</v>
      </c>
      <c r="J2128" s="649">
        <v>17</v>
      </c>
      <c r="K2128" s="649">
        <v>2635</v>
      </c>
      <c r="L2128" s="649">
        <v>1</v>
      </c>
      <c r="M2128" s="649">
        <v>155</v>
      </c>
      <c r="N2128" s="649">
        <v>9</v>
      </c>
      <c r="O2128" s="649">
        <v>1395</v>
      </c>
      <c r="P2128" s="637">
        <v>0.52941176470588236</v>
      </c>
      <c r="Q2128" s="650">
        <v>155</v>
      </c>
    </row>
    <row r="2129" spans="1:17" ht="14.4" customHeight="1" x14ac:dyDescent="0.3">
      <c r="A2129" s="631" t="s">
        <v>3244</v>
      </c>
      <c r="B2129" s="632" t="s">
        <v>2531</v>
      </c>
      <c r="C2129" s="632" t="s">
        <v>634</v>
      </c>
      <c r="D2129" s="632" t="s">
        <v>2688</v>
      </c>
      <c r="E2129" s="632" t="s">
        <v>2689</v>
      </c>
      <c r="F2129" s="649"/>
      <c r="G2129" s="649"/>
      <c r="H2129" s="649"/>
      <c r="I2129" s="649"/>
      <c r="J2129" s="649">
        <v>1</v>
      </c>
      <c r="K2129" s="649">
        <v>199</v>
      </c>
      <c r="L2129" s="649">
        <v>1</v>
      </c>
      <c r="M2129" s="649">
        <v>199</v>
      </c>
      <c r="N2129" s="649">
        <v>1</v>
      </c>
      <c r="O2129" s="649">
        <v>200</v>
      </c>
      <c r="P2129" s="637">
        <v>1.0050251256281406</v>
      </c>
      <c r="Q2129" s="650">
        <v>200</v>
      </c>
    </row>
    <row r="2130" spans="1:17" ht="14.4" customHeight="1" x14ac:dyDescent="0.3">
      <c r="A2130" s="631" t="s">
        <v>3244</v>
      </c>
      <c r="B2130" s="632" t="s">
        <v>2531</v>
      </c>
      <c r="C2130" s="632" t="s">
        <v>634</v>
      </c>
      <c r="D2130" s="632" t="s">
        <v>2688</v>
      </c>
      <c r="E2130" s="632" t="s">
        <v>2690</v>
      </c>
      <c r="F2130" s="649"/>
      <c r="G2130" s="649"/>
      <c r="H2130" s="649"/>
      <c r="I2130" s="649"/>
      <c r="J2130" s="649">
        <v>4</v>
      </c>
      <c r="K2130" s="649">
        <v>796</v>
      </c>
      <c r="L2130" s="649">
        <v>1</v>
      </c>
      <c r="M2130" s="649">
        <v>199</v>
      </c>
      <c r="N2130" s="649"/>
      <c r="O2130" s="649"/>
      <c r="P2130" s="637"/>
      <c r="Q2130" s="650"/>
    </row>
    <row r="2131" spans="1:17" ht="14.4" customHeight="1" x14ac:dyDescent="0.3">
      <c r="A2131" s="631" t="s">
        <v>3244</v>
      </c>
      <c r="B2131" s="632" t="s">
        <v>2531</v>
      </c>
      <c r="C2131" s="632" t="s">
        <v>634</v>
      </c>
      <c r="D2131" s="632" t="s">
        <v>2698</v>
      </c>
      <c r="E2131" s="632" t="s">
        <v>2699</v>
      </c>
      <c r="F2131" s="649"/>
      <c r="G2131" s="649"/>
      <c r="H2131" s="649"/>
      <c r="I2131" s="649"/>
      <c r="J2131" s="649">
        <v>1</v>
      </c>
      <c r="K2131" s="649">
        <v>163</v>
      </c>
      <c r="L2131" s="649">
        <v>1</v>
      </c>
      <c r="M2131" s="649">
        <v>163</v>
      </c>
      <c r="N2131" s="649">
        <v>2</v>
      </c>
      <c r="O2131" s="649">
        <v>326</v>
      </c>
      <c r="P2131" s="637">
        <v>2</v>
      </c>
      <c r="Q2131" s="650">
        <v>163</v>
      </c>
    </row>
    <row r="2132" spans="1:17" ht="14.4" customHeight="1" x14ac:dyDescent="0.3">
      <c r="A2132" s="631" t="s">
        <v>3244</v>
      </c>
      <c r="B2132" s="632" t="s">
        <v>2531</v>
      </c>
      <c r="C2132" s="632" t="s">
        <v>634</v>
      </c>
      <c r="D2132" s="632" t="s">
        <v>2704</v>
      </c>
      <c r="E2132" s="632" t="s">
        <v>2705</v>
      </c>
      <c r="F2132" s="649">
        <v>2</v>
      </c>
      <c r="G2132" s="649">
        <v>4308</v>
      </c>
      <c r="H2132" s="649"/>
      <c r="I2132" s="649">
        <v>2154</v>
      </c>
      <c r="J2132" s="649"/>
      <c r="K2132" s="649"/>
      <c r="L2132" s="649"/>
      <c r="M2132" s="649"/>
      <c r="N2132" s="649">
        <v>2</v>
      </c>
      <c r="O2132" s="649">
        <v>4312</v>
      </c>
      <c r="P2132" s="637"/>
      <c r="Q2132" s="650">
        <v>2156</v>
      </c>
    </row>
    <row r="2133" spans="1:17" ht="14.4" customHeight="1" x14ac:dyDescent="0.3">
      <c r="A2133" s="631" t="s">
        <v>3244</v>
      </c>
      <c r="B2133" s="632" t="s">
        <v>2531</v>
      </c>
      <c r="C2133" s="632" t="s">
        <v>634</v>
      </c>
      <c r="D2133" s="632" t="s">
        <v>2704</v>
      </c>
      <c r="E2133" s="632" t="s">
        <v>2706</v>
      </c>
      <c r="F2133" s="649"/>
      <c r="G2133" s="649"/>
      <c r="H2133" s="649"/>
      <c r="I2133" s="649"/>
      <c r="J2133" s="649">
        <v>8</v>
      </c>
      <c r="K2133" s="649">
        <v>17240</v>
      </c>
      <c r="L2133" s="649">
        <v>1</v>
      </c>
      <c r="M2133" s="649">
        <v>2155</v>
      </c>
      <c r="N2133" s="649">
        <v>4</v>
      </c>
      <c r="O2133" s="649">
        <v>8624</v>
      </c>
      <c r="P2133" s="637">
        <v>0.50023201856148491</v>
      </c>
      <c r="Q2133" s="650">
        <v>2156</v>
      </c>
    </row>
    <row r="2134" spans="1:17" ht="14.4" customHeight="1" x14ac:dyDescent="0.3">
      <c r="A2134" s="631" t="s">
        <v>3244</v>
      </c>
      <c r="B2134" s="632" t="s">
        <v>2531</v>
      </c>
      <c r="C2134" s="632" t="s">
        <v>634</v>
      </c>
      <c r="D2134" s="632" t="s">
        <v>2918</v>
      </c>
      <c r="E2134" s="632" t="s">
        <v>2903</v>
      </c>
      <c r="F2134" s="649"/>
      <c r="G2134" s="649"/>
      <c r="H2134" s="649"/>
      <c r="I2134" s="649"/>
      <c r="J2134" s="649">
        <v>4</v>
      </c>
      <c r="K2134" s="649">
        <v>7556</v>
      </c>
      <c r="L2134" s="649">
        <v>1</v>
      </c>
      <c r="M2134" s="649">
        <v>1889</v>
      </c>
      <c r="N2134" s="649"/>
      <c r="O2134" s="649"/>
      <c r="P2134" s="637"/>
      <c r="Q2134" s="650"/>
    </row>
    <row r="2135" spans="1:17" ht="14.4" customHeight="1" x14ac:dyDescent="0.3">
      <c r="A2135" s="631" t="s">
        <v>3244</v>
      </c>
      <c r="B2135" s="632" t="s">
        <v>2531</v>
      </c>
      <c r="C2135" s="632" t="s">
        <v>634</v>
      </c>
      <c r="D2135" s="632" t="s">
        <v>2707</v>
      </c>
      <c r="E2135" s="632" t="s">
        <v>2708</v>
      </c>
      <c r="F2135" s="649">
        <v>3</v>
      </c>
      <c r="G2135" s="649">
        <v>489</v>
      </c>
      <c r="H2135" s="649">
        <v>1</v>
      </c>
      <c r="I2135" s="649">
        <v>163</v>
      </c>
      <c r="J2135" s="649">
        <v>3</v>
      </c>
      <c r="K2135" s="649">
        <v>489</v>
      </c>
      <c r="L2135" s="649">
        <v>1</v>
      </c>
      <c r="M2135" s="649">
        <v>163</v>
      </c>
      <c r="N2135" s="649"/>
      <c r="O2135" s="649"/>
      <c r="P2135" s="637"/>
      <c r="Q2135" s="650"/>
    </row>
    <row r="2136" spans="1:17" ht="14.4" customHeight="1" x14ac:dyDescent="0.3">
      <c r="A2136" s="631" t="s">
        <v>3244</v>
      </c>
      <c r="B2136" s="632" t="s">
        <v>2531</v>
      </c>
      <c r="C2136" s="632" t="s">
        <v>634</v>
      </c>
      <c r="D2136" s="632" t="s">
        <v>2707</v>
      </c>
      <c r="E2136" s="632" t="s">
        <v>2709</v>
      </c>
      <c r="F2136" s="649">
        <v>2</v>
      </c>
      <c r="G2136" s="649">
        <v>326</v>
      </c>
      <c r="H2136" s="649">
        <v>1</v>
      </c>
      <c r="I2136" s="649">
        <v>163</v>
      </c>
      <c r="J2136" s="649">
        <v>2</v>
      </c>
      <c r="K2136" s="649">
        <v>326</v>
      </c>
      <c r="L2136" s="649">
        <v>1</v>
      </c>
      <c r="M2136" s="649">
        <v>163</v>
      </c>
      <c r="N2136" s="649">
        <v>1</v>
      </c>
      <c r="O2136" s="649">
        <v>163</v>
      </c>
      <c r="P2136" s="637">
        <v>0.5</v>
      </c>
      <c r="Q2136" s="650">
        <v>163</v>
      </c>
    </row>
    <row r="2137" spans="1:17" ht="14.4" customHeight="1" x14ac:dyDescent="0.3">
      <c r="A2137" s="631" t="s">
        <v>3244</v>
      </c>
      <c r="B2137" s="632" t="s">
        <v>2531</v>
      </c>
      <c r="C2137" s="632" t="s">
        <v>634</v>
      </c>
      <c r="D2137" s="632" t="s">
        <v>2715</v>
      </c>
      <c r="E2137" s="632" t="s">
        <v>2716</v>
      </c>
      <c r="F2137" s="649"/>
      <c r="G2137" s="649"/>
      <c r="H2137" s="649"/>
      <c r="I2137" s="649"/>
      <c r="J2137" s="649">
        <v>2</v>
      </c>
      <c r="K2137" s="649">
        <v>16920</v>
      </c>
      <c r="L2137" s="649">
        <v>1</v>
      </c>
      <c r="M2137" s="649">
        <v>8460</v>
      </c>
      <c r="N2137" s="649"/>
      <c r="O2137" s="649"/>
      <c r="P2137" s="637"/>
      <c r="Q2137" s="650"/>
    </row>
    <row r="2138" spans="1:17" ht="14.4" customHeight="1" x14ac:dyDescent="0.3">
      <c r="A2138" s="631" t="s">
        <v>3244</v>
      </c>
      <c r="B2138" s="632" t="s">
        <v>2531</v>
      </c>
      <c r="C2138" s="632" t="s">
        <v>634</v>
      </c>
      <c r="D2138" s="632" t="s">
        <v>2734</v>
      </c>
      <c r="E2138" s="632" t="s">
        <v>2735</v>
      </c>
      <c r="F2138" s="649"/>
      <c r="G2138" s="649"/>
      <c r="H2138" s="649"/>
      <c r="I2138" s="649"/>
      <c r="J2138" s="649">
        <v>6</v>
      </c>
      <c r="K2138" s="649">
        <v>2112</v>
      </c>
      <c r="L2138" s="649">
        <v>1</v>
      </c>
      <c r="M2138" s="649">
        <v>352</v>
      </c>
      <c r="N2138" s="649"/>
      <c r="O2138" s="649"/>
      <c r="P2138" s="637"/>
      <c r="Q2138" s="650"/>
    </row>
    <row r="2139" spans="1:17" ht="14.4" customHeight="1" x14ac:dyDescent="0.3">
      <c r="A2139" s="631" t="s">
        <v>3245</v>
      </c>
      <c r="B2139" s="632" t="s">
        <v>2498</v>
      </c>
      <c r="C2139" s="632" t="s">
        <v>634</v>
      </c>
      <c r="D2139" s="632" t="s">
        <v>2520</v>
      </c>
      <c r="E2139" s="632" t="s">
        <v>2521</v>
      </c>
      <c r="F2139" s="649"/>
      <c r="G2139" s="649"/>
      <c r="H2139" s="649"/>
      <c r="I2139" s="649"/>
      <c r="J2139" s="649"/>
      <c r="K2139" s="649"/>
      <c r="L2139" s="649"/>
      <c r="M2139" s="649"/>
      <c r="N2139" s="649">
        <v>1</v>
      </c>
      <c r="O2139" s="649">
        <v>282</v>
      </c>
      <c r="P2139" s="637"/>
      <c r="Q2139" s="650">
        <v>282</v>
      </c>
    </row>
    <row r="2140" spans="1:17" ht="14.4" customHeight="1" x14ac:dyDescent="0.3">
      <c r="A2140" s="631" t="s">
        <v>3245</v>
      </c>
      <c r="B2140" s="632" t="s">
        <v>2531</v>
      </c>
      <c r="C2140" s="632" t="s">
        <v>2499</v>
      </c>
      <c r="D2140" s="632" t="s">
        <v>2500</v>
      </c>
      <c r="E2140" s="632" t="s">
        <v>629</v>
      </c>
      <c r="F2140" s="649">
        <v>1</v>
      </c>
      <c r="G2140" s="649">
        <v>855.64</v>
      </c>
      <c r="H2140" s="649">
        <v>1</v>
      </c>
      <c r="I2140" s="649">
        <v>855.64</v>
      </c>
      <c r="J2140" s="649">
        <v>1</v>
      </c>
      <c r="K2140" s="649">
        <v>855.64</v>
      </c>
      <c r="L2140" s="649">
        <v>1</v>
      </c>
      <c r="M2140" s="649">
        <v>855.64</v>
      </c>
      <c r="N2140" s="649"/>
      <c r="O2140" s="649"/>
      <c r="P2140" s="637"/>
      <c r="Q2140" s="650"/>
    </row>
    <row r="2141" spans="1:17" ht="14.4" customHeight="1" x14ac:dyDescent="0.3">
      <c r="A2141" s="631" t="s">
        <v>3245</v>
      </c>
      <c r="B2141" s="632" t="s">
        <v>2531</v>
      </c>
      <c r="C2141" s="632" t="s">
        <v>2499</v>
      </c>
      <c r="D2141" s="632" t="s">
        <v>2532</v>
      </c>
      <c r="E2141" s="632" t="s">
        <v>629</v>
      </c>
      <c r="F2141" s="649">
        <v>3.25</v>
      </c>
      <c r="G2141" s="649">
        <v>5561.62</v>
      </c>
      <c r="H2141" s="649">
        <v>3.2500146091184274</v>
      </c>
      <c r="I2141" s="649">
        <v>1711.2676923076922</v>
      </c>
      <c r="J2141" s="649">
        <v>1</v>
      </c>
      <c r="K2141" s="649">
        <v>1711.26</v>
      </c>
      <c r="L2141" s="649">
        <v>1</v>
      </c>
      <c r="M2141" s="649">
        <v>1711.26</v>
      </c>
      <c r="N2141" s="649"/>
      <c r="O2141" s="649"/>
      <c r="P2141" s="637"/>
      <c r="Q2141" s="650"/>
    </row>
    <row r="2142" spans="1:17" ht="14.4" customHeight="1" x14ac:dyDescent="0.3">
      <c r="A2142" s="631" t="s">
        <v>3245</v>
      </c>
      <c r="B2142" s="632" t="s">
        <v>2531</v>
      </c>
      <c r="C2142" s="632" t="s">
        <v>2499</v>
      </c>
      <c r="D2142" s="632" t="s">
        <v>2533</v>
      </c>
      <c r="E2142" s="632" t="s">
        <v>618</v>
      </c>
      <c r="F2142" s="649">
        <v>0.37</v>
      </c>
      <c r="G2142" s="649">
        <v>1001.97</v>
      </c>
      <c r="H2142" s="649">
        <v>0.73999645500066469</v>
      </c>
      <c r="I2142" s="649">
        <v>2708.0270270270271</v>
      </c>
      <c r="J2142" s="649">
        <v>0.5</v>
      </c>
      <c r="K2142" s="649">
        <v>1354.02</v>
      </c>
      <c r="L2142" s="649">
        <v>1</v>
      </c>
      <c r="M2142" s="649">
        <v>2708.04</v>
      </c>
      <c r="N2142" s="649">
        <v>1.38</v>
      </c>
      <c r="O2142" s="649">
        <v>3574.92</v>
      </c>
      <c r="P2142" s="637">
        <v>2.64022687995746</v>
      </c>
      <c r="Q2142" s="650">
        <v>2590.521739130435</v>
      </c>
    </row>
    <row r="2143" spans="1:17" ht="14.4" customHeight="1" x14ac:dyDescent="0.3">
      <c r="A2143" s="631" t="s">
        <v>3245</v>
      </c>
      <c r="B2143" s="632" t="s">
        <v>2531</v>
      </c>
      <c r="C2143" s="632" t="s">
        <v>2499</v>
      </c>
      <c r="D2143" s="632" t="s">
        <v>2534</v>
      </c>
      <c r="E2143" s="632" t="s">
        <v>618</v>
      </c>
      <c r="F2143" s="649">
        <v>1.4</v>
      </c>
      <c r="G2143" s="649">
        <v>9478.14</v>
      </c>
      <c r="H2143" s="649">
        <v>0.77777777777777768</v>
      </c>
      <c r="I2143" s="649">
        <v>6770.1</v>
      </c>
      <c r="J2143" s="649">
        <v>1.7999999999999998</v>
      </c>
      <c r="K2143" s="649">
        <v>12186.18</v>
      </c>
      <c r="L2143" s="649">
        <v>1</v>
      </c>
      <c r="M2143" s="649">
        <v>6770.1000000000013</v>
      </c>
      <c r="N2143" s="649">
        <v>1.4</v>
      </c>
      <c r="O2143" s="649">
        <v>9066.82</v>
      </c>
      <c r="P2143" s="637">
        <v>0.74402478873609279</v>
      </c>
      <c r="Q2143" s="650">
        <v>6476.3</v>
      </c>
    </row>
    <row r="2144" spans="1:17" ht="14.4" customHeight="1" x14ac:dyDescent="0.3">
      <c r="A2144" s="631" t="s">
        <v>3245</v>
      </c>
      <c r="B2144" s="632" t="s">
        <v>2531</v>
      </c>
      <c r="C2144" s="632" t="s">
        <v>2499</v>
      </c>
      <c r="D2144" s="632" t="s">
        <v>2535</v>
      </c>
      <c r="E2144" s="632" t="s">
        <v>675</v>
      </c>
      <c r="F2144" s="649">
        <v>0.56000000000000005</v>
      </c>
      <c r="G2144" s="649">
        <v>2768.56</v>
      </c>
      <c r="H2144" s="649">
        <v>1.2727373027840096</v>
      </c>
      <c r="I2144" s="649">
        <v>4943.8571428571422</v>
      </c>
      <c r="J2144" s="649">
        <v>0.44</v>
      </c>
      <c r="K2144" s="649">
        <v>2175.2799999999997</v>
      </c>
      <c r="L2144" s="649">
        <v>1</v>
      </c>
      <c r="M2144" s="649">
        <v>4943.8181818181811</v>
      </c>
      <c r="N2144" s="649">
        <v>0.06</v>
      </c>
      <c r="O2144" s="649">
        <v>296.61</v>
      </c>
      <c r="P2144" s="637">
        <v>0.13635486006399178</v>
      </c>
      <c r="Q2144" s="650">
        <v>4943.5</v>
      </c>
    </row>
    <row r="2145" spans="1:17" ht="14.4" customHeight="1" x14ac:dyDescent="0.3">
      <c r="A2145" s="631" t="s">
        <v>3245</v>
      </c>
      <c r="B2145" s="632" t="s">
        <v>2531</v>
      </c>
      <c r="C2145" s="632" t="s">
        <v>2499</v>
      </c>
      <c r="D2145" s="632" t="s">
        <v>2535</v>
      </c>
      <c r="E2145" s="632" t="s">
        <v>754</v>
      </c>
      <c r="F2145" s="649">
        <v>0.02</v>
      </c>
      <c r="G2145" s="649">
        <v>98.87</v>
      </c>
      <c r="H2145" s="649">
        <v>1</v>
      </c>
      <c r="I2145" s="649">
        <v>4943.5</v>
      </c>
      <c r="J2145" s="649">
        <v>0.02</v>
      </c>
      <c r="K2145" s="649">
        <v>98.87</v>
      </c>
      <c r="L2145" s="649">
        <v>1</v>
      </c>
      <c r="M2145" s="649">
        <v>4943.5</v>
      </c>
      <c r="N2145" s="649">
        <v>0.04</v>
      </c>
      <c r="O2145" s="649">
        <v>194.52</v>
      </c>
      <c r="P2145" s="637">
        <v>1.9674319813897037</v>
      </c>
      <c r="Q2145" s="650">
        <v>4863</v>
      </c>
    </row>
    <row r="2146" spans="1:17" ht="14.4" customHeight="1" x14ac:dyDescent="0.3">
      <c r="A2146" s="631" t="s">
        <v>3245</v>
      </c>
      <c r="B2146" s="632" t="s">
        <v>2531</v>
      </c>
      <c r="C2146" s="632" t="s">
        <v>2499</v>
      </c>
      <c r="D2146" s="632" t="s">
        <v>2536</v>
      </c>
      <c r="E2146" s="632" t="s">
        <v>2537</v>
      </c>
      <c r="F2146" s="649">
        <v>4.0999999999999996</v>
      </c>
      <c r="G2146" s="649">
        <v>4093.04</v>
      </c>
      <c r="H2146" s="649">
        <v>0.94730288631782134</v>
      </c>
      <c r="I2146" s="649">
        <v>998.30243902439031</v>
      </c>
      <c r="J2146" s="649">
        <v>4.3</v>
      </c>
      <c r="K2146" s="649">
        <v>4320.7299999999996</v>
      </c>
      <c r="L2146" s="649">
        <v>1</v>
      </c>
      <c r="M2146" s="649">
        <v>1004.8209302325581</v>
      </c>
      <c r="N2146" s="649"/>
      <c r="O2146" s="649"/>
      <c r="P2146" s="637"/>
      <c r="Q2146" s="650"/>
    </row>
    <row r="2147" spans="1:17" ht="14.4" customHeight="1" x14ac:dyDescent="0.3">
      <c r="A2147" s="631" t="s">
        <v>3245</v>
      </c>
      <c r="B2147" s="632" t="s">
        <v>2531</v>
      </c>
      <c r="C2147" s="632" t="s">
        <v>2499</v>
      </c>
      <c r="D2147" s="632" t="s">
        <v>2538</v>
      </c>
      <c r="E2147" s="632" t="s">
        <v>675</v>
      </c>
      <c r="F2147" s="649">
        <v>2.4400000000000004</v>
      </c>
      <c r="G2147" s="649">
        <v>24126.23</v>
      </c>
      <c r="H2147" s="649">
        <v>1.2513014167899752</v>
      </c>
      <c r="I2147" s="649">
        <v>9887.7991803278674</v>
      </c>
      <c r="J2147" s="649">
        <v>1.95</v>
      </c>
      <c r="K2147" s="649">
        <v>19280.91</v>
      </c>
      <c r="L2147" s="649">
        <v>1</v>
      </c>
      <c r="M2147" s="649">
        <v>9887.6461538461535</v>
      </c>
      <c r="N2147" s="649">
        <v>1.8199999999999998</v>
      </c>
      <c r="O2147" s="649">
        <v>17699.64</v>
      </c>
      <c r="P2147" s="637">
        <v>0.91798779206998005</v>
      </c>
      <c r="Q2147" s="650">
        <v>9725.0769230769238</v>
      </c>
    </row>
    <row r="2148" spans="1:17" ht="14.4" customHeight="1" x14ac:dyDescent="0.3">
      <c r="A2148" s="631" t="s">
        <v>3245</v>
      </c>
      <c r="B2148" s="632" t="s">
        <v>2531</v>
      </c>
      <c r="C2148" s="632" t="s">
        <v>2499</v>
      </c>
      <c r="D2148" s="632" t="s">
        <v>2538</v>
      </c>
      <c r="E2148" s="632" t="s">
        <v>754</v>
      </c>
      <c r="F2148" s="649">
        <v>0.54</v>
      </c>
      <c r="G2148" s="649">
        <v>5339.4</v>
      </c>
      <c r="H2148" s="649">
        <v>0.69231277901460109</v>
      </c>
      <c r="I2148" s="649">
        <v>9887.7777777777756</v>
      </c>
      <c r="J2148" s="649">
        <v>0.78</v>
      </c>
      <c r="K2148" s="649">
        <v>7712.41</v>
      </c>
      <c r="L2148" s="649">
        <v>1</v>
      </c>
      <c r="M2148" s="649">
        <v>9887.705128205127</v>
      </c>
      <c r="N2148" s="649">
        <v>0.49</v>
      </c>
      <c r="O2148" s="649">
        <v>4287.0600000000004</v>
      </c>
      <c r="P2148" s="637">
        <v>0.5558651575836866</v>
      </c>
      <c r="Q2148" s="650">
        <v>8749.1020408163276</v>
      </c>
    </row>
    <row r="2149" spans="1:17" ht="14.4" customHeight="1" x14ac:dyDescent="0.3">
      <c r="A2149" s="631" t="s">
        <v>3245</v>
      </c>
      <c r="B2149" s="632" t="s">
        <v>2531</v>
      </c>
      <c r="C2149" s="632" t="s">
        <v>2499</v>
      </c>
      <c r="D2149" s="632" t="s">
        <v>2984</v>
      </c>
      <c r="E2149" s="632" t="s">
        <v>2985</v>
      </c>
      <c r="F2149" s="649">
        <v>4</v>
      </c>
      <c r="G2149" s="649">
        <v>1592.8</v>
      </c>
      <c r="H2149" s="649">
        <v>0.1023032358343931</v>
      </c>
      <c r="I2149" s="649">
        <v>398.2</v>
      </c>
      <c r="J2149" s="649">
        <v>3</v>
      </c>
      <c r="K2149" s="649">
        <v>15569.4</v>
      </c>
      <c r="L2149" s="649">
        <v>1</v>
      </c>
      <c r="M2149" s="649">
        <v>5189.8</v>
      </c>
      <c r="N2149" s="649">
        <v>4</v>
      </c>
      <c r="O2149" s="649">
        <v>20739.400000000001</v>
      </c>
      <c r="P2149" s="637">
        <v>1.3320616080259999</v>
      </c>
      <c r="Q2149" s="650">
        <v>5184.8500000000004</v>
      </c>
    </row>
    <row r="2150" spans="1:17" ht="14.4" customHeight="1" x14ac:dyDescent="0.3">
      <c r="A2150" s="631" t="s">
        <v>3245</v>
      </c>
      <c r="B2150" s="632" t="s">
        <v>2531</v>
      </c>
      <c r="C2150" s="632" t="s">
        <v>2499</v>
      </c>
      <c r="D2150" s="632" t="s">
        <v>2542</v>
      </c>
      <c r="E2150" s="632" t="s">
        <v>616</v>
      </c>
      <c r="F2150" s="649">
        <v>9</v>
      </c>
      <c r="G2150" s="649">
        <v>8306.02</v>
      </c>
      <c r="H2150" s="649">
        <v>2.8135875695688846</v>
      </c>
      <c r="I2150" s="649">
        <v>922.89111111111117</v>
      </c>
      <c r="J2150" s="649">
        <v>3.5</v>
      </c>
      <c r="K2150" s="649">
        <v>2952.11</v>
      </c>
      <c r="L2150" s="649">
        <v>1</v>
      </c>
      <c r="M2150" s="649">
        <v>843.46</v>
      </c>
      <c r="N2150" s="649">
        <v>12</v>
      </c>
      <c r="O2150" s="649">
        <v>9700.3100000000013</v>
      </c>
      <c r="P2150" s="637">
        <v>3.2858904309121275</v>
      </c>
      <c r="Q2150" s="650">
        <v>808.35916666666674</v>
      </c>
    </row>
    <row r="2151" spans="1:17" ht="14.4" customHeight="1" x14ac:dyDescent="0.3">
      <c r="A2151" s="631" t="s">
        <v>3245</v>
      </c>
      <c r="B2151" s="632" t="s">
        <v>2531</v>
      </c>
      <c r="C2151" s="632" t="s">
        <v>2499</v>
      </c>
      <c r="D2151" s="632" t="s">
        <v>2544</v>
      </c>
      <c r="E2151" s="632" t="s">
        <v>716</v>
      </c>
      <c r="F2151" s="649">
        <v>1.3200000000000003</v>
      </c>
      <c r="G2151" s="649">
        <v>5915.99</v>
      </c>
      <c r="H2151" s="649">
        <v>1.0886268116208717</v>
      </c>
      <c r="I2151" s="649">
        <v>4481.8106060606051</v>
      </c>
      <c r="J2151" s="649">
        <v>1.2000000000000002</v>
      </c>
      <c r="K2151" s="649">
        <v>5434.36</v>
      </c>
      <c r="L2151" s="649">
        <v>1</v>
      </c>
      <c r="M2151" s="649">
        <v>4528.6333333333323</v>
      </c>
      <c r="N2151" s="649">
        <v>0.2</v>
      </c>
      <c r="O2151" s="649">
        <v>618.71</v>
      </c>
      <c r="P2151" s="637">
        <v>0.11385149309210285</v>
      </c>
      <c r="Q2151" s="650">
        <v>3093.55</v>
      </c>
    </row>
    <row r="2152" spans="1:17" ht="14.4" customHeight="1" x14ac:dyDescent="0.3">
      <c r="A2152" s="631" t="s">
        <v>3245</v>
      </c>
      <c r="B2152" s="632" t="s">
        <v>2531</v>
      </c>
      <c r="C2152" s="632" t="s">
        <v>2499</v>
      </c>
      <c r="D2152" s="632" t="s">
        <v>2545</v>
      </c>
      <c r="E2152" s="632" t="s">
        <v>716</v>
      </c>
      <c r="F2152" s="649">
        <v>0.38</v>
      </c>
      <c r="G2152" s="649">
        <v>3381.3999999999996</v>
      </c>
      <c r="H2152" s="649">
        <v>1.1992906543713424</v>
      </c>
      <c r="I2152" s="649">
        <v>8898.4210526315783</v>
      </c>
      <c r="J2152" s="649">
        <v>0.31</v>
      </c>
      <c r="K2152" s="649">
        <v>2819.5</v>
      </c>
      <c r="L2152" s="649">
        <v>1</v>
      </c>
      <c r="M2152" s="649">
        <v>9095.1612903225814</v>
      </c>
      <c r="N2152" s="649"/>
      <c r="O2152" s="649"/>
      <c r="P2152" s="637"/>
      <c r="Q2152" s="650"/>
    </row>
    <row r="2153" spans="1:17" ht="14.4" customHeight="1" x14ac:dyDescent="0.3">
      <c r="A2153" s="631" t="s">
        <v>3245</v>
      </c>
      <c r="B2153" s="632" t="s">
        <v>2531</v>
      </c>
      <c r="C2153" s="632" t="s">
        <v>2499</v>
      </c>
      <c r="D2153" s="632" t="s">
        <v>2546</v>
      </c>
      <c r="E2153" s="632" t="s">
        <v>723</v>
      </c>
      <c r="F2153" s="649">
        <v>1.9000000000000001</v>
      </c>
      <c r="G2153" s="649">
        <v>3703.67</v>
      </c>
      <c r="H2153" s="649">
        <v>1.7272727272727273</v>
      </c>
      <c r="I2153" s="649">
        <v>1949.3</v>
      </c>
      <c r="J2153" s="649">
        <v>1.1000000000000001</v>
      </c>
      <c r="K2153" s="649">
        <v>2144.23</v>
      </c>
      <c r="L2153" s="649">
        <v>1</v>
      </c>
      <c r="M2153" s="649">
        <v>1949.3</v>
      </c>
      <c r="N2153" s="649">
        <v>0.30000000000000004</v>
      </c>
      <c r="O2153" s="649">
        <v>584.79</v>
      </c>
      <c r="P2153" s="637">
        <v>0.27272727272727271</v>
      </c>
      <c r="Q2153" s="650">
        <v>1949.2999999999995</v>
      </c>
    </row>
    <row r="2154" spans="1:17" ht="14.4" customHeight="1" x14ac:dyDescent="0.3">
      <c r="A2154" s="631" t="s">
        <v>3245</v>
      </c>
      <c r="B2154" s="632" t="s">
        <v>2531</v>
      </c>
      <c r="C2154" s="632" t="s">
        <v>2499</v>
      </c>
      <c r="D2154" s="632" t="s">
        <v>2547</v>
      </c>
      <c r="E2154" s="632" t="s">
        <v>716</v>
      </c>
      <c r="F2154" s="649">
        <v>9.5</v>
      </c>
      <c r="G2154" s="649">
        <v>17080.650000000001</v>
      </c>
      <c r="H2154" s="649">
        <v>0.85753079688589628</v>
      </c>
      <c r="I2154" s="649">
        <v>1797.9631578947369</v>
      </c>
      <c r="J2154" s="649">
        <v>10.950000000000001</v>
      </c>
      <c r="K2154" s="649">
        <v>19918.409999999996</v>
      </c>
      <c r="L2154" s="649">
        <v>1</v>
      </c>
      <c r="M2154" s="649">
        <v>1819.0328767123283</v>
      </c>
      <c r="N2154" s="649">
        <v>11.959999999999999</v>
      </c>
      <c r="O2154" s="649">
        <v>15996.24</v>
      </c>
      <c r="P2154" s="637">
        <v>0.80308819830498535</v>
      </c>
      <c r="Q2154" s="650">
        <v>1337.4782608695652</v>
      </c>
    </row>
    <row r="2155" spans="1:17" ht="14.4" customHeight="1" x14ac:dyDescent="0.3">
      <c r="A2155" s="631" t="s">
        <v>3245</v>
      </c>
      <c r="B2155" s="632" t="s">
        <v>2531</v>
      </c>
      <c r="C2155" s="632" t="s">
        <v>2499</v>
      </c>
      <c r="D2155" s="632" t="s">
        <v>2548</v>
      </c>
      <c r="E2155" s="632" t="s">
        <v>625</v>
      </c>
      <c r="F2155" s="649">
        <v>2.5099999999999998</v>
      </c>
      <c r="G2155" s="649">
        <v>1299.1799999999998</v>
      </c>
      <c r="H2155" s="649">
        <v>1.9609376179191884</v>
      </c>
      <c r="I2155" s="649">
        <v>517.60159362549803</v>
      </c>
      <c r="J2155" s="649">
        <v>1.28</v>
      </c>
      <c r="K2155" s="649">
        <v>662.53</v>
      </c>
      <c r="L2155" s="649">
        <v>1</v>
      </c>
      <c r="M2155" s="649">
        <v>517.6015625</v>
      </c>
      <c r="N2155" s="649">
        <v>1.5899999999999999</v>
      </c>
      <c r="O2155" s="649">
        <v>692.03</v>
      </c>
      <c r="P2155" s="637">
        <v>1.0445262856021613</v>
      </c>
      <c r="Q2155" s="650">
        <v>435.23899371069183</v>
      </c>
    </row>
    <row r="2156" spans="1:17" ht="14.4" customHeight="1" x14ac:dyDescent="0.3">
      <c r="A2156" s="631" t="s">
        <v>3245</v>
      </c>
      <c r="B2156" s="632" t="s">
        <v>2531</v>
      </c>
      <c r="C2156" s="632" t="s">
        <v>2499</v>
      </c>
      <c r="D2156" s="632" t="s">
        <v>2549</v>
      </c>
      <c r="E2156" s="632" t="s">
        <v>627</v>
      </c>
      <c r="F2156" s="649">
        <v>0.3</v>
      </c>
      <c r="G2156" s="649">
        <v>271.14</v>
      </c>
      <c r="H2156" s="649">
        <v>0.23076923076923075</v>
      </c>
      <c r="I2156" s="649">
        <v>903.8</v>
      </c>
      <c r="J2156" s="649">
        <v>1.3</v>
      </c>
      <c r="K2156" s="649">
        <v>1174.94</v>
      </c>
      <c r="L2156" s="649">
        <v>1</v>
      </c>
      <c r="M2156" s="649">
        <v>903.8</v>
      </c>
      <c r="N2156" s="649">
        <v>1.3500000000000003</v>
      </c>
      <c r="O2156" s="649">
        <v>1109.1300000000001</v>
      </c>
      <c r="P2156" s="637">
        <v>0.94398862920659787</v>
      </c>
      <c r="Q2156" s="650">
        <v>821.57777777777767</v>
      </c>
    </row>
    <row r="2157" spans="1:17" ht="14.4" customHeight="1" x14ac:dyDescent="0.3">
      <c r="A2157" s="631" t="s">
        <v>3245</v>
      </c>
      <c r="B2157" s="632" t="s">
        <v>2531</v>
      </c>
      <c r="C2157" s="632" t="s">
        <v>2499</v>
      </c>
      <c r="D2157" s="632" t="s">
        <v>2550</v>
      </c>
      <c r="E2157" s="632" t="s">
        <v>716</v>
      </c>
      <c r="F2157" s="649">
        <v>0.66</v>
      </c>
      <c r="G2157" s="649">
        <v>23441.000000000004</v>
      </c>
      <c r="H2157" s="649">
        <v>0.81149476220479</v>
      </c>
      <c r="I2157" s="649">
        <v>35516.666666666672</v>
      </c>
      <c r="J2157" s="649">
        <v>0.8500000000000002</v>
      </c>
      <c r="K2157" s="649">
        <v>28886.199999999997</v>
      </c>
      <c r="L2157" s="649">
        <v>1</v>
      </c>
      <c r="M2157" s="649">
        <v>33983.764705882342</v>
      </c>
      <c r="N2157" s="649">
        <v>0.78</v>
      </c>
      <c r="O2157" s="649">
        <v>22362.22</v>
      </c>
      <c r="P2157" s="637">
        <v>0.77414890155160609</v>
      </c>
      <c r="Q2157" s="650">
        <v>28669.51282051282</v>
      </c>
    </row>
    <row r="2158" spans="1:17" ht="14.4" customHeight="1" x14ac:dyDescent="0.3">
      <c r="A2158" s="631" t="s">
        <v>3245</v>
      </c>
      <c r="B2158" s="632" t="s">
        <v>2531</v>
      </c>
      <c r="C2158" s="632" t="s">
        <v>2499</v>
      </c>
      <c r="D2158" s="632" t="s">
        <v>2551</v>
      </c>
      <c r="E2158" s="632" t="s">
        <v>716</v>
      </c>
      <c r="F2158" s="649"/>
      <c r="G2158" s="649"/>
      <c r="H2158" s="649"/>
      <c r="I2158" s="649"/>
      <c r="J2158" s="649"/>
      <c r="K2158" s="649"/>
      <c r="L2158" s="649"/>
      <c r="M2158" s="649"/>
      <c r="N2158" s="649">
        <v>1.5</v>
      </c>
      <c r="O2158" s="649">
        <v>983.27</v>
      </c>
      <c r="P2158" s="637"/>
      <c r="Q2158" s="650">
        <v>655.51333333333332</v>
      </c>
    </row>
    <row r="2159" spans="1:17" ht="14.4" customHeight="1" x14ac:dyDescent="0.3">
      <c r="A2159" s="631" t="s">
        <v>3245</v>
      </c>
      <c r="B2159" s="632" t="s">
        <v>2531</v>
      </c>
      <c r="C2159" s="632" t="s">
        <v>2499</v>
      </c>
      <c r="D2159" s="632" t="s">
        <v>2552</v>
      </c>
      <c r="E2159" s="632" t="s">
        <v>716</v>
      </c>
      <c r="F2159" s="649"/>
      <c r="G2159" s="649"/>
      <c r="H2159" s="649"/>
      <c r="I2159" s="649"/>
      <c r="J2159" s="649"/>
      <c r="K2159" s="649"/>
      <c r="L2159" s="649"/>
      <c r="M2159" s="649"/>
      <c r="N2159" s="649">
        <v>0.27</v>
      </c>
      <c r="O2159" s="649">
        <v>3658.1400000000003</v>
      </c>
      <c r="P2159" s="637"/>
      <c r="Q2159" s="650">
        <v>13548.666666666668</v>
      </c>
    </row>
    <row r="2160" spans="1:17" ht="14.4" customHeight="1" x14ac:dyDescent="0.3">
      <c r="A2160" s="631" t="s">
        <v>3245</v>
      </c>
      <c r="B2160" s="632" t="s">
        <v>2531</v>
      </c>
      <c r="C2160" s="632" t="s">
        <v>2501</v>
      </c>
      <c r="D2160" s="632" t="s">
        <v>2766</v>
      </c>
      <c r="E2160" s="632" t="s">
        <v>2767</v>
      </c>
      <c r="F2160" s="649">
        <v>1</v>
      </c>
      <c r="G2160" s="649">
        <v>589.59</v>
      </c>
      <c r="H2160" s="649">
        <v>0.33333333333333337</v>
      </c>
      <c r="I2160" s="649">
        <v>589.59</v>
      </c>
      <c r="J2160" s="649">
        <v>3</v>
      </c>
      <c r="K2160" s="649">
        <v>1768.77</v>
      </c>
      <c r="L2160" s="649">
        <v>1</v>
      </c>
      <c r="M2160" s="649">
        <v>589.59</v>
      </c>
      <c r="N2160" s="649">
        <v>1</v>
      </c>
      <c r="O2160" s="649">
        <v>589.59</v>
      </c>
      <c r="P2160" s="637">
        <v>0.33333333333333337</v>
      </c>
      <c r="Q2160" s="650">
        <v>589.59</v>
      </c>
    </row>
    <row r="2161" spans="1:17" ht="14.4" customHeight="1" x14ac:dyDescent="0.3">
      <c r="A2161" s="631" t="s">
        <v>3245</v>
      </c>
      <c r="B2161" s="632" t="s">
        <v>2531</v>
      </c>
      <c r="C2161" s="632" t="s">
        <v>2501</v>
      </c>
      <c r="D2161" s="632" t="s">
        <v>2768</v>
      </c>
      <c r="E2161" s="632" t="s">
        <v>2769</v>
      </c>
      <c r="F2161" s="649">
        <v>2</v>
      </c>
      <c r="G2161" s="649">
        <v>2894.56</v>
      </c>
      <c r="H2161" s="649">
        <v>0.5</v>
      </c>
      <c r="I2161" s="649">
        <v>1447.28</v>
      </c>
      <c r="J2161" s="649">
        <v>4</v>
      </c>
      <c r="K2161" s="649">
        <v>5789.12</v>
      </c>
      <c r="L2161" s="649">
        <v>1</v>
      </c>
      <c r="M2161" s="649">
        <v>1447.28</v>
      </c>
      <c r="N2161" s="649">
        <v>1</v>
      </c>
      <c r="O2161" s="649">
        <v>1175.28</v>
      </c>
      <c r="P2161" s="637">
        <v>0.20301531148084684</v>
      </c>
      <c r="Q2161" s="650">
        <v>1175.28</v>
      </c>
    </row>
    <row r="2162" spans="1:17" ht="14.4" customHeight="1" x14ac:dyDescent="0.3">
      <c r="A2162" s="631" t="s">
        <v>3245</v>
      </c>
      <c r="B2162" s="632" t="s">
        <v>2531</v>
      </c>
      <c r="C2162" s="632" t="s">
        <v>2501</v>
      </c>
      <c r="D2162" s="632" t="s">
        <v>2770</v>
      </c>
      <c r="E2162" s="632" t="s">
        <v>2771</v>
      </c>
      <c r="F2162" s="649">
        <v>10</v>
      </c>
      <c r="G2162" s="649">
        <v>9723.2000000000007</v>
      </c>
      <c r="H2162" s="649">
        <v>2.5</v>
      </c>
      <c r="I2162" s="649">
        <v>972.32</v>
      </c>
      <c r="J2162" s="649">
        <v>4</v>
      </c>
      <c r="K2162" s="649">
        <v>3889.28</v>
      </c>
      <c r="L2162" s="649">
        <v>1</v>
      </c>
      <c r="M2162" s="649">
        <v>972.32</v>
      </c>
      <c r="N2162" s="649">
        <v>7</v>
      </c>
      <c r="O2162" s="649">
        <v>6806.24</v>
      </c>
      <c r="P2162" s="637">
        <v>1.7499999999999998</v>
      </c>
      <c r="Q2162" s="650">
        <v>972.31999999999994</v>
      </c>
    </row>
    <row r="2163" spans="1:17" ht="14.4" customHeight="1" x14ac:dyDescent="0.3">
      <c r="A2163" s="631" t="s">
        <v>3245</v>
      </c>
      <c r="B2163" s="632" t="s">
        <v>2531</v>
      </c>
      <c r="C2163" s="632" t="s">
        <v>2501</v>
      </c>
      <c r="D2163" s="632" t="s">
        <v>2773</v>
      </c>
      <c r="E2163" s="632" t="s">
        <v>2771</v>
      </c>
      <c r="F2163" s="649">
        <v>27</v>
      </c>
      <c r="G2163" s="649">
        <v>46097.369999999995</v>
      </c>
      <c r="H2163" s="649">
        <v>0.99999999999999989</v>
      </c>
      <c r="I2163" s="649">
        <v>1707.3099999999997</v>
      </c>
      <c r="J2163" s="649">
        <v>27</v>
      </c>
      <c r="K2163" s="649">
        <v>46097.37</v>
      </c>
      <c r="L2163" s="649">
        <v>1</v>
      </c>
      <c r="M2163" s="649">
        <v>1707.3100000000002</v>
      </c>
      <c r="N2163" s="649">
        <v>10</v>
      </c>
      <c r="O2163" s="649">
        <v>14252.23</v>
      </c>
      <c r="P2163" s="637">
        <v>0.30917664066301392</v>
      </c>
      <c r="Q2163" s="650">
        <v>1425.223</v>
      </c>
    </row>
    <row r="2164" spans="1:17" ht="14.4" customHeight="1" x14ac:dyDescent="0.3">
      <c r="A2164" s="631" t="s">
        <v>3245</v>
      </c>
      <c r="B2164" s="632" t="s">
        <v>2531</v>
      </c>
      <c r="C2164" s="632" t="s">
        <v>2501</v>
      </c>
      <c r="D2164" s="632" t="s">
        <v>2774</v>
      </c>
      <c r="E2164" s="632" t="s">
        <v>2771</v>
      </c>
      <c r="F2164" s="649">
        <v>1</v>
      </c>
      <c r="G2164" s="649">
        <v>2066.3000000000002</v>
      </c>
      <c r="H2164" s="649">
        <v>1</v>
      </c>
      <c r="I2164" s="649">
        <v>2066.3000000000002</v>
      </c>
      <c r="J2164" s="649">
        <v>1</v>
      </c>
      <c r="K2164" s="649">
        <v>2066.3000000000002</v>
      </c>
      <c r="L2164" s="649">
        <v>1</v>
      </c>
      <c r="M2164" s="649">
        <v>2066.3000000000002</v>
      </c>
      <c r="N2164" s="649"/>
      <c r="O2164" s="649"/>
      <c r="P2164" s="637"/>
      <c r="Q2164" s="650"/>
    </row>
    <row r="2165" spans="1:17" ht="14.4" customHeight="1" x14ac:dyDescent="0.3">
      <c r="A2165" s="631" t="s">
        <v>3245</v>
      </c>
      <c r="B2165" s="632" t="s">
        <v>2531</v>
      </c>
      <c r="C2165" s="632" t="s">
        <v>2501</v>
      </c>
      <c r="D2165" s="632" t="s">
        <v>2775</v>
      </c>
      <c r="E2165" s="632" t="s">
        <v>2776</v>
      </c>
      <c r="F2165" s="649">
        <v>1</v>
      </c>
      <c r="G2165" s="649">
        <v>1932.09</v>
      </c>
      <c r="H2165" s="649"/>
      <c r="I2165" s="649">
        <v>1932.09</v>
      </c>
      <c r="J2165" s="649"/>
      <c r="K2165" s="649"/>
      <c r="L2165" s="649"/>
      <c r="M2165" s="649"/>
      <c r="N2165" s="649"/>
      <c r="O2165" s="649"/>
      <c r="P2165" s="637"/>
      <c r="Q2165" s="650"/>
    </row>
    <row r="2166" spans="1:17" ht="14.4" customHeight="1" x14ac:dyDescent="0.3">
      <c r="A2166" s="631" t="s">
        <v>3245</v>
      </c>
      <c r="B2166" s="632" t="s">
        <v>2531</v>
      </c>
      <c r="C2166" s="632" t="s">
        <v>2501</v>
      </c>
      <c r="D2166" s="632" t="s">
        <v>2777</v>
      </c>
      <c r="E2166" s="632" t="s">
        <v>2778</v>
      </c>
      <c r="F2166" s="649">
        <v>9</v>
      </c>
      <c r="G2166" s="649">
        <v>9249.84</v>
      </c>
      <c r="H2166" s="649">
        <v>2.25</v>
      </c>
      <c r="I2166" s="649">
        <v>1027.76</v>
      </c>
      <c r="J2166" s="649">
        <v>4</v>
      </c>
      <c r="K2166" s="649">
        <v>4111.04</v>
      </c>
      <c r="L2166" s="649">
        <v>1</v>
      </c>
      <c r="M2166" s="649">
        <v>1027.76</v>
      </c>
      <c r="N2166" s="649">
        <v>4</v>
      </c>
      <c r="O2166" s="649">
        <v>3933.8</v>
      </c>
      <c r="P2166" s="637">
        <v>0.95688682182610729</v>
      </c>
      <c r="Q2166" s="650">
        <v>983.45</v>
      </c>
    </row>
    <row r="2167" spans="1:17" ht="14.4" customHeight="1" x14ac:dyDescent="0.3">
      <c r="A2167" s="631" t="s">
        <v>3245</v>
      </c>
      <c r="B2167" s="632" t="s">
        <v>2531</v>
      </c>
      <c r="C2167" s="632" t="s">
        <v>2501</v>
      </c>
      <c r="D2167" s="632" t="s">
        <v>2779</v>
      </c>
      <c r="E2167" s="632" t="s">
        <v>2778</v>
      </c>
      <c r="F2167" s="649">
        <v>5</v>
      </c>
      <c r="G2167" s="649">
        <v>10709.25</v>
      </c>
      <c r="H2167" s="649">
        <v>1.666666666666667</v>
      </c>
      <c r="I2167" s="649">
        <v>2141.85</v>
      </c>
      <c r="J2167" s="649">
        <v>3</v>
      </c>
      <c r="K2167" s="649">
        <v>6425.5499999999993</v>
      </c>
      <c r="L2167" s="649">
        <v>1</v>
      </c>
      <c r="M2167" s="649">
        <v>2141.85</v>
      </c>
      <c r="N2167" s="649">
        <v>1</v>
      </c>
      <c r="O2167" s="649">
        <v>2141.85</v>
      </c>
      <c r="P2167" s="637">
        <v>0.33333333333333337</v>
      </c>
      <c r="Q2167" s="650">
        <v>2141.85</v>
      </c>
    </row>
    <row r="2168" spans="1:17" ht="14.4" customHeight="1" x14ac:dyDescent="0.3">
      <c r="A2168" s="631" t="s">
        <v>3245</v>
      </c>
      <c r="B2168" s="632" t="s">
        <v>2531</v>
      </c>
      <c r="C2168" s="632" t="s">
        <v>2501</v>
      </c>
      <c r="D2168" s="632" t="s">
        <v>2782</v>
      </c>
      <c r="E2168" s="632" t="s">
        <v>2783</v>
      </c>
      <c r="F2168" s="649"/>
      <c r="G2168" s="649"/>
      <c r="H2168" s="649"/>
      <c r="I2168" s="649"/>
      <c r="J2168" s="649">
        <v>1</v>
      </c>
      <c r="K2168" s="649">
        <v>11772</v>
      </c>
      <c r="L2168" s="649">
        <v>1</v>
      </c>
      <c r="M2168" s="649">
        <v>11772</v>
      </c>
      <c r="N2168" s="649"/>
      <c r="O2168" s="649"/>
      <c r="P2168" s="637"/>
      <c r="Q2168" s="650"/>
    </row>
    <row r="2169" spans="1:17" ht="14.4" customHeight="1" x14ac:dyDescent="0.3">
      <c r="A2169" s="631" t="s">
        <v>3245</v>
      </c>
      <c r="B2169" s="632" t="s">
        <v>2531</v>
      </c>
      <c r="C2169" s="632" t="s">
        <v>2501</v>
      </c>
      <c r="D2169" s="632" t="s">
        <v>2784</v>
      </c>
      <c r="E2169" s="632" t="s">
        <v>2785</v>
      </c>
      <c r="F2169" s="649">
        <v>8</v>
      </c>
      <c r="G2169" s="649">
        <v>24027.040000000001</v>
      </c>
      <c r="H2169" s="649">
        <v>4</v>
      </c>
      <c r="I2169" s="649">
        <v>3003.38</v>
      </c>
      <c r="J2169" s="649">
        <v>2</v>
      </c>
      <c r="K2169" s="649">
        <v>6006.76</v>
      </c>
      <c r="L2169" s="649">
        <v>1</v>
      </c>
      <c r="M2169" s="649">
        <v>3003.38</v>
      </c>
      <c r="N2169" s="649">
        <v>2</v>
      </c>
      <c r="O2169" s="649">
        <v>5639.1100000000006</v>
      </c>
      <c r="P2169" s="637">
        <v>0.93879395880641148</v>
      </c>
      <c r="Q2169" s="650">
        <v>2819.5550000000003</v>
      </c>
    </row>
    <row r="2170" spans="1:17" ht="14.4" customHeight="1" x14ac:dyDescent="0.3">
      <c r="A2170" s="631" t="s">
        <v>3245</v>
      </c>
      <c r="B2170" s="632" t="s">
        <v>2531</v>
      </c>
      <c r="C2170" s="632" t="s">
        <v>2501</v>
      </c>
      <c r="D2170" s="632" t="s">
        <v>2786</v>
      </c>
      <c r="E2170" s="632" t="s">
        <v>2787</v>
      </c>
      <c r="F2170" s="649">
        <v>2</v>
      </c>
      <c r="G2170" s="649">
        <v>4473</v>
      </c>
      <c r="H2170" s="649"/>
      <c r="I2170" s="649">
        <v>2236.5</v>
      </c>
      <c r="J2170" s="649"/>
      <c r="K2170" s="649"/>
      <c r="L2170" s="649"/>
      <c r="M2170" s="649"/>
      <c r="N2170" s="649"/>
      <c r="O2170" s="649"/>
      <c r="P2170" s="637"/>
      <c r="Q2170" s="650"/>
    </row>
    <row r="2171" spans="1:17" ht="14.4" customHeight="1" x14ac:dyDescent="0.3">
      <c r="A2171" s="631" t="s">
        <v>3245</v>
      </c>
      <c r="B2171" s="632" t="s">
        <v>2531</v>
      </c>
      <c r="C2171" s="632" t="s">
        <v>2501</v>
      </c>
      <c r="D2171" s="632" t="s">
        <v>2791</v>
      </c>
      <c r="E2171" s="632" t="s">
        <v>2792</v>
      </c>
      <c r="F2171" s="649">
        <v>1</v>
      </c>
      <c r="G2171" s="649">
        <v>6890.78</v>
      </c>
      <c r="H2171" s="649"/>
      <c r="I2171" s="649">
        <v>6890.78</v>
      </c>
      <c r="J2171" s="649"/>
      <c r="K2171" s="649"/>
      <c r="L2171" s="649"/>
      <c r="M2171" s="649"/>
      <c r="N2171" s="649">
        <v>1</v>
      </c>
      <c r="O2171" s="649">
        <v>6890.78</v>
      </c>
      <c r="P2171" s="637"/>
      <c r="Q2171" s="650">
        <v>6890.78</v>
      </c>
    </row>
    <row r="2172" spans="1:17" ht="14.4" customHeight="1" x14ac:dyDescent="0.3">
      <c r="A2172" s="631" t="s">
        <v>3245</v>
      </c>
      <c r="B2172" s="632" t="s">
        <v>2531</v>
      </c>
      <c r="C2172" s="632" t="s">
        <v>2501</v>
      </c>
      <c r="D2172" s="632" t="s">
        <v>2961</v>
      </c>
      <c r="E2172" s="632" t="s">
        <v>2962</v>
      </c>
      <c r="F2172" s="649">
        <v>2</v>
      </c>
      <c r="G2172" s="649">
        <v>38393.599999999999</v>
      </c>
      <c r="H2172" s="649">
        <v>2</v>
      </c>
      <c r="I2172" s="649">
        <v>19196.8</v>
      </c>
      <c r="J2172" s="649">
        <v>1</v>
      </c>
      <c r="K2172" s="649">
        <v>19196.8</v>
      </c>
      <c r="L2172" s="649">
        <v>1</v>
      </c>
      <c r="M2172" s="649">
        <v>19196.8</v>
      </c>
      <c r="N2172" s="649"/>
      <c r="O2172" s="649"/>
      <c r="P2172" s="637"/>
      <c r="Q2172" s="650"/>
    </row>
    <row r="2173" spans="1:17" ht="14.4" customHeight="1" x14ac:dyDescent="0.3">
      <c r="A2173" s="631" t="s">
        <v>3245</v>
      </c>
      <c r="B2173" s="632" t="s">
        <v>2531</v>
      </c>
      <c r="C2173" s="632" t="s">
        <v>2501</v>
      </c>
      <c r="D2173" s="632" t="s">
        <v>2793</v>
      </c>
      <c r="E2173" s="632" t="s">
        <v>2794</v>
      </c>
      <c r="F2173" s="649">
        <v>15</v>
      </c>
      <c r="G2173" s="649">
        <v>62068.350000000006</v>
      </c>
      <c r="H2173" s="649">
        <v>0.83333333333333337</v>
      </c>
      <c r="I2173" s="649">
        <v>4137.8900000000003</v>
      </c>
      <c r="J2173" s="649">
        <v>18</v>
      </c>
      <c r="K2173" s="649">
        <v>74482.02</v>
      </c>
      <c r="L2173" s="649">
        <v>1</v>
      </c>
      <c r="M2173" s="649">
        <v>4137.8900000000003</v>
      </c>
      <c r="N2173" s="649">
        <v>5</v>
      </c>
      <c r="O2173" s="649">
        <v>20689.45</v>
      </c>
      <c r="P2173" s="637">
        <v>0.27777777777777779</v>
      </c>
      <c r="Q2173" s="650">
        <v>4137.8900000000003</v>
      </c>
    </row>
    <row r="2174" spans="1:17" ht="14.4" customHeight="1" x14ac:dyDescent="0.3">
      <c r="A2174" s="631" t="s">
        <v>3245</v>
      </c>
      <c r="B2174" s="632" t="s">
        <v>2531</v>
      </c>
      <c r="C2174" s="632" t="s">
        <v>2501</v>
      </c>
      <c r="D2174" s="632" t="s">
        <v>3031</v>
      </c>
      <c r="E2174" s="632" t="s">
        <v>3032</v>
      </c>
      <c r="F2174" s="649">
        <v>1</v>
      </c>
      <c r="G2174" s="649">
        <v>1123.73</v>
      </c>
      <c r="H2174" s="649"/>
      <c r="I2174" s="649">
        <v>1123.73</v>
      </c>
      <c r="J2174" s="649"/>
      <c r="K2174" s="649"/>
      <c r="L2174" s="649"/>
      <c r="M2174" s="649"/>
      <c r="N2174" s="649"/>
      <c r="O2174" s="649"/>
      <c r="P2174" s="637"/>
      <c r="Q2174" s="650"/>
    </row>
    <row r="2175" spans="1:17" ht="14.4" customHeight="1" x14ac:dyDescent="0.3">
      <c r="A2175" s="631" t="s">
        <v>3245</v>
      </c>
      <c r="B2175" s="632" t="s">
        <v>2531</v>
      </c>
      <c r="C2175" s="632" t="s">
        <v>2501</v>
      </c>
      <c r="D2175" s="632" t="s">
        <v>2799</v>
      </c>
      <c r="E2175" s="632" t="s">
        <v>2800</v>
      </c>
      <c r="F2175" s="649">
        <v>12</v>
      </c>
      <c r="G2175" s="649">
        <v>12033.6</v>
      </c>
      <c r="H2175" s="649">
        <v>0.63157894736842113</v>
      </c>
      <c r="I2175" s="649">
        <v>1002.8000000000001</v>
      </c>
      <c r="J2175" s="649">
        <v>19</v>
      </c>
      <c r="K2175" s="649">
        <v>19053.199999999997</v>
      </c>
      <c r="L2175" s="649">
        <v>1</v>
      </c>
      <c r="M2175" s="649">
        <v>1002.7999999999998</v>
      </c>
      <c r="N2175" s="649">
        <v>19</v>
      </c>
      <c r="O2175" s="649">
        <v>18099.349999999999</v>
      </c>
      <c r="P2175" s="637">
        <v>0.94993754329981317</v>
      </c>
      <c r="Q2175" s="650">
        <v>952.59736842105258</v>
      </c>
    </row>
    <row r="2176" spans="1:17" ht="14.4" customHeight="1" x14ac:dyDescent="0.3">
      <c r="A2176" s="631" t="s">
        <v>3245</v>
      </c>
      <c r="B2176" s="632" t="s">
        <v>2531</v>
      </c>
      <c r="C2176" s="632" t="s">
        <v>2501</v>
      </c>
      <c r="D2176" s="632" t="s">
        <v>2801</v>
      </c>
      <c r="E2176" s="632" t="s">
        <v>2802</v>
      </c>
      <c r="F2176" s="649">
        <v>5</v>
      </c>
      <c r="G2176" s="649">
        <v>38250</v>
      </c>
      <c r="H2176" s="649">
        <v>2.5</v>
      </c>
      <c r="I2176" s="649">
        <v>7650</v>
      </c>
      <c r="J2176" s="649">
        <v>2</v>
      </c>
      <c r="K2176" s="649">
        <v>15300</v>
      </c>
      <c r="L2176" s="649">
        <v>1</v>
      </c>
      <c r="M2176" s="649">
        <v>7650</v>
      </c>
      <c r="N2176" s="649"/>
      <c r="O2176" s="649"/>
      <c r="P2176" s="637"/>
      <c r="Q2176" s="650"/>
    </row>
    <row r="2177" spans="1:17" ht="14.4" customHeight="1" x14ac:dyDescent="0.3">
      <c r="A2177" s="631" t="s">
        <v>3245</v>
      </c>
      <c r="B2177" s="632" t="s">
        <v>2531</v>
      </c>
      <c r="C2177" s="632" t="s">
        <v>2501</v>
      </c>
      <c r="D2177" s="632" t="s">
        <v>2803</v>
      </c>
      <c r="E2177" s="632" t="s">
        <v>2804</v>
      </c>
      <c r="F2177" s="649"/>
      <c r="G2177" s="649"/>
      <c r="H2177" s="649"/>
      <c r="I2177" s="649"/>
      <c r="J2177" s="649">
        <v>1</v>
      </c>
      <c r="K2177" s="649">
        <v>9370.39</v>
      </c>
      <c r="L2177" s="649">
        <v>1</v>
      </c>
      <c r="M2177" s="649">
        <v>9370.39</v>
      </c>
      <c r="N2177" s="649">
        <v>2</v>
      </c>
      <c r="O2177" s="649">
        <v>18740.78</v>
      </c>
      <c r="P2177" s="637">
        <v>2</v>
      </c>
      <c r="Q2177" s="650">
        <v>9370.39</v>
      </c>
    </row>
    <row r="2178" spans="1:17" ht="14.4" customHeight="1" x14ac:dyDescent="0.3">
      <c r="A2178" s="631" t="s">
        <v>3245</v>
      </c>
      <c r="B2178" s="632" t="s">
        <v>2531</v>
      </c>
      <c r="C2178" s="632" t="s">
        <v>2501</v>
      </c>
      <c r="D2178" s="632" t="s">
        <v>3246</v>
      </c>
      <c r="E2178" s="632" t="s">
        <v>3247</v>
      </c>
      <c r="F2178" s="649"/>
      <c r="G2178" s="649"/>
      <c r="H2178" s="649"/>
      <c r="I2178" s="649"/>
      <c r="J2178" s="649">
        <v>1</v>
      </c>
      <c r="K2178" s="649">
        <v>3399.27</v>
      </c>
      <c r="L2178" s="649">
        <v>1</v>
      </c>
      <c r="M2178" s="649">
        <v>3399.27</v>
      </c>
      <c r="N2178" s="649"/>
      <c r="O2178" s="649"/>
      <c r="P2178" s="637"/>
      <c r="Q2178" s="650"/>
    </row>
    <row r="2179" spans="1:17" ht="14.4" customHeight="1" x14ac:dyDescent="0.3">
      <c r="A2179" s="631" t="s">
        <v>3245</v>
      </c>
      <c r="B2179" s="632" t="s">
        <v>2531</v>
      </c>
      <c r="C2179" s="632" t="s">
        <v>2501</v>
      </c>
      <c r="D2179" s="632" t="s">
        <v>2805</v>
      </c>
      <c r="E2179" s="632" t="s">
        <v>2806</v>
      </c>
      <c r="F2179" s="649"/>
      <c r="G2179" s="649"/>
      <c r="H2179" s="649"/>
      <c r="I2179" s="649"/>
      <c r="J2179" s="649">
        <v>1</v>
      </c>
      <c r="K2179" s="649">
        <v>13284.52</v>
      </c>
      <c r="L2179" s="649">
        <v>1</v>
      </c>
      <c r="M2179" s="649">
        <v>13284.52</v>
      </c>
      <c r="N2179" s="649"/>
      <c r="O2179" s="649"/>
      <c r="P2179" s="637"/>
      <c r="Q2179" s="650"/>
    </row>
    <row r="2180" spans="1:17" ht="14.4" customHeight="1" x14ac:dyDescent="0.3">
      <c r="A2180" s="631" t="s">
        <v>3245</v>
      </c>
      <c r="B2180" s="632" t="s">
        <v>2531</v>
      </c>
      <c r="C2180" s="632" t="s">
        <v>2501</v>
      </c>
      <c r="D2180" s="632" t="s">
        <v>2807</v>
      </c>
      <c r="E2180" s="632" t="s">
        <v>2808</v>
      </c>
      <c r="F2180" s="649">
        <v>6</v>
      </c>
      <c r="G2180" s="649">
        <v>13025.82</v>
      </c>
      <c r="H2180" s="649">
        <v>3</v>
      </c>
      <c r="I2180" s="649">
        <v>2170.9699999999998</v>
      </c>
      <c r="J2180" s="649">
        <v>2</v>
      </c>
      <c r="K2180" s="649">
        <v>4341.9399999999996</v>
      </c>
      <c r="L2180" s="649">
        <v>1</v>
      </c>
      <c r="M2180" s="649">
        <v>2170.9699999999998</v>
      </c>
      <c r="N2180" s="649">
        <v>2</v>
      </c>
      <c r="O2180" s="649">
        <v>4217.79</v>
      </c>
      <c r="P2180" s="637">
        <v>0.97140679051299661</v>
      </c>
      <c r="Q2180" s="650">
        <v>2108.895</v>
      </c>
    </row>
    <row r="2181" spans="1:17" ht="14.4" customHeight="1" x14ac:dyDescent="0.3">
      <c r="A2181" s="631" t="s">
        <v>3245</v>
      </c>
      <c r="B2181" s="632" t="s">
        <v>2531</v>
      </c>
      <c r="C2181" s="632" t="s">
        <v>2501</v>
      </c>
      <c r="D2181" s="632" t="s">
        <v>2811</v>
      </c>
      <c r="E2181" s="632" t="s">
        <v>2812</v>
      </c>
      <c r="F2181" s="649">
        <v>8</v>
      </c>
      <c r="G2181" s="649">
        <v>42073.84</v>
      </c>
      <c r="H2181" s="649">
        <v>1.5999999999999999</v>
      </c>
      <c r="I2181" s="649">
        <v>5259.23</v>
      </c>
      <c r="J2181" s="649">
        <v>5</v>
      </c>
      <c r="K2181" s="649">
        <v>26296.15</v>
      </c>
      <c r="L2181" s="649">
        <v>1</v>
      </c>
      <c r="M2181" s="649">
        <v>5259.2300000000005</v>
      </c>
      <c r="N2181" s="649">
        <v>9</v>
      </c>
      <c r="O2181" s="649">
        <v>43831.18</v>
      </c>
      <c r="P2181" s="637">
        <v>1.6668287943292077</v>
      </c>
      <c r="Q2181" s="650">
        <v>4870.1311111111108</v>
      </c>
    </row>
    <row r="2182" spans="1:17" ht="14.4" customHeight="1" x14ac:dyDescent="0.3">
      <c r="A2182" s="631" t="s">
        <v>3245</v>
      </c>
      <c r="B2182" s="632" t="s">
        <v>2531</v>
      </c>
      <c r="C2182" s="632" t="s">
        <v>2501</v>
      </c>
      <c r="D2182" s="632" t="s">
        <v>2813</v>
      </c>
      <c r="E2182" s="632" t="s">
        <v>2814</v>
      </c>
      <c r="F2182" s="649">
        <v>2</v>
      </c>
      <c r="G2182" s="649">
        <v>2994.88</v>
      </c>
      <c r="H2182" s="649"/>
      <c r="I2182" s="649">
        <v>1497.44</v>
      </c>
      <c r="J2182" s="649"/>
      <c r="K2182" s="649"/>
      <c r="L2182" s="649"/>
      <c r="M2182" s="649"/>
      <c r="N2182" s="649"/>
      <c r="O2182" s="649"/>
      <c r="P2182" s="637"/>
      <c r="Q2182" s="650"/>
    </row>
    <row r="2183" spans="1:17" ht="14.4" customHeight="1" x14ac:dyDescent="0.3">
      <c r="A2183" s="631" t="s">
        <v>3245</v>
      </c>
      <c r="B2183" s="632" t="s">
        <v>2531</v>
      </c>
      <c r="C2183" s="632" t="s">
        <v>2501</v>
      </c>
      <c r="D2183" s="632" t="s">
        <v>3020</v>
      </c>
      <c r="E2183" s="632" t="s">
        <v>3021</v>
      </c>
      <c r="F2183" s="649">
        <v>2</v>
      </c>
      <c r="G2183" s="649">
        <v>8083.64</v>
      </c>
      <c r="H2183" s="649"/>
      <c r="I2183" s="649">
        <v>4041.82</v>
      </c>
      <c r="J2183" s="649"/>
      <c r="K2183" s="649"/>
      <c r="L2183" s="649"/>
      <c r="M2183" s="649"/>
      <c r="N2183" s="649"/>
      <c r="O2183" s="649"/>
      <c r="P2183" s="637"/>
      <c r="Q2183" s="650"/>
    </row>
    <row r="2184" spans="1:17" ht="14.4" customHeight="1" x14ac:dyDescent="0.3">
      <c r="A2184" s="631" t="s">
        <v>3245</v>
      </c>
      <c r="B2184" s="632" t="s">
        <v>2531</v>
      </c>
      <c r="C2184" s="632" t="s">
        <v>2501</v>
      </c>
      <c r="D2184" s="632" t="s">
        <v>2815</v>
      </c>
      <c r="E2184" s="632" t="s">
        <v>2816</v>
      </c>
      <c r="F2184" s="649">
        <v>9</v>
      </c>
      <c r="G2184" s="649">
        <v>5450.8499999999995</v>
      </c>
      <c r="H2184" s="649">
        <v>2.25</v>
      </c>
      <c r="I2184" s="649">
        <v>605.65</v>
      </c>
      <c r="J2184" s="649">
        <v>4</v>
      </c>
      <c r="K2184" s="649">
        <v>2422.6</v>
      </c>
      <c r="L2184" s="649">
        <v>1</v>
      </c>
      <c r="M2184" s="649">
        <v>605.65</v>
      </c>
      <c r="N2184" s="649">
        <v>2</v>
      </c>
      <c r="O2184" s="649">
        <v>1101.44</v>
      </c>
      <c r="P2184" s="637">
        <v>0.45465202674812188</v>
      </c>
      <c r="Q2184" s="650">
        <v>550.72</v>
      </c>
    </row>
    <row r="2185" spans="1:17" ht="14.4" customHeight="1" x14ac:dyDescent="0.3">
      <c r="A2185" s="631" t="s">
        <v>3245</v>
      </c>
      <c r="B2185" s="632" t="s">
        <v>2531</v>
      </c>
      <c r="C2185" s="632" t="s">
        <v>2501</v>
      </c>
      <c r="D2185" s="632" t="s">
        <v>2819</v>
      </c>
      <c r="E2185" s="632" t="s">
        <v>2820</v>
      </c>
      <c r="F2185" s="649">
        <v>4</v>
      </c>
      <c r="G2185" s="649">
        <v>3324.64</v>
      </c>
      <c r="H2185" s="649">
        <v>1</v>
      </c>
      <c r="I2185" s="649">
        <v>831.16</v>
      </c>
      <c r="J2185" s="649">
        <v>4</v>
      </c>
      <c r="K2185" s="649">
        <v>3324.64</v>
      </c>
      <c r="L2185" s="649">
        <v>1</v>
      </c>
      <c r="M2185" s="649">
        <v>831.16</v>
      </c>
      <c r="N2185" s="649">
        <v>4</v>
      </c>
      <c r="O2185" s="649">
        <v>3324.64</v>
      </c>
      <c r="P2185" s="637">
        <v>1</v>
      </c>
      <c r="Q2185" s="650">
        <v>831.16</v>
      </c>
    </row>
    <row r="2186" spans="1:17" ht="14.4" customHeight="1" x14ac:dyDescent="0.3">
      <c r="A2186" s="631" t="s">
        <v>3245</v>
      </c>
      <c r="B2186" s="632" t="s">
        <v>2531</v>
      </c>
      <c r="C2186" s="632" t="s">
        <v>2501</v>
      </c>
      <c r="D2186" s="632" t="s">
        <v>2821</v>
      </c>
      <c r="E2186" s="632" t="s">
        <v>2820</v>
      </c>
      <c r="F2186" s="649">
        <v>17</v>
      </c>
      <c r="G2186" s="649">
        <v>15097.019999999999</v>
      </c>
      <c r="H2186" s="649">
        <v>17</v>
      </c>
      <c r="I2186" s="649">
        <v>888.06</v>
      </c>
      <c r="J2186" s="649">
        <v>1</v>
      </c>
      <c r="K2186" s="649">
        <v>888.06</v>
      </c>
      <c r="L2186" s="649">
        <v>1</v>
      </c>
      <c r="M2186" s="649">
        <v>888.06</v>
      </c>
      <c r="N2186" s="649"/>
      <c r="O2186" s="649"/>
      <c r="P2186" s="637"/>
      <c r="Q2186" s="650"/>
    </row>
    <row r="2187" spans="1:17" ht="14.4" customHeight="1" x14ac:dyDescent="0.3">
      <c r="A2187" s="631" t="s">
        <v>3245</v>
      </c>
      <c r="B2187" s="632" t="s">
        <v>2531</v>
      </c>
      <c r="C2187" s="632" t="s">
        <v>2501</v>
      </c>
      <c r="D2187" s="632" t="s">
        <v>2822</v>
      </c>
      <c r="E2187" s="632" t="s">
        <v>2823</v>
      </c>
      <c r="F2187" s="649">
        <v>1</v>
      </c>
      <c r="G2187" s="649">
        <v>888.06</v>
      </c>
      <c r="H2187" s="649"/>
      <c r="I2187" s="649">
        <v>888.06</v>
      </c>
      <c r="J2187" s="649"/>
      <c r="K2187" s="649"/>
      <c r="L2187" s="649"/>
      <c r="M2187" s="649"/>
      <c r="N2187" s="649"/>
      <c r="O2187" s="649"/>
      <c r="P2187" s="637"/>
      <c r="Q2187" s="650"/>
    </row>
    <row r="2188" spans="1:17" ht="14.4" customHeight="1" x14ac:dyDescent="0.3">
      <c r="A2188" s="631" t="s">
        <v>3245</v>
      </c>
      <c r="B2188" s="632" t="s">
        <v>2531</v>
      </c>
      <c r="C2188" s="632" t="s">
        <v>2501</v>
      </c>
      <c r="D2188" s="632" t="s">
        <v>2824</v>
      </c>
      <c r="E2188" s="632" t="s">
        <v>2825</v>
      </c>
      <c r="F2188" s="649">
        <v>2</v>
      </c>
      <c r="G2188" s="649">
        <v>1662.32</v>
      </c>
      <c r="H2188" s="649">
        <v>2</v>
      </c>
      <c r="I2188" s="649">
        <v>831.16</v>
      </c>
      <c r="J2188" s="649">
        <v>1</v>
      </c>
      <c r="K2188" s="649">
        <v>831.16</v>
      </c>
      <c r="L2188" s="649">
        <v>1</v>
      </c>
      <c r="M2188" s="649">
        <v>831.16</v>
      </c>
      <c r="N2188" s="649"/>
      <c r="O2188" s="649"/>
      <c r="P2188" s="637"/>
      <c r="Q2188" s="650"/>
    </row>
    <row r="2189" spans="1:17" ht="14.4" customHeight="1" x14ac:dyDescent="0.3">
      <c r="A2189" s="631" t="s">
        <v>3245</v>
      </c>
      <c r="B2189" s="632" t="s">
        <v>2531</v>
      </c>
      <c r="C2189" s="632" t="s">
        <v>2501</v>
      </c>
      <c r="D2189" s="632" t="s">
        <v>3035</v>
      </c>
      <c r="E2189" s="632" t="s">
        <v>3036</v>
      </c>
      <c r="F2189" s="649"/>
      <c r="G2189" s="649"/>
      <c r="H2189" s="649"/>
      <c r="I2189" s="649"/>
      <c r="J2189" s="649">
        <v>1</v>
      </c>
      <c r="K2189" s="649">
        <v>2205</v>
      </c>
      <c r="L2189" s="649">
        <v>1</v>
      </c>
      <c r="M2189" s="649">
        <v>2205</v>
      </c>
      <c r="N2189" s="649"/>
      <c r="O2189" s="649"/>
      <c r="P2189" s="637"/>
      <c r="Q2189" s="650"/>
    </row>
    <row r="2190" spans="1:17" ht="14.4" customHeight="1" x14ac:dyDescent="0.3">
      <c r="A2190" s="631" t="s">
        <v>3245</v>
      </c>
      <c r="B2190" s="632" t="s">
        <v>2531</v>
      </c>
      <c r="C2190" s="632" t="s">
        <v>2501</v>
      </c>
      <c r="D2190" s="632" t="s">
        <v>2828</v>
      </c>
      <c r="E2190" s="632" t="s">
        <v>2829</v>
      </c>
      <c r="F2190" s="649">
        <v>4</v>
      </c>
      <c r="G2190" s="649">
        <v>5248.56</v>
      </c>
      <c r="H2190" s="649">
        <v>0.66666666666666663</v>
      </c>
      <c r="I2190" s="649">
        <v>1312.14</v>
      </c>
      <c r="J2190" s="649">
        <v>6</v>
      </c>
      <c r="K2190" s="649">
        <v>7872.8400000000011</v>
      </c>
      <c r="L2190" s="649">
        <v>1</v>
      </c>
      <c r="M2190" s="649">
        <v>1312.14</v>
      </c>
      <c r="N2190" s="649">
        <v>3</v>
      </c>
      <c r="O2190" s="649">
        <v>3936.42</v>
      </c>
      <c r="P2190" s="637">
        <v>0.49999999999999994</v>
      </c>
      <c r="Q2190" s="650">
        <v>1312.14</v>
      </c>
    </row>
    <row r="2191" spans="1:17" ht="14.4" customHeight="1" x14ac:dyDescent="0.3">
      <c r="A2191" s="631" t="s">
        <v>3245</v>
      </c>
      <c r="B2191" s="632" t="s">
        <v>2531</v>
      </c>
      <c r="C2191" s="632" t="s">
        <v>2501</v>
      </c>
      <c r="D2191" s="632" t="s">
        <v>2830</v>
      </c>
      <c r="E2191" s="632" t="s">
        <v>2831</v>
      </c>
      <c r="F2191" s="649">
        <v>26</v>
      </c>
      <c r="G2191" s="649">
        <v>94759.08</v>
      </c>
      <c r="H2191" s="649">
        <v>2.3636363636363633</v>
      </c>
      <c r="I2191" s="649">
        <v>3644.58</v>
      </c>
      <c r="J2191" s="649">
        <v>11</v>
      </c>
      <c r="K2191" s="649">
        <v>40090.380000000005</v>
      </c>
      <c r="L2191" s="649">
        <v>1</v>
      </c>
      <c r="M2191" s="649">
        <v>3644.5800000000004</v>
      </c>
      <c r="N2191" s="649">
        <v>4</v>
      </c>
      <c r="O2191" s="649">
        <v>14578.32</v>
      </c>
      <c r="P2191" s="637">
        <v>0.36363636363636359</v>
      </c>
      <c r="Q2191" s="650">
        <v>3644.58</v>
      </c>
    </row>
    <row r="2192" spans="1:17" ht="14.4" customHeight="1" x14ac:dyDescent="0.3">
      <c r="A2192" s="631" t="s">
        <v>3245</v>
      </c>
      <c r="B2192" s="632" t="s">
        <v>2531</v>
      </c>
      <c r="C2192" s="632" t="s">
        <v>2501</v>
      </c>
      <c r="D2192" s="632" t="s">
        <v>2832</v>
      </c>
      <c r="E2192" s="632" t="s">
        <v>2833</v>
      </c>
      <c r="F2192" s="649">
        <v>9</v>
      </c>
      <c r="G2192" s="649">
        <v>10316.969999999999</v>
      </c>
      <c r="H2192" s="649">
        <v>1.125</v>
      </c>
      <c r="I2192" s="649">
        <v>1146.33</v>
      </c>
      <c r="J2192" s="649">
        <v>8</v>
      </c>
      <c r="K2192" s="649">
        <v>9170.64</v>
      </c>
      <c r="L2192" s="649">
        <v>1</v>
      </c>
      <c r="M2192" s="649">
        <v>1146.33</v>
      </c>
      <c r="N2192" s="649">
        <v>4</v>
      </c>
      <c r="O2192" s="649">
        <v>4404.84</v>
      </c>
      <c r="P2192" s="637">
        <v>0.48031980319803202</v>
      </c>
      <c r="Q2192" s="650">
        <v>1101.21</v>
      </c>
    </row>
    <row r="2193" spans="1:17" ht="14.4" customHeight="1" x14ac:dyDescent="0.3">
      <c r="A2193" s="631" t="s">
        <v>3245</v>
      </c>
      <c r="B2193" s="632" t="s">
        <v>2531</v>
      </c>
      <c r="C2193" s="632" t="s">
        <v>2501</v>
      </c>
      <c r="D2193" s="632" t="s">
        <v>2834</v>
      </c>
      <c r="E2193" s="632" t="s">
        <v>2835</v>
      </c>
      <c r="F2193" s="649">
        <v>10</v>
      </c>
      <c r="G2193" s="649">
        <v>3591</v>
      </c>
      <c r="H2193" s="649">
        <v>3.3333333333333326</v>
      </c>
      <c r="I2193" s="649">
        <v>359.1</v>
      </c>
      <c r="J2193" s="649">
        <v>3</v>
      </c>
      <c r="K2193" s="649">
        <v>1077.3000000000002</v>
      </c>
      <c r="L2193" s="649">
        <v>1</v>
      </c>
      <c r="M2193" s="649">
        <v>359.10000000000008</v>
      </c>
      <c r="N2193" s="649">
        <v>4</v>
      </c>
      <c r="O2193" s="649">
        <v>1436.4</v>
      </c>
      <c r="P2193" s="637">
        <v>1.3333333333333333</v>
      </c>
      <c r="Q2193" s="650">
        <v>359.1</v>
      </c>
    </row>
    <row r="2194" spans="1:17" ht="14.4" customHeight="1" x14ac:dyDescent="0.3">
      <c r="A2194" s="631" t="s">
        <v>3245</v>
      </c>
      <c r="B2194" s="632" t="s">
        <v>2531</v>
      </c>
      <c r="C2194" s="632" t="s">
        <v>2501</v>
      </c>
      <c r="D2194" s="632" t="s">
        <v>2502</v>
      </c>
      <c r="E2194" s="632" t="s">
        <v>2503</v>
      </c>
      <c r="F2194" s="649">
        <v>11</v>
      </c>
      <c r="G2194" s="649">
        <v>9832.9</v>
      </c>
      <c r="H2194" s="649">
        <v>0.73333333333333328</v>
      </c>
      <c r="I2194" s="649">
        <v>893.9</v>
      </c>
      <c r="J2194" s="649">
        <v>15</v>
      </c>
      <c r="K2194" s="649">
        <v>13408.5</v>
      </c>
      <c r="L2194" s="649">
        <v>1</v>
      </c>
      <c r="M2194" s="649">
        <v>893.9</v>
      </c>
      <c r="N2194" s="649">
        <v>16</v>
      </c>
      <c r="O2194" s="649">
        <v>14302.4</v>
      </c>
      <c r="P2194" s="637">
        <v>1.0666666666666667</v>
      </c>
      <c r="Q2194" s="650">
        <v>893.9</v>
      </c>
    </row>
    <row r="2195" spans="1:17" ht="14.4" customHeight="1" x14ac:dyDescent="0.3">
      <c r="A2195" s="631" t="s">
        <v>3245</v>
      </c>
      <c r="B2195" s="632" t="s">
        <v>2531</v>
      </c>
      <c r="C2195" s="632" t="s">
        <v>2501</v>
      </c>
      <c r="D2195" s="632" t="s">
        <v>2565</v>
      </c>
      <c r="E2195" s="632" t="s">
        <v>2566</v>
      </c>
      <c r="F2195" s="649">
        <v>1</v>
      </c>
      <c r="G2195" s="649">
        <v>893.9</v>
      </c>
      <c r="H2195" s="649">
        <v>0.5</v>
      </c>
      <c r="I2195" s="649">
        <v>893.9</v>
      </c>
      <c r="J2195" s="649">
        <v>2</v>
      </c>
      <c r="K2195" s="649">
        <v>1787.8</v>
      </c>
      <c r="L2195" s="649">
        <v>1</v>
      </c>
      <c r="M2195" s="649">
        <v>893.9</v>
      </c>
      <c r="N2195" s="649">
        <v>6</v>
      </c>
      <c r="O2195" s="649">
        <v>5030.8799999999992</v>
      </c>
      <c r="P2195" s="637">
        <v>2.8140060409441769</v>
      </c>
      <c r="Q2195" s="650">
        <v>838.4799999999999</v>
      </c>
    </row>
    <row r="2196" spans="1:17" ht="14.4" customHeight="1" x14ac:dyDescent="0.3">
      <c r="A2196" s="631" t="s">
        <v>3245</v>
      </c>
      <c r="B2196" s="632" t="s">
        <v>2531</v>
      </c>
      <c r="C2196" s="632" t="s">
        <v>2501</v>
      </c>
      <c r="D2196" s="632" t="s">
        <v>2504</v>
      </c>
      <c r="E2196" s="632" t="s">
        <v>2505</v>
      </c>
      <c r="F2196" s="649">
        <v>1</v>
      </c>
      <c r="G2196" s="649">
        <v>893.9</v>
      </c>
      <c r="H2196" s="649"/>
      <c r="I2196" s="649">
        <v>893.9</v>
      </c>
      <c r="J2196" s="649"/>
      <c r="K2196" s="649"/>
      <c r="L2196" s="649"/>
      <c r="M2196" s="649"/>
      <c r="N2196" s="649">
        <v>2</v>
      </c>
      <c r="O2196" s="649">
        <v>1787.8</v>
      </c>
      <c r="P2196" s="637"/>
      <c r="Q2196" s="650">
        <v>893.9</v>
      </c>
    </row>
    <row r="2197" spans="1:17" ht="14.4" customHeight="1" x14ac:dyDescent="0.3">
      <c r="A2197" s="631" t="s">
        <v>3245</v>
      </c>
      <c r="B2197" s="632" t="s">
        <v>2531</v>
      </c>
      <c r="C2197" s="632" t="s">
        <v>2501</v>
      </c>
      <c r="D2197" s="632" t="s">
        <v>2836</v>
      </c>
      <c r="E2197" s="632" t="s">
        <v>2837</v>
      </c>
      <c r="F2197" s="649">
        <v>5</v>
      </c>
      <c r="G2197" s="649">
        <v>84158.45</v>
      </c>
      <c r="H2197" s="649">
        <v>1.25</v>
      </c>
      <c r="I2197" s="649">
        <v>16831.689999999999</v>
      </c>
      <c r="J2197" s="649">
        <v>4</v>
      </c>
      <c r="K2197" s="649">
        <v>67326.759999999995</v>
      </c>
      <c r="L2197" s="649">
        <v>1</v>
      </c>
      <c r="M2197" s="649">
        <v>16831.689999999999</v>
      </c>
      <c r="N2197" s="649">
        <v>3</v>
      </c>
      <c r="O2197" s="649">
        <v>50495.069999999992</v>
      </c>
      <c r="P2197" s="637">
        <v>0.75</v>
      </c>
      <c r="Q2197" s="650">
        <v>16831.689999999999</v>
      </c>
    </row>
    <row r="2198" spans="1:17" ht="14.4" customHeight="1" x14ac:dyDescent="0.3">
      <c r="A2198" s="631" t="s">
        <v>3245</v>
      </c>
      <c r="B2198" s="632" t="s">
        <v>2531</v>
      </c>
      <c r="C2198" s="632" t="s">
        <v>2501</v>
      </c>
      <c r="D2198" s="632" t="s">
        <v>2842</v>
      </c>
      <c r="E2198" s="632" t="s">
        <v>2843</v>
      </c>
      <c r="F2198" s="649">
        <v>7</v>
      </c>
      <c r="G2198" s="649">
        <v>46109.909999999996</v>
      </c>
      <c r="H2198" s="649">
        <v>1.7499999999999998</v>
      </c>
      <c r="I2198" s="649">
        <v>6587.1299999999992</v>
      </c>
      <c r="J2198" s="649">
        <v>4</v>
      </c>
      <c r="K2198" s="649">
        <v>26348.52</v>
      </c>
      <c r="L2198" s="649">
        <v>1</v>
      </c>
      <c r="M2198" s="649">
        <v>6587.13</v>
      </c>
      <c r="N2198" s="649">
        <v>6</v>
      </c>
      <c r="O2198" s="649">
        <v>35461.08</v>
      </c>
      <c r="P2198" s="637">
        <v>1.3458471291746179</v>
      </c>
      <c r="Q2198" s="650">
        <v>5910.18</v>
      </c>
    </row>
    <row r="2199" spans="1:17" ht="14.4" customHeight="1" x14ac:dyDescent="0.3">
      <c r="A2199" s="631" t="s">
        <v>3245</v>
      </c>
      <c r="B2199" s="632" t="s">
        <v>2531</v>
      </c>
      <c r="C2199" s="632" t="s">
        <v>2501</v>
      </c>
      <c r="D2199" s="632" t="s">
        <v>2567</v>
      </c>
      <c r="E2199" s="632" t="s">
        <v>2568</v>
      </c>
      <c r="F2199" s="649">
        <v>1</v>
      </c>
      <c r="G2199" s="649">
        <v>1841.62</v>
      </c>
      <c r="H2199" s="649">
        <v>0.5</v>
      </c>
      <c r="I2199" s="649">
        <v>1841.62</v>
      </c>
      <c r="J2199" s="649">
        <v>2</v>
      </c>
      <c r="K2199" s="649">
        <v>3683.24</v>
      </c>
      <c r="L2199" s="649">
        <v>1</v>
      </c>
      <c r="M2199" s="649">
        <v>1841.62</v>
      </c>
      <c r="N2199" s="649">
        <v>1</v>
      </c>
      <c r="O2199" s="649">
        <v>1841.62</v>
      </c>
      <c r="P2199" s="637">
        <v>0.5</v>
      </c>
      <c r="Q2199" s="650">
        <v>1841.62</v>
      </c>
    </row>
    <row r="2200" spans="1:17" ht="14.4" customHeight="1" x14ac:dyDescent="0.3">
      <c r="A2200" s="631" t="s">
        <v>3245</v>
      </c>
      <c r="B2200" s="632" t="s">
        <v>2531</v>
      </c>
      <c r="C2200" s="632" t="s">
        <v>2501</v>
      </c>
      <c r="D2200" s="632" t="s">
        <v>2846</v>
      </c>
      <c r="E2200" s="632" t="s">
        <v>2847</v>
      </c>
      <c r="F2200" s="649">
        <v>1</v>
      </c>
      <c r="G2200" s="649">
        <v>16719</v>
      </c>
      <c r="H2200" s="649">
        <v>0.25</v>
      </c>
      <c r="I2200" s="649">
        <v>16719</v>
      </c>
      <c r="J2200" s="649">
        <v>4</v>
      </c>
      <c r="K2200" s="649">
        <v>66876</v>
      </c>
      <c r="L2200" s="649">
        <v>1</v>
      </c>
      <c r="M2200" s="649">
        <v>16719</v>
      </c>
      <c r="N2200" s="649"/>
      <c r="O2200" s="649"/>
      <c r="P2200" s="637"/>
      <c r="Q2200" s="650"/>
    </row>
    <row r="2201" spans="1:17" ht="14.4" customHeight="1" x14ac:dyDescent="0.3">
      <c r="A2201" s="631" t="s">
        <v>3245</v>
      </c>
      <c r="B2201" s="632" t="s">
        <v>2531</v>
      </c>
      <c r="C2201" s="632" t="s">
        <v>2501</v>
      </c>
      <c r="D2201" s="632" t="s">
        <v>2506</v>
      </c>
      <c r="E2201" s="632" t="s">
        <v>2507</v>
      </c>
      <c r="F2201" s="649">
        <v>1</v>
      </c>
      <c r="G2201" s="649">
        <v>511</v>
      </c>
      <c r="H2201" s="649"/>
      <c r="I2201" s="649">
        <v>511</v>
      </c>
      <c r="J2201" s="649"/>
      <c r="K2201" s="649"/>
      <c r="L2201" s="649"/>
      <c r="M2201" s="649"/>
      <c r="N2201" s="649"/>
      <c r="O2201" s="649"/>
      <c r="P2201" s="637"/>
      <c r="Q2201" s="650"/>
    </row>
    <row r="2202" spans="1:17" ht="14.4" customHeight="1" x14ac:dyDescent="0.3">
      <c r="A2202" s="631" t="s">
        <v>3245</v>
      </c>
      <c r="B2202" s="632" t="s">
        <v>2531</v>
      </c>
      <c r="C2202" s="632" t="s">
        <v>2501</v>
      </c>
      <c r="D2202" s="632" t="s">
        <v>2850</v>
      </c>
      <c r="E2202" s="632" t="s">
        <v>2851</v>
      </c>
      <c r="F2202" s="649">
        <v>2</v>
      </c>
      <c r="G2202" s="649">
        <v>37689.96</v>
      </c>
      <c r="H2202" s="649"/>
      <c r="I2202" s="649">
        <v>18844.98</v>
      </c>
      <c r="J2202" s="649"/>
      <c r="K2202" s="649"/>
      <c r="L2202" s="649"/>
      <c r="M2202" s="649"/>
      <c r="N2202" s="649"/>
      <c r="O2202" s="649"/>
      <c r="P2202" s="637"/>
      <c r="Q2202" s="650"/>
    </row>
    <row r="2203" spans="1:17" ht="14.4" customHeight="1" x14ac:dyDescent="0.3">
      <c r="A2203" s="631" t="s">
        <v>3245</v>
      </c>
      <c r="B2203" s="632" t="s">
        <v>2531</v>
      </c>
      <c r="C2203" s="632" t="s">
        <v>2501</v>
      </c>
      <c r="D2203" s="632" t="s">
        <v>2854</v>
      </c>
      <c r="E2203" s="632" t="s">
        <v>2855</v>
      </c>
      <c r="F2203" s="649">
        <v>3</v>
      </c>
      <c r="G2203" s="649">
        <v>9319.5</v>
      </c>
      <c r="H2203" s="649">
        <v>3</v>
      </c>
      <c r="I2203" s="649">
        <v>3106.5</v>
      </c>
      <c r="J2203" s="649">
        <v>1</v>
      </c>
      <c r="K2203" s="649">
        <v>3106.5</v>
      </c>
      <c r="L2203" s="649">
        <v>1</v>
      </c>
      <c r="M2203" s="649">
        <v>3106.5</v>
      </c>
      <c r="N2203" s="649"/>
      <c r="O2203" s="649"/>
      <c r="P2203" s="637"/>
      <c r="Q2203" s="650"/>
    </row>
    <row r="2204" spans="1:17" ht="14.4" customHeight="1" x14ac:dyDescent="0.3">
      <c r="A2204" s="631" t="s">
        <v>3245</v>
      </c>
      <c r="B2204" s="632" t="s">
        <v>2531</v>
      </c>
      <c r="C2204" s="632" t="s">
        <v>2501</v>
      </c>
      <c r="D2204" s="632" t="s">
        <v>2856</v>
      </c>
      <c r="E2204" s="632" t="s">
        <v>2857</v>
      </c>
      <c r="F2204" s="649">
        <v>5</v>
      </c>
      <c r="G2204" s="649">
        <v>1904.3</v>
      </c>
      <c r="H2204" s="649">
        <v>0.83333333333333337</v>
      </c>
      <c r="I2204" s="649">
        <v>380.86</v>
      </c>
      <c r="J2204" s="649">
        <v>6</v>
      </c>
      <c r="K2204" s="649">
        <v>2285.16</v>
      </c>
      <c r="L2204" s="649">
        <v>1</v>
      </c>
      <c r="M2204" s="649">
        <v>380.85999999999996</v>
      </c>
      <c r="N2204" s="649">
        <v>1</v>
      </c>
      <c r="O2204" s="649">
        <v>380.86</v>
      </c>
      <c r="P2204" s="637">
        <v>0.16666666666666669</v>
      </c>
      <c r="Q2204" s="650">
        <v>380.86</v>
      </c>
    </row>
    <row r="2205" spans="1:17" ht="14.4" customHeight="1" x14ac:dyDescent="0.3">
      <c r="A2205" s="631" t="s">
        <v>3245</v>
      </c>
      <c r="B2205" s="632" t="s">
        <v>2531</v>
      </c>
      <c r="C2205" s="632" t="s">
        <v>2501</v>
      </c>
      <c r="D2205" s="632" t="s">
        <v>2571</v>
      </c>
      <c r="E2205" s="632" t="s">
        <v>2572</v>
      </c>
      <c r="F2205" s="649">
        <v>2</v>
      </c>
      <c r="G2205" s="649">
        <v>2170.4</v>
      </c>
      <c r="H2205" s="649">
        <v>0.33333333333333331</v>
      </c>
      <c r="I2205" s="649">
        <v>1085.2</v>
      </c>
      <c r="J2205" s="649">
        <v>6</v>
      </c>
      <c r="K2205" s="649">
        <v>6511.2000000000007</v>
      </c>
      <c r="L2205" s="649">
        <v>1</v>
      </c>
      <c r="M2205" s="649">
        <v>1085.2</v>
      </c>
      <c r="N2205" s="649">
        <v>2</v>
      </c>
      <c r="O2205" s="649">
        <v>2170.4</v>
      </c>
      <c r="P2205" s="637">
        <v>0.33333333333333331</v>
      </c>
      <c r="Q2205" s="650">
        <v>1085.2</v>
      </c>
    </row>
    <row r="2206" spans="1:17" ht="14.4" customHeight="1" x14ac:dyDescent="0.3">
      <c r="A2206" s="631" t="s">
        <v>3245</v>
      </c>
      <c r="B2206" s="632" t="s">
        <v>2531</v>
      </c>
      <c r="C2206" s="632" t="s">
        <v>2501</v>
      </c>
      <c r="D2206" s="632" t="s">
        <v>2862</v>
      </c>
      <c r="E2206" s="632" t="s">
        <v>2863</v>
      </c>
      <c r="F2206" s="649">
        <v>2</v>
      </c>
      <c r="G2206" s="649">
        <v>26930.94</v>
      </c>
      <c r="H2206" s="649">
        <v>2</v>
      </c>
      <c r="I2206" s="649">
        <v>13465.47</v>
      </c>
      <c r="J2206" s="649">
        <v>1</v>
      </c>
      <c r="K2206" s="649">
        <v>13465.47</v>
      </c>
      <c r="L2206" s="649">
        <v>1</v>
      </c>
      <c r="M2206" s="649">
        <v>13465.47</v>
      </c>
      <c r="N2206" s="649">
        <v>2</v>
      </c>
      <c r="O2206" s="649">
        <v>26930.94</v>
      </c>
      <c r="P2206" s="637">
        <v>2</v>
      </c>
      <c r="Q2206" s="650">
        <v>13465.47</v>
      </c>
    </row>
    <row r="2207" spans="1:17" ht="14.4" customHeight="1" x14ac:dyDescent="0.3">
      <c r="A2207" s="631" t="s">
        <v>3245</v>
      </c>
      <c r="B2207" s="632" t="s">
        <v>2531</v>
      </c>
      <c r="C2207" s="632" t="s">
        <v>2501</v>
      </c>
      <c r="D2207" s="632" t="s">
        <v>2866</v>
      </c>
      <c r="E2207" s="632" t="s">
        <v>2867</v>
      </c>
      <c r="F2207" s="649">
        <v>3</v>
      </c>
      <c r="G2207" s="649">
        <v>77664.149999999994</v>
      </c>
      <c r="H2207" s="649">
        <v>1.5</v>
      </c>
      <c r="I2207" s="649">
        <v>25888.05</v>
      </c>
      <c r="J2207" s="649">
        <v>2</v>
      </c>
      <c r="K2207" s="649">
        <v>51776.1</v>
      </c>
      <c r="L2207" s="649">
        <v>1</v>
      </c>
      <c r="M2207" s="649">
        <v>25888.05</v>
      </c>
      <c r="N2207" s="649">
        <v>1</v>
      </c>
      <c r="O2207" s="649">
        <v>25888.05</v>
      </c>
      <c r="P2207" s="637">
        <v>0.5</v>
      </c>
      <c r="Q2207" s="650">
        <v>25888.05</v>
      </c>
    </row>
    <row r="2208" spans="1:17" ht="14.4" customHeight="1" x14ac:dyDescent="0.3">
      <c r="A2208" s="631" t="s">
        <v>3245</v>
      </c>
      <c r="B2208" s="632" t="s">
        <v>2531</v>
      </c>
      <c r="C2208" s="632" t="s">
        <v>2501</v>
      </c>
      <c r="D2208" s="632" t="s">
        <v>2877</v>
      </c>
      <c r="E2208" s="632" t="s">
        <v>2878</v>
      </c>
      <c r="F2208" s="649">
        <v>4</v>
      </c>
      <c r="G2208" s="649">
        <v>75600</v>
      </c>
      <c r="H2208" s="649">
        <v>2</v>
      </c>
      <c r="I2208" s="649">
        <v>18900</v>
      </c>
      <c r="J2208" s="649">
        <v>2</v>
      </c>
      <c r="K2208" s="649">
        <v>37800</v>
      </c>
      <c r="L2208" s="649">
        <v>1</v>
      </c>
      <c r="M2208" s="649">
        <v>18900</v>
      </c>
      <c r="N2208" s="649"/>
      <c r="O2208" s="649"/>
      <c r="P2208" s="637"/>
      <c r="Q2208" s="650"/>
    </row>
    <row r="2209" spans="1:17" ht="14.4" customHeight="1" x14ac:dyDescent="0.3">
      <c r="A2209" s="631" t="s">
        <v>3245</v>
      </c>
      <c r="B2209" s="632" t="s">
        <v>2531</v>
      </c>
      <c r="C2209" s="632" t="s">
        <v>2501</v>
      </c>
      <c r="D2209" s="632" t="s">
        <v>2881</v>
      </c>
      <c r="E2209" s="632" t="s">
        <v>2776</v>
      </c>
      <c r="F2209" s="649"/>
      <c r="G2209" s="649"/>
      <c r="H2209" s="649"/>
      <c r="I2209" s="649"/>
      <c r="J2209" s="649"/>
      <c r="K2209" s="649"/>
      <c r="L2209" s="649"/>
      <c r="M2209" s="649"/>
      <c r="N2209" s="649">
        <v>2</v>
      </c>
      <c r="O2209" s="649">
        <v>3864.18</v>
      </c>
      <c r="P2209" s="637"/>
      <c r="Q2209" s="650">
        <v>1932.09</v>
      </c>
    </row>
    <row r="2210" spans="1:17" ht="14.4" customHeight="1" x14ac:dyDescent="0.3">
      <c r="A2210" s="631" t="s">
        <v>3245</v>
      </c>
      <c r="B2210" s="632" t="s">
        <v>2531</v>
      </c>
      <c r="C2210" s="632" t="s">
        <v>2501</v>
      </c>
      <c r="D2210" s="632" t="s">
        <v>2882</v>
      </c>
      <c r="E2210" s="632" t="s">
        <v>2883</v>
      </c>
      <c r="F2210" s="649"/>
      <c r="G2210" s="649"/>
      <c r="H2210" s="649"/>
      <c r="I2210" s="649"/>
      <c r="J2210" s="649">
        <v>4</v>
      </c>
      <c r="K2210" s="649">
        <v>35441.56</v>
      </c>
      <c r="L2210" s="649">
        <v>1</v>
      </c>
      <c r="M2210" s="649">
        <v>8860.39</v>
      </c>
      <c r="N2210" s="649">
        <v>2</v>
      </c>
      <c r="O2210" s="649">
        <v>17720.78</v>
      </c>
      <c r="P2210" s="637">
        <v>0.5</v>
      </c>
      <c r="Q2210" s="650">
        <v>8860.39</v>
      </c>
    </row>
    <row r="2211" spans="1:17" ht="14.4" customHeight="1" x14ac:dyDescent="0.3">
      <c r="A2211" s="631" t="s">
        <v>3245</v>
      </c>
      <c r="B2211" s="632" t="s">
        <v>2531</v>
      </c>
      <c r="C2211" s="632" t="s">
        <v>2501</v>
      </c>
      <c r="D2211" s="632" t="s">
        <v>3059</v>
      </c>
      <c r="E2211" s="632" t="s">
        <v>3060</v>
      </c>
      <c r="F2211" s="649"/>
      <c r="G2211" s="649"/>
      <c r="H2211" s="649"/>
      <c r="I2211" s="649"/>
      <c r="J2211" s="649">
        <v>1</v>
      </c>
      <c r="K2211" s="649">
        <v>4066.69</v>
      </c>
      <c r="L2211" s="649">
        <v>1</v>
      </c>
      <c r="M2211" s="649">
        <v>4066.69</v>
      </c>
      <c r="N2211" s="649">
        <v>1</v>
      </c>
      <c r="O2211" s="649">
        <v>4066.69</v>
      </c>
      <c r="P2211" s="637">
        <v>1</v>
      </c>
      <c r="Q2211" s="650">
        <v>4066.69</v>
      </c>
    </row>
    <row r="2212" spans="1:17" ht="14.4" customHeight="1" x14ac:dyDescent="0.3">
      <c r="A2212" s="631" t="s">
        <v>3245</v>
      </c>
      <c r="B2212" s="632" t="s">
        <v>2531</v>
      </c>
      <c r="C2212" s="632" t="s">
        <v>634</v>
      </c>
      <c r="D2212" s="632" t="s">
        <v>2587</v>
      </c>
      <c r="E2212" s="632" t="s">
        <v>2588</v>
      </c>
      <c r="F2212" s="649">
        <v>4</v>
      </c>
      <c r="G2212" s="649">
        <v>852</v>
      </c>
      <c r="H2212" s="649">
        <v>4</v>
      </c>
      <c r="I2212" s="649">
        <v>213</v>
      </c>
      <c r="J2212" s="649">
        <v>1</v>
      </c>
      <c r="K2212" s="649">
        <v>213</v>
      </c>
      <c r="L2212" s="649">
        <v>1</v>
      </c>
      <c r="M2212" s="649">
        <v>213</v>
      </c>
      <c r="N2212" s="649">
        <v>1</v>
      </c>
      <c r="O2212" s="649">
        <v>214</v>
      </c>
      <c r="P2212" s="637">
        <v>1.0046948356807512</v>
      </c>
      <c r="Q2212" s="650">
        <v>214</v>
      </c>
    </row>
    <row r="2213" spans="1:17" ht="14.4" customHeight="1" x14ac:dyDescent="0.3">
      <c r="A2213" s="631" t="s">
        <v>3245</v>
      </c>
      <c r="B2213" s="632" t="s">
        <v>2531</v>
      </c>
      <c r="C2213" s="632" t="s">
        <v>634</v>
      </c>
      <c r="D2213" s="632" t="s">
        <v>2587</v>
      </c>
      <c r="E2213" s="632" t="s">
        <v>2589</v>
      </c>
      <c r="F2213" s="649">
        <v>3</v>
      </c>
      <c r="G2213" s="649">
        <v>639</v>
      </c>
      <c r="H2213" s="649"/>
      <c r="I2213" s="649">
        <v>213</v>
      </c>
      <c r="J2213" s="649"/>
      <c r="K2213" s="649"/>
      <c r="L2213" s="649"/>
      <c r="M2213" s="649"/>
      <c r="N2213" s="649">
        <v>2</v>
      </c>
      <c r="O2213" s="649">
        <v>428</v>
      </c>
      <c r="P2213" s="637"/>
      <c r="Q2213" s="650">
        <v>214</v>
      </c>
    </row>
    <row r="2214" spans="1:17" ht="14.4" customHeight="1" x14ac:dyDescent="0.3">
      <c r="A2214" s="631" t="s">
        <v>3245</v>
      </c>
      <c r="B2214" s="632" t="s">
        <v>2531</v>
      </c>
      <c r="C2214" s="632" t="s">
        <v>634</v>
      </c>
      <c r="D2214" s="632" t="s">
        <v>2590</v>
      </c>
      <c r="E2214" s="632" t="s">
        <v>2591</v>
      </c>
      <c r="F2214" s="649">
        <v>1</v>
      </c>
      <c r="G2214" s="649">
        <v>155</v>
      </c>
      <c r="H2214" s="649">
        <v>0.5</v>
      </c>
      <c r="I2214" s="649">
        <v>155</v>
      </c>
      <c r="J2214" s="649">
        <v>2</v>
      </c>
      <c r="K2214" s="649">
        <v>310</v>
      </c>
      <c r="L2214" s="649">
        <v>1</v>
      </c>
      <c r="M2214" s="649">
        <v>155</v>
      </c>
      <c r="N2214" s="649">
        <v>1</v>
      </c>
      <c r="O2214" s="649">
        <v>155</v>
      </c>
      <c r="P2214" s="637">
        <v>0.5</v>
      </c>
      <c r="Q2214" s="650">
        <v>155</v>
      </c>
    </row>
    <row r="2215" spans="1:17" ht="14.4" customHeight="1" x14ac:dyDescent="0.3">
      <c r="A2215" s="631" t="s">
        <v>3245</v>
      </c>
      <c r="B2215" s="632" t="s">
        <v>2531</v>
      </c>
      <c r="C2215" s="632" t="s">
        <v>634</v>
      </c>
      <c r="D2215" s="632" t="s">
        <v>2590</v>
      </c>
      <c r="E2215" s="632" t="s">
        <v>2592</v>
      </c>
      <c r="F2215" s="649">
        <v>4</v>
      </c>
      <c r="G2215" s="649">
        <v>620</v>
      </c>
      <c r="H2215" s="649">
        <v>1</v>
      </c>
      <c r="I2215" s="649">
        <v>155</v>
      </c>
      <c r="J2215" s="649">
        <v>4</v>
      </c>
      <c r="K2215" s="649">
        <v>620</v>
      </c>
      <c r="L2215" s="649">
        <v>1</v>
      </c>
      <c r="M2215" s="649">
        <v>155</v>
      </c>
      <c r="N2215" s="649">
        <v>1</v>
      </c>
      <c r="O2215" s="649">
        <v>155</v>
      </c>
      <c r="P2215" s="637">
        <v>0.25</v>
      </c>
      <c r="Q2215" s="650">
        <v>155</v>
      </c>
    </row>
    <row r="2216" spans="1:17" ht="14.4" customHeight="1" x14ac:dyDescent="0.3">
      <c r="A2216" s="631" t="s">
        <v>3245</v>
      </c>
      <c r="B2216" s="632" t="s">
        <v>2531</v>
      </c>
      <c r="C2216" s="632" t="s">
        <v>634</v>
      </c>
      <c r="D2216" s="632" t="s">
        <v>2593</v>
      </c>
      <c r="E2216" s="632" t="s">
        <v>2594</v>
      </c>
      <c r="F2216" s="649">
        <v>4</v>
      </c>
      <c r="G2216" s="649">
        <v>748</v>
      </c>
      <c r="H2216" s="649">
        <v>0.5714285714285714</v>
      </c>
      <c r="I2216" s="649">
        <v>187</v>
      </c>
      <c r="J2216" s="649">
        <v>7</v>
      </c>
      <c r="K2216" s="649">
        <v>1309</v>
      </c>
      <c r="L2216" s="649">
        <v>1</v>
      </c>
      <c r="M2216" s="649">
        <v>187</v>
      </c>
      <c r="N2216" s="649">
        <v>7</v>
      </c>
      <c r="O2216" s="649">
        <v>1309</v>
      </c>
      <c r="P2216" s="637">
        <v>1</v>
      </c>
      <c r="Q2216" s="650">
        <v>187</v>
      </c>
    </row>
    <row r="2217" spans="1:17" ht="14.4" customHeight="1" x14ac:dyDescent="0.3">
      <c r="A2217" s="631" t="s">
        <v>3245</v>
      </c>
      <c r="B2217" s="632" t="s">
        <v>2531</v>
      </c>
      <c r="C2217" s="632" t="s">
        <v>634</v>
      </c>
      <c r="D2217" s="632" t="s">
        <v>2593</v>
      </c>
      <c r="E2217" s="632" t="s">
        <v>2595</v>
      </c>
      <c r="F2217" s="649">
        <v>37</v>
      </c>
      <c r="G2217" s="649">
        <v>6919</v>
      </c>
      <c r="H2217" s="649">
        <v>5.2857142857142856</v>
      </c>
      <c r="I2217" s="649">
        <v>187</v>
      </c>
      <c r="J2217" s="649">
        <v>7</v>
      </c>
      <c r="K2217" s="649">
        <v>1309</v>
      </c>
      <c r="L2217" s="649">
        <v>1</v>
      </c>
      <c r="M2217" s="649">
        <v>187</v>
      </c>
      <c r="N2217" s="649">
        <v>18</v>
      </c>
      <c r="O2217" s="649">
        <v>3366</v>
      </c>
      <c r="P2217" s="637">
        <v>2.5714285714285716</v>
      </c>
      <c r="Q2217" s="650">
        <v>187</v>
      </c>
    </row>
    <row r="2218" spans="1:17" ht="14.4" customHeight="1" x14ac:dyDescent="0.3">
      <c r="A2218" s="631" t="s">
        <v>3245</v>
      </c>
      <c r="B2218" s="632" t="s">
        <v>2531</v>
      </c>
      <c r="C2218" s="632" t="s">
        <v>634</v>
      </c>
      <c r="D2218" s="632" t="s">
        <v>2596</v>
      </c>
      <c r="E2218" s="632" t="s">
        <v>2597</v>
      </c>
      <c r="F2218" s="649">
        <v>7</v>
      </c>
      <c r="G2218" s="649">
        <v>896</v>
      </c>
      <c r="H2218" s="649">
        <v>0.5</v>
      </c>
      <c r="I2218" s="649">
        <v>128</v>
      </c>
      <c r="J2218" s="649">
        <v>14</v>
      </c>
      <c r="K2218" s="649">
        <v>1792</v>
      </c>
      <c r="L2218" s="649">
        <v>1</v>
      </c>
      <c r="M2218" s="649">
        <v>128</v>
      </c>
      <c r="N2218" s="649">
        <v>4</v>
      </c>
      <c r="O2218" s="649">
        <v>512</v>
      </c>
      <c r="P2218" s="637">
        <v>0.2857142857142857</v>
      </c>
      <c r="Q2218" s="650">
        <v>128</v>
      </c>
    </row>
    <row r="2219" spans="1:17" ht="14.4" customHeight="1" x14ac:dyDescent="0.3">
      <c r="A2219" s="631" t="s">
        <v>3245</v>
      </c>
      <c r="B2219" s="632" t="s">
        <v>2531</v>
      </c>
      <c r="C2219" s="632" t="s">
        <v>634</v>
      </c>
      <c r="D2219" s="632" t="s">
        <v>2596</v>
      </c>
      <c r="E2219" s="632" t="s">
        <v>2598</v>
      </c>
      <c r="F2219" s="649">
        <v>2</v>
      </c>
      <c r="G2219" s="649">
        <v>256</v>
      </c>
      <c r="H2219" s="649">
        <v>0.2</v>
      </c>
      <c r="I2219" s="649">
        <v>128</v>
      </c>
      <c r="J2219" s="649">
        <v>10</v>
      </c>
      <c r="K2219" s="649">
        <v>1280</v>
      </c>
      <c r="L2219" s="649">
        <v>1</v>
      </c>
      <c r="M2219" s="649">
        <v>128</v>
      </c>
      <c r="N2219" s="649">
        <v>4</v>
      </c>
      <c r="O2219" s="649">
        <v>512</v>
      </c>
      <c r="P2219" s="637">
        <v>0.4</v>
      </c>
      <c r="Q2219" s="650">
        <v>128</v>
      </c>
    </row>
    <row r="2220" spans="1:17" ht="14.4" customHeight="1" x14ac:dyDescent="0.3">
      <c r="A2220" s="631" t="s">
        <v>3245</v>
      </c>
      <c r="B2220" s="632" t="s">
        <v>2531</v>
      </c>
      <c r="C2220" s="632" t="s">
        <v>634</v>
      </c>
      <c r="D2220" s="632" t="s">
        <v>2599</v>
      </c>
      <c r="E2220" s="632" t="s">
        <v>2600</v>
      </c>
      <c r="F2220" s="649">
        <v>10</v>
      </c>
      <c r="G2220" s="649">
        <v>2230</v>
      </c>
      <c r="H2220" s="649">
        <v>1.1111111111111112</v>
      </c>
      <c r="I2220" s="649">
        <v>223</v>
      </c>
      <c r="J2220" s="649">
        <v>9</v>
      </c>
      <c r="K2220" s="649">
        <v>2007</v>
      </c>
      <c r="L2220" s="649">
        <v>1</v>
      </c>
      <c r="M2220" s="649">
        <v>223</v>
      </c>
      <c r="N2220" s="649">
        <v>5</v>
      </c>
      <c r="O2220" s="649">
        <v>1120</v>
      </c>
      <c r="P2220" s="637">
        <v>0.55804683607374195</v>
      </c>
      <c r="Q2220" s="650">
        <v>224</v>
      </c>
    </row>
    <row r="2221" spans="1:17" ht="14.4" customHeight="1" x14ac:dyDescent="0.3">
      <c r="A2221" s="631" t="s">
        <v>3245</v>
      </c>
      <c r="B2221" s="632" t="s">
        <v>2531</v>
      </c>
      <c r="C2221" s="632" t="s">
        <v>634</v>
      </c>
      <c r="D2221" s="632" t="s">
        <v>2599</v>
      </c>
      <c r="E2221" s="632" t="s">
        <v>2601</v>
      </c>
      <c r="F2221" s="649">
        <v>1</v>
      </c>
      <c r="G2221" s="649">
        <v>223</v>
      </c>
      <c r="H2221" s="649">
        <v>0.125</v>
      </c>
      <c r="I2221" s="649">
        <v>223</v>
      </c>
      <c r="J2221" s="649">
        <v>8</v>
      </c>
      <c r="K2221" s="649">
        <v>1784</v>
      </c>
      <c r="L2221" s="649">
        <v>1</v>
      </c>
      <c r="M2221" s="649">
        <v>223</v>
      </c>
      <c r="N2221" s="649">
        <v>6</v>
      </c>
      <c r="O2221" s="649">
        <v>1344</v>
      </c>
      <c r="P2221" s="637">
        <v>0.75336322869955152</v>
      </c>
      <c r="Q2221" s="650">
        <v>224</v>
      </c>
    </row>
    <row r="2222" spans="1:17" ht="14.4" customHeight="1" x14ac:dyDescent="0.3">
      <c r="A2222" s="631" t="s">
        <v>3245</v>
      </c>
      <c r="B2222" s="632" t="s">
        <v>2531</v>
      </c>
      <c r="C2222" s="632" t="s">
        <v>634</v>
      </c>
      <c r="D2222" s="632" t="s">
        <v>2608</v>
      </c>
      <c r="E2222" s="632" t="s">
        <v>2609</v>
      </c>
      <c r="F2222" s="649">
        <v>29</v>
      </c>
      <c r="G2222" s="649">
        <v>6525</v>
      </c>
      <c r="H2222" s="649">
        <v>1.1599999999999999</v>
      </c>
      <c r="I2222" s="649">
        <v>225</v>
      </c>
      <c r="J2222" s="649">
        <v>25</v>
      </c>
      <c r="K2222" s="649">
        <v>5625</v>
      </c>
      <c r="L2222" s="649">
        <v>1</v>
      </c>
      <c r="M2222" s="649">
        <v>225</v>
      </c>
      <c r="N2222" s="649">
        <v>34</v>
      </c>
      <c r="O2222" s="649">
        <v>7684</v>
      </c>
      <c r="P2222" s="637">
        <v>1.3660444444444444</v>
      </c>
      <c r="Q2222" s="650">
        <v>226</v>
      </c>
    </row>
    <row r="2223" spans="1:17" ht="14.4" customHeight="1" x14ac:dyDescent="0.3">
      <c r="A2223" s="631" t="s">
        <v>3245</v>
      </c>
      <c r="B2223" s="632" t="s">
        <v>2531</v>
      </c>
      <c r="C2223" s="632" t="s">
        <v>634</v>
      </c>
      <c r="D2223" s="632" t="s">
        <v>2608</v>
      </c>
      <c r="E2223" s="632" t="s">
        <v>2610</v>
      </c>
      <c r="F2223" s="649">
        <v>157</v>
      </c>
      <c r="G2223" s="649">
        <v>35325</v>
      </c>
      <c r="H2223" s="649">
        <v>1.2362204724409449</v>
      </c>
      <c r="I2223" s="649">
        <v>225</v>
      </c>
      <c r="J2223" s="649">
        <v>127</v>
      </c>
      <c r="K2223" s="649">
        <v>28575</v>
      </c>
      <c r="L2223" s="649">
        <v>1</v>
      </c>
      <c r="M2223" s="649">
        <v>225</v>
      </c>
      <c r="N2223" s="649">
        <v>90</v>
      </c>
      <c r="O2223" s="649">
        <v>20340</v>
      </c>
      <c r="P2223" s="637">
        <v>0.71181102362204729</v>
      </c>
      <c r="Q2223" s="650">
        <v>226</v>
      </c>
    </row>
    <row r="2224" spans="1:17" ht="14.4" customHeight="1" x14ac:dyDescent="0.3">
      <c r="A2224" s="631" t="s">
        <v>3245</v>
      </c>
      <c r="B2224" s="632" t="s">
        <v>2531</v>
      </c>
      <c r="C2224" s="632" t="s">
        <v>634</v>
      </c>
      <c r="D2224" s="632" t="s">
        <v>2611</v>
      </c>
      <c r="E2224" s="632" t="s">
        <v>2612</v>
      </c>
      <c r="F2224" s="649">
        <v>8</v>
      </c>
      <c r="G2224" s="649">
        <v>5000</v>
      </c>
      <c r="H2224" s="649">
        <v>2.6624068157614484</v>
      </c>
      <c r="I2224" s="649">
        <v>625</v>
      </c>
      <c r="J2224" s="649">
        <v>3</v>
      </c>
      <c r="K2224" s="649">
        <v>1878</v>
      </c>
      <c r="L2224" s="649">
        <v>1</v>
      </c>
      <c r="M2224" s="649">
        <v>626</v>
      </c>
      <c r="N2224" s="649">
        <v>4</v>
      </c>
      <c r="O2224" s="649">
        <v>2504</v>
      </c>
      <c r="P2224" s="637">
        <v>1.3333333333333333</v>
      </c>
      <c r="Q2224" s="650">
        <v>626</v>
      </c>
    </row>
    <row r="2225" spans="1:17" ht="14.4" customHeight="1" x14ac:dyDescent="0.3">
      <c r="A2225" s="631" t="s">
        <v>3245</v>
      </c>
      <c r="B2225" s="632" t="s">
        <v>2531</v>
      </c>
      <c r="C2225" s="632" t="s">
        <v>634</v>
      </c>
      <c r="D2225" s="632" t="s">
        <v>2611</v>
      </c>
      <c r="E2225" s="632" t="s">
        <v>2613</v>
      </c>
      <c r="F2225" s="649">
        <v>3</v>
      </c>
      <c r="G2225" s="649">
        <v>1875</v>
      </c>
      <c r="H2225" s="649">
        <v>0.99840255591054317</v>
      </c>
      <c r="I2225" s="649">
        <v>625</v>
      </c>
      <c r="J2225" s="649">
        <v>3</v>
      </c>
      <c r="K2225" s="649">
        <v>1878</v>
      </c>
      <c r="L2225" s="649">
        <v>1</v>
      </c>
      <c r="M2225" s="649">
        <v>626</v>
      </c>
      <c r="N2225" s="649">
        <v>3</v>
      </c>
      <c r="O2225" s="649">
        <v>1878</v>
      </c>
      <c r="P2225" s="637">
        <v>1</v>
      </c>
      <c r="Q2225" s="650">
        <v>626</v>
      </c>
    </row>
    <row r="2226" spans="1:17" ht="14.4" customHeight="1" x14ac:dyDescent="0.3">
      <c r="A2226" s="631" t="s">
        <v>3245</v>
      </c>
      <c r="B2226" s="632" t="s">
        <v>2531</v>
      </c>
      <c r="C2226" s="632" t="s">
        <v>634</v>
      </c>
      <c r="D2226" s="632" t="s">
        <v>2627</v>
      </c>
      <c r="E2226" s="632" t="s">
        <v>2628</v>
      </c>
      <c r="F2226" s="649">
        <v>5</v>
      </c>
      <c r="G2226" s="649">
        <v>1325</v>
      </c>
      <c r="H2226" s="649">
        <v>5</v>
      </c>
      <c r="I2226" s="649">
        <v>265</v>
      </c>
      <c r="J2226" s="649">
        <v>1</v>
      </c>
      <c r="K2226" s="649">
        <v>265</v>
      </c>
      <c r="L2226" s="649">
        <v>1</v>
      </c>
      <c r="M2226" s="649">
        <v>265</v>
      </c>
      <c r="N2226" s="649"/>
      <c r="O2226" s="649"/>
      <c r="P2226" s="637"/>
      <c r="Q2226" s="650"/>
    </row>
    <row r="2227" spans="1:17" ht="14.4" customHeight="1" x14ac:dyDescent="0.3">
      <c r="A2227" s="631" t="s">
        <v>3245</v>
      </c>
      <c r="B2227" s="632" t="s">
        <v>2531</v>
      </c>
      <c r="C2227" s="632" t="s">
        <v>634</v>
      </c>
      <c r="D2227" s="632" t="s">
        <v>2627</v>
      </c>
      <c r="E2227" s="632" t="s">
        <v>2629</v>
      </c>
      <c r="F2227" s="649">
        <v>5</v>
      </c>
      <c r="G2227" s="649">
        <v>1325</v>
      </c>
      <c r="H2227" s="649"/>
      <c r="I2227" s="649">
        <v>265</v>
      </c>
      <c r="J2227" s="649"/>
      <c r="K2227" s="649"/>
      <c r="L2227" s="649"/>
      <c r="M2227" s="649"/>
      <c r="N2227" s="649"/>
      <c r="O2227" s="649"/>
      <c r="P2227" s="637"/>
      <c r="Q2227" s="650"/>
    </row>
    <row r="2228" spans="1:17" ht="14.4" customHeight="1" x14ac:dyDescent="0.3">
      <c r="A2228" s="631" t="s">
        <v>3245</v>
      </c>
      <c r="B2228" s="632" t="s">
        <v>2531</v>
      </c>
      <c r="C2228" s="632" t="s">
        <v>634</v>
      </c>
      <c r="D2228" s="632" t="s">
        <v>2630</v>
      </c>
      <c r="E2228" s="632" t="s">
        <v>2631</v>
      </c>
      <c r="F2228" s="649">
        <v>37</v>
      </c>
      <c r="G2228" s="649">
        <v>12913</v>
      </c>
      <c r="H2228" s="649">
        <v>0.89986062717770032</v>
      </c>
      <c r="I2228" s="649">
        <v>349</v>
      </c>
      <c r="J2228" s="649">
        <v>41</v>
      </c>
      <c r="K2228" s="649">
        <v>14350</v>
      </c>
      <c r="L2228" s="649">
        <v>1</v>
      </c>
      <c r="M2228" s="649">
        <v>350</v>
      </c>
      <c r="N2228" s="649">
        <v>43</v>
      </c>
      <c r="O2228" s="649">
        <v>15070</v>
      </c>
      <c r="P2228" s="637">
        <v>1.0501742160278746</v>
      </c>
      <c r="Q2228" s="650">
        <v>350.46511627906978</v>
      </c>
    </row>
    <row r="2229" spans="1:17" ht="14.4" customHeight="1" x14ac:dyDescent="0.3">
      <c r="A2229" s="631" t="s">
        <v>3245</v>
      </c>
      <c r="B2229" s="632" t="s">
        <v>2531</v>
      </c>
      <c r="C2229" s="632" t="s">
        <v>634</v>
      </c>
      <c r="D2229" s="632" t="s">
        <v>2890</v>
      </c>
      <c r="E2229" s="632" t="s">
        <v>2891</v>
      </c>
      <c r="F2229" s="649">
        <v>1</v>
      </c>
      <c r="G2229" s="649">
        <v>4164</v>
      </c>
      <c r="H2229" s="649">
        <v>1</v>
      </c>
      <c r="I2229" s="649">
        <v>4164</v>
      </c>
      <c r="J2229" s="649">
        <v>1</v>
      </c>
      <c r="K2229" s="649">
        <v>4164</v>
      </c>
      <c r="L2229" s="649">
        <v>1</v>
      </c>
      <c r="M2229" s="649">
        <v>4164</v>
      </c>
      <c r="N2229" s="649"/>
      <c r="O2229" s="649"/>
      <c r="P2229" s="637"/>
      <c r="Q2229" s="650"/>
    </row>
    <row r="2230" spans="1:17" ht="14.4" customHeight="1" x14ac:dyDescent="0.3">
      <c r="A2230" s="631" t="s">
        <v>3245</v>
      </c>
      <c r="B2230" s="632" t="s">
        <v>2531</v>
      </c>
      <c r="C2230" s="632" t="s">
        <v>634</v>
      </c>
      <c r="D2230" s="632" t="s">
        <v>2890</v>
      </c>
      <c r="E2230" s="632" t="s">
        <v>2892</v>
      </c>
      <c r="F2230" s="649">
        <v>7</v>
      </c>
      <c r="G2230" s="649">
        <v>29148</v>
      </c>
      <c r="H2230" s="649">
        <v>1.75</v>
      </c>
      <c r="I2230" s="649">
        <v>4164</v>
      </c>
      <c r="J2230" s="649">
        <v>4</v>
      </c>
      <c r="K2230" s="649">
        <v>16656</v>
      </c>
      <c r="L2230" s="649">
        <v>1</v>
      </c>
      <c r="M2230" s="649">
        <v>4164</v>
      </c>
      <c r="N2230" s="649">
        <v>5</v>
      </c>
      <c r="O2230" s="649">
        <v>20830</v>
      </c>
      <c r="P2230" s="637">
        <v>1.2506003842459175</v>
      </c>
      <c r="Q2230" s="650">
        <v>4166</v>
      </c>
    </row>
    <row r="2231" spans="1:17" ht="14.4" customHeight="1" x14ac:dyDescent="0.3">
      <c r="A2231" s="631" t="s">
        <v>3245</v>
      </c>
      <c r="B2231" s="632" t="s">
        <v>2531</v>
      </c>
      <c r="C2231" s="632" t="s">
        <v>634</v>
      </c>
      <c r="D2231" s="632" t="s">
        <v>2893</v>
      </c>
      <c r="E2231" s="632" t="s">
        <v>2895</v>
      </c>
      <c r="F2231" s="649">
        <v>21</v>
      </c>
      <c r="G2231" s="649">
        <v>5943</v>
      </c>
      <c r="H2231" s="649">
        <v>1.1052631578947369</v>
      </c>
      <c r="I2231" s="649">
        <v>283</v>
      </c>
      <c r="J2231" s="649">
        <v>19</v>
      </c>
      <c r="K2231" s="649">
        <v>5377</v>
      </c>
      <c r="L2231" s="649">
        <v>1</v>
      </c>
      <c r="M2231" s="649">
        <v>283</v>
      </c>
      <c r="N2231" s="649">
        <v>3</v>
      </c>
      <c r="O2231" s="649">
        <v>849</v>
      </c>
      <c r="P2231" s="637">
        <v>0.15789473684210525</v>
      </c>
      <c r="Q2231" s="650">
        <v>283</v>
      </c>
    </row>
    <row r="2232" spans="1:17" ht="14.4" customHeight="1" x14ac:dyDescent="0.3">
      <c r="A2232" s="631" t="s">
        <v>3245</v>
      </c>
      <c r="B2232" s="632" t="s">
        <v>2531</v>
      </c>
      <c r="C2232" s="632" t="s">
        <v>634</v>
      </c>
      <c r="D2232" s="632" t="s">
        <v>2896</v>
      </c>
      <c r="E2232" s="632" t="s">
        <v>2897</v>
      </c>
      <c r="F2232" s="649">
        <v>23</v>
      </c>
      <c r="G2232" s="649">
        <v>145337</v>
      </c>
      <c r="H2232" s="649">
        <v>0.99984177215189873</v>
      </c>
      <c r="I2232" s="649">
        <v>6319</v>
      </c>
      <c r="J2232" s="649">
        <v>23</v>
      </c>
      <c r="K2232" s="649">
        <v>145360</v>
      </c>
      <c r="L2232" s="649">
        <v>1</v>
      </c>
      <c r="M2232" s="649">
        <v>6320</v>
      </c>
      <c r="N2232" s="649">
        <v>4</v>
      </c>
      <c r="O2232" s="649">
        <v>25289</v>
      </c>
      <c r="P2232" s="637">
        <v>0.17397495872317006</v>
      </c>
      <c r="Q2232" s="650">
        <v>6322.25</v>
      </c>
    </row>
    <row r="2233" spans="1:17" ht="14.4" customHeight="1" x14ac:dyDescent="0.3">
      <c r="A2233" s="631" t="s">
        <v>3245</v>
      </c>
      <c r="B2233" s="632" t="s">
        <v>2531</v>
      </c>
      <c r="C2233" s="632" t="s">
        <v>634</v>
      </c>
      <c r="D2233" s="632" t="s">
        <v>2898</v>
      </c>
      <c r="E2233" s="632" t="s">
        <v>2899</v>
      </c>
      <c r="F2233" s="649">
        <v>7</v>
      </c>
      <c r="G2233" s="649">
        <v>11025</v>
      </c>
      <c r="H2233" s="649">
        <v>0.875</v>
      </c>
      <c r="I2233" s="649">
        <v>1575</v>
      </c>
      <c r="J2233" s="649">
        <v>8</v>
      </c>
      <c r="K2233" s="649">
        <v>12600</v>
      </c>
      <c r="L2233" s="649">
        <v>1</v>
      </c>
      <c r="M2233" s="649">
        <v>1575</v>
      </c>
      <c r="N2233" s="649">
        <v>4</v>
      </c>
      <c r="O2233" s="649">
        <v>6308</v>
      </c>
      <c r="P2233" s="637">
        <v>0.50063492063492065</v>
      </c>
      <c r="Q2233" s="650">
        <v>1577</v>
      </c>
    </row>
    <row r="2234" spans="1:17" ht="14.4" customHeight="1" x14ac:dyDescent="0.3">
      <c r="A2234" s="631" t="s">
        <v>3245</v>
      </c>
      <c r="B2234" s="632" t="s">
        <v>2531</v>
      </c>
      <c r="C2234" s="632" t="s">
        <v>634</v>
      </c>
      <c r="D2234" s="632" t="s">
        <v>2902</v>
      </c>
      <c r="E2234" s="632" t="s">
        <v>2903</v>
      </c>
      <c r="F2234" s="649">
        <v>19</v>
      </c>
      <c r="G2234" s="649">
        <v>73340</v>
      </c>
      <c r="H2234" s="649">
        <v>1.7272727272727273</v>
      </c>
      <c r="I2234" s="649">
        <v>3860</v>
      </c>
      <c r="J2234" s="649">
        <v>11</v>
      </c>
      <c r="K2234" s="649">
        <v>42460</v>
      </c>
      <c r="L2234" s="649">
        <v>1</v>
      </c>
      <c r="M2234" s="649">
        <v>3860</v>
      </c>
      <c r="N2234" s="649">
        <v>13</v>
      </c>
      <c r="O2234" s="649">
        <v>50206</v>
      </c>
      <c r="P2234" s="637">
        <v>1.1824305228450307</v>
      </c>
      <c r="Q2234" s="650">
        <v>3862</v>
      </c>
    </row>
    <row r="2235" spans="1:17" ht="14.4" customHeight="1" x14ac:dyDescent="0.3">
      <c r="A2235" s="631" t="s">
        <v>3245</v>
      </c>
      <c r="B2235" s="632" t="s">
        <v>2531</v>
      </c>
      <c r="C2235" s="632" t="s">
        <v>634</v>
      </c>
      <c r="D2235" s="632" t="s">
        <v>2904</v>
      </c>
      <c r="E2235" s="632" t="s">
        <v>2905</v>
      </c>
      <c r="F2235" s="649"/>
      <c r="G2235" s="649"/>
      <c r="H2235" s="649"/>
      <c r="I2235" s="649"/>
      <c r="J2235" s="649">
        <v>1</v>
      </c>
      <c r="K2235" s="649">
        <v>5210</v>
      </c>
      <c r="L2235" s="649">
        <v>1</v>
      </c>
      <c r="M2235" s="649">
        <v>5210</v>
      </c>
      <c r="N2235" s="649">
        <v>7</v>
      </c>
      <c r="O2235" s="649">
        <v>36484</v>
      </c>
      <c r="P2235" s="637">
        <v>7.0026871401151629</v>
      </c>
      <c r="Q2235" s="650">
        <v>5212</v>
      </c>
    </row>
    <row r="2236" spans="1:17" ht="14.4" customHeight="1" x14ac:dyDescent="0.3">
      <c r="A2236" s="631" t="s">
        <v>3245</v>
      </c>
      <c r="B2236" s="632" t="s">
        <v>2531</v>
      </c>
      <c r="C2236" s="632" t="s">
        <v>634</v>
      </c>
      <c r="D2236" s="632" t="s">
        <v>2904</v>
      </c>
      <c r="E2236" s="632" t="s">
        <v>2906</v>
      </c>
      <c r="F2236" s="649">
        <v>1</v>
      </c>
      <c r="G2236" s="649">
        <v>5210</v>
      </c>
      <c r="H2236" s="649">
        <v>1</v>
      </c>
      <c r="I2236" s="649">
        <v>5210</v>
      </c>
      <c r="J2236" s="649">
        <v>1</v>
      </c>
      <c r="K2236" s="649">
        <v>5210</v>
      </c>
      <c r="L2236" s="649">
        <v>1</v>
      </c>
      <c r="M2236" s="649">
        <v>5210</v>
      </c>
      <c r="N2236" s="649">
        <v>1</v>
      </c>
      <c r="O2236" s="649">
        <v>5212</v>
      </c>
      <c r="P2236" s="637">
        <v>1.000383877159309</v>
      </c>
      <c r="Q2236" s="650">
        <v>5212</v>
      </c>
    </row>
    <row r="2237" spans="1:17" ht="14.4" customHeight="1" x14ac:dyDescent="0.3">
      <c r="A2237" s="631" t="s">
        <v>3245</v>
      </c>
      <c r="B2237" s="632" t="s">
        <v>2531</v>
      </c>
      <c r="C2237" s="632" t="s">
        <v>634</v>
      </c>
      <c r="D2237" s="632" t="s">
        <v>2910</v>
      </c>
      <c r="E2237" s="632" t="s">
        <v>2911</v>
      </c>
      <c r="F2237" s="649">
        <v>6</v>
      </c>
      <c r="G2237" s="649">
        <v>10212</v>
      </c>
      <c r="H2237" s="649">
        <v>3</v>
      </c>
      <c r="I2237" s="649">
        <v>1702</v>
      </c>
      <c r="J2237" s="649">
        <v>2</v>
      </c>
      <c r="K2237" s="649">
        <v>3404</v>
      </c>
      <c r="L2237" s="649">
        <v>1</v>
      </c>
      <c r="M2237" s="649">
        <v>1702</v>
      </c>
      <c r="N2237" s="649">
        <v>1</v>
      </c>
      <c r="O2237" s="649">
        <v>1704</v>
      </c>
      <c r="P2237" s="637">
        <v>0.50058754406580497</v>
      </c>
      <c r="Q2237" s="650">
        <v>1704</v>
      </c>
    </row>
    <row r="2238" spans="1:17" ht="14.4" customHeight="1" x14ac:dyDescent="0.3">
      <c r="A2238" s="631" t="s">
        <v>3245</v>
      </c>
      <c r="B2238" s="632" t="s">
        <v>2531</v>
      </c>
      <c r="C2238" s="632" t="s">
        <v>634</v>
      </c>
      <c r="D2238" s="632" t="s">
        <v>2910</v>
      </c>
      <c r="E2238" s="632" t="s">
        <v>2912</v>
      </c>
      <c r="F2238" s="649"/>
      <c r="G2238" s="649"/>
      <c r="H2238" s="649"/>
      <c r="I2238" s="649"/>
      <c r="J2238" s="649">
        <v>1</v>
      </c>
      <c r="K2238" s="649">
        <v>1702</v>
      </c>
      <c r="L2238" s="649">
        <v>1</v>
      </c>
      <c r="M2238" s="649">
        <v>1702</v>
      </c>
      <c r="N2238" s="649">
        <v>1</v>
      </c>
      <c r="O2238" s="649">
        <v>1704</v>
      </c>
      <c r="P2238" s="637">
        <v>1.0011750881316099</v>
      </c>
      <c r="Q2238" s="650">
        <v>1704</v>
      </c>
    </row>
    <row r="2239" spans="1:17" ht="14.4" customHeight="1" x14ac:dyDescent="0.3">
      <c r="A2239" s="631" t="s">
        <v>3245</v>
      </c>
      <c r="B2239" s="632" t="s">
        <v>2531</v>
      </c>
      <c r="C2239" s="632" t="s">
        <v>634</v>
      </c>
      <c r="D2239" s="632" t="s">
        <v>2640</v>
      </c>
      <c r="E2239" s="632" t="s">
        <v>2641</v>
      </c>
      <c r="F2239" s="649">
        <v>1</v>
      </c>
      <c r="G2239" s="649">
        <v>1054</v>
      </c>
      <c r="H2239" s="649"/>
      <c r="I2239" s="649">
        <v>1054</v>
      </c>
      <c r="J2239" s="649"/>
      <c r="K2239" s="649"/>
      <c r="L2239" s="649"/>
      <c r="M2239" s="649"/>
      <c r="N2239" s="649"/>
      <c r="O2239" s="649"/>
      <c r="P2239" s="637"/>
      <c r="Q2239" s="650"/>
    </row>
    <row r="2240" spans="1:17" ht="14.4" customHeight="1" x14ac:dyDescent="0.3">
      <c r="A2240" s="631" t="s">
        <v>3245</v>
      </c>
      <c r="B2240" s="632" t="s">
        <v>2531</v>
      </c>
      <c r="C2240" s="632" t="s">
        <v>634</v>
      </c>
      <c r="D2240" s="632" t="s">
        <v>2642</v>
      </c>
      <c r="E2240" s="632" t="s">
        <v>2643</v>
      </c>
      <c r="F2240" s="649">
        <v>34</v>
      </c>
      <c r="G2240" s="649">
        <v>43962</v>
      </c>
      <c r="H2240" s="649">
        <v>0.67947449768160739</v>
      </c>
      <c r="I2240" s="649">
        <v>1293</v>
      </c>
      <c r="J2240" s="649">
        <v>50</v>
      </c>
      <c r="K2240" s="649">
        <v>64700</v>
      </c>
      <c r="L2240" s="649">
        <v>1</v>
      </c>
      <c r="M2240" s="649">
        <v>1294</v>
      </c>
      <c r="N2240" s="649">
        <v>53</v>
      </c>
      <c r="O2240" s="649">
        <v>68582</v>
      </c>
      <c r="P2240" s="637">
        <v>1.06</v>
      </c>
      <c r="Q2240" s="650">
        <v>1294</v>
      </c>
    </row>
    <row r="2241" spans="1:17" ht="14.4" customHeight="1" x14ac:dyDescent="0.3">
      <c r="A2241" s="631" t="s">
        <v>3245</v>
      </c>
      <c r="B2241" s="632" t="s">
        <v>2531</v>
      </c>
      <c r="C2241" s="632" t="s">
        <v>634</v>
      </c>
      <c r="D2241" s="632" t="s">
        <v>2644</v>
      </c>
      <c r="E2241" s="632" t="s">
        <v>2645</v>
      </c>
      <c r="F2241" s="649">
        <v>29</v>
      </c>
      <c r="G2241" s="649">
        <v>34133</v>
      </c>
      <c r="H2241" s="649">
        <v>0.6438973778532352</v>
      </c>
      <c r="I2241" s="649">
        <v>1177</v>
      </c>
      <c r="J2241" s="649">
        <v>45</v>
      </c>
      <c r="K2241" s="649">
        <v>53010</v>
      </c>
      <c r="L2241" s="649">
        <v>1</v>
      </c>
      <c r="M2241" s="649">
        <v>1178</v>
      </c>
      <c r="N2241" s="649">
        <v>48</v>
      </c>
      <c r="O2241" s="649">
        <v>56544</v>
      </c>
      <c r="P2241" s="637">
        <v>1.0666666666666667</v>
      </c>
      <c r="Q2241" s="650">
        <v>1178</v>
      </c>
    </row>
    <row r="2242" spans="1:17" ht="14.4" customHeight="1" x14ac:dyDescent="0.3">
      <c r="A2242" s="631" t="s">
        <v>3245</v>
      </c>
      <c r="B2242" s="632" t="s">
        <v>2531</v>
      </c>
      <c r="C2242" s="632" t="s">
        <v>634</v>
      </c>
      <c r="D2242" s="632" t="s">
        <v>2646</v>
      </c>
      <c r="E2242" s="632" t="s">
        <v>2647</v>
      </c>
      <c r="F2242" s="649">
        <v>33</v>
      </c>
      <c r="G2242" s="649">
        <v>170181</v>
      </c>
      <c r="H2242" s="649">
        <v>1.1785714285714286</v>
      </c>
      <c r="I2242" s="649">
        <v>5157</v>
      </c>
      <c r="J2242" s="649">
        <v>28</v>
      </c>
      <c r="K2242" s="649">
        <v>144396</v>
      </c>
      <c r="L2242" s="649">
        <v>1</v>
      </c>
      <c r="M2242" s="649">
        <v>5157</v>
      </c>
      <c r="N2242" s="649">
        <v>43</v>
      </c>
      <c r="O2242" s="649">
        <v>221786</v>
      </c>
      <c r="P2242" s="637">
        <v>1.5359566747001301</v>
      </c>
      <c r="Q2242" s="650">
        <v>5157.8139534883721</v>
      </c>
    </row>
    <row r="2243" spans="1:17" ht="14.4" customHeight="1" x14ac:dyDescent="0.3">
      <c r="A2243" s="631" t="s">
        <v>3245</v>
      </c>
      <c r="B2243" s="632" t="s">
        <v>2531</v>
      </c>
      <c r="C2243" s="632" t="s">
        <v>634</v>
      </c>
      <c r="D2243" s="632" t="s">
        <v>2648</v>
      </c>
      <c r="E2243" s="632" t="s">
        <v>2650</v>
      </c>
      <c r="F2243" s="649"/>
      <c r="G2243" s="649"/>
      <c r="H2243" s="649"/>
      <c r="I2243" s="649"/>
      <c r="J2243" s="649"/>
      <c r="K2243" s="649"/>
      <c r="L2243" s="649"/>
      <c r="M2243" s="649"/>
      <c r="N2243" s="649">
        <v>1</v>
      </c>
      <c r="O2243" s="649">
        <v>7809</v>
      </c>
      <c r="P2243" s="637"/>
      <c r="Q2243" s="650">
        <v>7809</v>
      </c>
    </row>
    <row r="2244" spans="1:17" ht="14.4" customHeight="1" x14ac:dyDescent="0.3">
      <c r="A2244" s="631" t="s">
        <v>3245</v>
      </c>
      <c r="B2244" s="632" t="s">
        <v>2531</v>
      </c>
      <c r="C2244" s="632" t="s">
        <v>634</v>
      </c>
      <c r="D2244" s="632" t="s">
        <v>2651</v>
      </c>
      <c r="E2244" s="632" t="s">
        <v>2652</v>
      </c>
      <c r="F2244" s="649"/>
      <c r="G2244" s="649"/>
      <c r="H2244" s="649"/>
      <c r="I2244" s="649"/>
      <c r="J2244" s="649">
        <v>1</v>
      </c>
      <c r="K2244" s="649">
        <v>5620</v>
      </c>
      <c r="L2244" s="649">
        <v>1</v>
      </c>
      <c r="M2244" s="649">
        <v>5620</v>
      </c>
      <c r="N2244" s="649"/>
      <c r="O2244" s="649"/>
      <c r="P2244" s="637"/>
      <c r="Q2244" s="650"/>
    </row>
    <row r="2245" spans="1:17" ht="14.4" customHeight="1" x14ac:dyDescent="0.3">
      <c r="A2245" s="631" t="s">
        <v>3245</v>
      </c>
      <c r="B2245" s="632" t="s">
        <v>2531</v>
      </c>
      <c r="C2245" s="632" t="s">
        <v>634</v>
      </c>
      <c r="D2245" s="632" t="s">
        <v>2657</v>
      </c>
      <c r="E2245" s="632" t="s">
        <v>2658</v>
      </c>
      <c r="F2245" s="649">
        <v>8</v>
      </c>
      <c r="G2245" s="649">
        <v>6400</v>
      </c>
      <c r="H2245" s="649">
        <v>0.88777916493272302</v>
      </c>
      <c r="I2245" s="649">
        <v>800</v>
      </c>
      <c r="J2245" s="649">
        <v>9</v>
      </c>
      <c r="K2245" s="649">
        <v>7209</v>
      </c>
      <c r="L2245" s="649">
        <v>1</v>
      </c>
      <c r="M2245" s="649">
        <v>801</v>
      </c>
      <c r="N2245" s="649">
        <v>8</v>
      </c>
      <c r="O2245" s="649">
        <v>6413</v>
      </c>
      <c r="P2245" s="637">
        <v>0.88958246636149263</v>
      </c>
      <c r="Q2245" s="650">
        <v>801.625</v>
      </c>
    </row>
    <row r="2246" spans="1:17" ht="14.4" customHeight="1" x14ac:dyDescent="0.3">
      <c r="A2246" s="631" t="s">
        <v>3245</v>
      </c>
      <c r="B2246" s="632" t="s">
        <v>2531</v>
      </c>
      <c r="C2246" s="632" t="s">
        <v>634</v>
      </c>
      <c r="D2246" s="632" t="s">
        <v>2659</v>
      </c>
      <c r="E2246" s="632" t="s">
        <v>2660</v>
      </c>
      <c r="F2246" s="649">
        <v>552</v>
      </c>
      <c r="G2246" s="649">
        <v>97704</v>
      </c>
      <c r="H2246" s="649">
        <v>1.4450261780104712</v>
      </c>
      <c r="I2246" s="649">
        <v>177</v>
      </c>
      <c r="J2246" s="649">
        <v>382</v>
      </c>
      <c r="K2246" s="649">
        <v>67614</v>
      </c>
      <c r="L2246" s="649">
        <v>1</v>
      </c>
      <c r="M2246" s="649">
        <v>177</v>
      </c>
      <c r="N2246" s="649">
        <v>316</v>
      </c>
      <c r="O2246" s="649">
        <v>56248</v>
      </c>
      <c r="P2246" s="637">
        <v>0.83189871920016567</v>
      </c>
      <c r="Q2246" s="650">
        <v>178</v>
      </c>
    </row>
    <row r="2247" spans="1:17" ht="14.4" customHeight="1" x14ac:dyDescent="0.3">
      <c r="A2247" s="631" t="s">
        <v>3245</v>
      </c>
      <c r="B2247" s="632" t="s">
        <v>2531</v>
      </c>
      <c r="C2247" s="632" t="s">
        <v>634</v>
      </c>
      <c r="D2247" s="632" t="s">
        <v>2659</v>
      </c>
      <c r="E2247" s="632" t="s">
        <v>2661</v>
      </c>
      <c r="F2247" s="649">
        <v>22</v>
      </c>
      <c r="G2247" s="649">
        <v>3894</v>
      </c>
      <c r="H2247" s="649">
        <v>0.6470588235294118</v>
      </c>
      <c r="I2247" s="649">
        <v>177</v>
      </c>
      <c r="J2247" s="649">
        <v>34</v>
      </c>
      <c r="K2247" s="649">
        <v>6018</v>
      </c>
      <c r="L2247" s="649">
        <v>1</v>
      </c>
      <c r="M2247" s="649">
        <v>177</v>
      </c>
      <c r="N2247" s="649">
        <v>31</v>
      </c>
      <c r="O2247" s="649">
        <v>5518</v>
      </c>
      <c r="P2247" s="637">
        <v>0.91691591890993684</v>
      </c>
      <c r="Q2247" s="650">
        <v>178</v>
      </c>
    </row>
    <row r="2248" spans="1:17" ht="14.4" customHeight="1" x14ac:dyDescent="0.3">
      <c r="A2248" s="631" t="s">
        <v>3245</v>
      </c>
      <c r="B2248" s="632" t="s">
        <v>2531</v>
      </c>
      <c r="C2248" s="632" t="s">
        <v>634</v>
      </c>
      <c r="D2248" s="632" t="s">
        <v>2662</v>
      </c>
      <c r="E2248" s="632" t="s">
        <v>2663</v>
      </c>
      <c r="F2248" s="649">
        <v>103</v>
      </c>
      <c r="G2248" s="649">
        <v>210944</v>
      </c>
      <c r="H2248" s="649">
        <v>1.1313157316085574</v>
      </c>
      <c r="I2248" s="649">
        <v>2048</v>
      </c>
      <c r="J2248" s="649">
        <v>91</v>
      </c>
      <c r="K2248" s="649">
        <v>186459</v>
      </c>
      <c r="L2248" s="649">
        <v>1</v>
      </c>
      <c r="M2248" s="649">
        <v>2049</v>
      </c>
      <c r="N2248" s="649">
        <v>112</v>
      </c>
      <c r="O2248" s="649">
        <v>229600</v>
      </c>
      <c r="P2248" s="637">
        <v>1.2313698990126516</v>
      </c>
      <c r="Q2248" s="650">
        <v>2050</v>
      </c>
    </row>
    <row r="2249" spans="1:17" ht="14.4" customHeight="1" x14ac:dyDescent="0.3">
      <c r="A2249" s="631" t="s">
        <v>3245</v>
      </c>
      <c r="B2249" s="632" t="s">
        <v>2531</v>
      </c>
      <c r="C2249" s="632" t="s">
        <v>634</v>
      </c>
      <c r="D2249" s="632" t="s">
        <v>2669</v>
      </c>
      <c r="E2249" s="632" t="s">
        <v>2670</v>
      </c>
      <c r="F2249" s="649">
        <v>2</v>
      </c>
      <c r="G2249" s="649">
        <v>5472</v>
      </c>
      <c r="H2249" s="649">
        <v>0.19992692729265618</v>
      </c>
      <c r="I2249" s="649">
        <v>2736</v>
      </c>
      <c r="J2249" s="649">
        <v>10</v>
      </c>
      <c r="K2249" s="649">
        <v>27370</v>
      </c>
      <c r="L2249" s="649">
        <v>1</v>
      </c>
      <c r="M2249" s="649">
        <v>2737</v>
      </c>
      <c r="N2249" s="649">
        <v>4</v>
      </c>
      <c r="O2249" s="649">
        <v>10948</v>
      </c>
      <c r="P2249" s="637">
        <v>0.4</v>
      </c>
      <c r="Q2249" s="650">
        <v>2737</v>
      </c>
    </row>
    <row r="2250" spans="1:17" ht="14.4" customHeight="1" x14ac:dyDescent="0.3">
      <c r="A2250" s="631" t="s">
        <v>3245</v>
      </c>
      <c r="B2250" s="632" t="s">
        <v>2531</v>
      </c>
      <c r="C2250" s="632" t="s">
        <v>634</v>
      </c>
      <c r="D2250" s="632" t="s">
        <v>2669</v>
      </c>
      <c r="E2250" s="632" t="s">
        <v>2671</v>
      </c>
      <c r="F2250" s="649">
        <v>20</v>
      </c>
      <c r="G2250" s="649">
        <v>54720</v>
      </c>
      <c r="H2250" s="649">
        <v>1.999269272926562</v>
      </c>
      <c r="I2250" s="649">
        <v>2736</v>
      </c>
      <c r="J2250" s="649">
        <v>10</v>
      </c>
      <c r="K2250" s="649">
        <v>27370</v>
      </c>
      <c r="L2250" s="649">
        <v>1</v>
      </c>
      <c r="M2250" s="649">
        <v>2737</v>
      </c>
      <c r="N2250" s="649">
        <v>15</v>
      </c>
      <c r="O2250" s="649">
        <v>41055</v>
      </c>
      <c r="P2250" s="637">
        <v>1.5</v>
      </c>
      <c r="Q2250" s="650">
        <v>2737</v>
      </c>
    </row>
    <row r="2251" spans="1:17" ht="14.4" customHeight="1" x14ac:dyDescent="0.3">
      <c r="A2251" s="631" t="s">
        <v>3245</v>
      </c>
      <c r="B2251" s="632" t="s">
        <v>2531</v>
      </c>
      <c r="C2251" s="632" t="s">
        <v>634</v>
      </c>
      <c r="D2251" s="632" t="s">
        <v>2672</v>
      </c>
      <c r="E2251" s="632" t="s">
        <v>2673</v>
      </c>
      <c r="F2251" s="649">
        <v>2</v>
      </c>
      <c r="G2251" s="649">
        <v>10538</v>
      </c>
      <c r="H2251" s="649">
        <v>0.4</v>
      </c>
      <c r="I2251" s="649">
        <v>5269</v>
      </c>
      <c r="J2251" s="649">
        <v>5</v>
      </c>
      <c r="K2251" s="649">
        <v>26345</v>
      </c>
      <c r="L2251" s="649">
        <v>1</v>
      </c>
      <c r="M2251" s="649">
        <v>5269</v>
      </c>
      <c r="N2251" s="649">
        <v>1</v>
      </c>
      <c r="O2251" s="649">
        <v>5270</v>
      </c>
      <c r="P2251" s="637">
        <v>0.2000379578667679</v>
      </c>
      <c r="Q2251" s="650">
        <v>5270</v>
      </c>
    </row>
    <row r="2252" spans="1:17" ht="14.4" customHeight="1" x14ac:dyDescent="0.3">
      <c r="A2252" s="631" t="s">
        <v>3245</v>
      </c>
      <c r="B2252" s="632" t="s">
        <v>2531</v>
      </c>
      <c r="C2252" s="632" t="s">
        <v>634</v>
      </c>
      <c r="D2252" s="632" t="s">
        <v>2676</v>
      </c>
      <c r="E2252" s="632" t="s">
        <v>2677</v>
      </c>
      <c r="F2252" s="649"/>
      <c r="G2252" s="649"/>
      <c r="H2252" s="649"/>
      <c r="I2252" s="649"/>
      <c r="J2252" s="649">
        <v>0</v>
      </c>
      <c r="K2252" s="649">
        <v>0</v>
      </c>
      <c r="L2252" s="649"/>
      <c r="M2252" s="649"/>
      <c r="N2252" s="649"/>
      <c r="O2252" s="649"/>
      <c r="P2252" s="637"/>
      <c r="Q2252" s="650"/>
    </row>
    <row r="2253" spans="1:17" ht="14.4" customHeight="1" x14ac:dyDescent="0.3">
      <c r="A2253" s="631" t="s">
        <v>3245</v>
      </c>
      <c r="B2253" s="632" t="s">
        <v>2531</v>
      </c>
      <c r="C2253" s="632" t="s">
        <v>634</v>
      </c>
      <c r="D2253" s="632" t="s">
        <v>2678</v>
      </c>
      <c r="E2253" s="632" t="s">
        <v>2679</v>
      </c>
      <c r="F2253" s="649">
        <v>2</v>
      </c>
      <c r="G2253" s="649">
        <v>1348</v>
      </c>
      <c r="H2253" s="649">
        <v>1.9970370370370369</v>
      </c>
      <c r="I2253" s="649">
        <v>674</v>
      </c>
      <c r="J2253" s="649">
        <v>1</v>
      </c>
      <c r="K2253" s="649">
        <v>675</v>
      </c>
      <c r="L2253" s="649">
        <v>1</v>
      </c>
      <c r="M2253" s="649">
        <v>675</v>
      </c>
      <c r="N2253" s="649"/>
      <c r="O2253" s="649"/>
      <c r="P2253" s="637"/>
      <c r="Q2253" s="650"/>
    </row>
    <row r="2254" spans="1:17" ht="14.4" customHeight="1" x14ac:dyDescent="0.3">
      <c r="A2254" s="631" t="s">
        <v>3245</v>
      </c>
      <c r="B2254" s="632" t="s">
        <v>2531</v>
      </c>
      <c r="C2254" s="632" t="s">
        <v>634</v>
      </c>
      <c r="D2254" s="632" t="s">
        <v>2678</v>
      </c>
      <c r="E2254" s="632" t="s">
        <v>2680</v>
      </c>
      <c r="F2254" s="649">
        <v>1</v>
      </c>
      <c r="G2254" s="649">
        <v>674</v>
      </c>
      <c r="H2254" s="649">
        <v>0.99851851851851847</v>
      </c>
      <c r="I2254" s="649">
        <v>674</v>
      </c>
      <c r="J2254" s="649">
        <v>1</v>
      </c>
      <c r="K2254" s="649">
        <v>675</v>
      </c>
      <c r="L2254" s="649">
        <v>1</v>
      </c>
      <c r="M2254" s="649">
        <v>675</v>
      </c>
      <c r="N2254" s="649">
        <v>1</v>
      </c>
      <c r="O2254" s="649">
        <v>675</v>
      </c>
      <c r="P2254" s="637">
        <v>1</v>
      </c>
      <c r="Q2254" s="650">
        <v>675</v>
      </c>
    </row>
    <row r="2255" spans="1:17" ht="14.4" customHeight="1" x14ac:dyDescent="0.3">
      <c r="A2255" s="631" t="s">
        <v>3245</v>
      </c>
      <c r="B2255" s="632" t="s">
        <v>2531</v>
      </c>
      <c r="C2255" s="632" t="s">
        <v>634</v>
      </c>
      <c r="D2255" s="632" t="s">
        <v>2685</v>
      </c>
      <c r="E2255" s="632" t="s">
        <v>2686</v>
      </c>
      <c r="F2255" s="649">
        <v>1</v>
      </c>
      <c r="G2255" s="649">
        <v>155</v>
      </c>
      <c r="H2255" s="649"/>
      <c r="I2255" s="649">
        <v>155</v>
      </c>
      <c r="J2255" s="649"/>
      <c r="K2255" s="649"/>
      <c r="L2255" s="649"/>
      <c r="M2255" s="649"/>
      <c r="N2255" s="649"/>
      <c r="O2255" s="649"/>
      <c r="P2255" s="637"/>
      <c r="Q2255" s="650"/>
    </row>
    <row r="2256" spans="1:17" ht="14.4" customHeight="1" x14ac:dyDescent="0.3">
      <c r="A2256" s="631" t="s">
        <v>3245</v>
      </c>
      <c r="B2256" s="632" t="s">
        <v>2531</v>
      </c>
      <c r="C2256" s="632" t="s">
        <v>634</v>
      </c>
      <c r="D2256" s="632" t="s">
        <v>2685</v>
      </c>
      <c r="E2256" s="632" t="s">
        <v>2687</v>
      </c>
      <c r="F2256" s="649">
        <v>2</v>
      </c>
      <c r="G2256" s="649">
        <v>310</v>
      </c>
      <c r="H2256" s="649"/>
      <c r="I2256" s="649">
        <v>155</v>
      </c>
      <c r="J2256" s="649"/>
      <c r="K2256" s="649"/>
      <c r="L2256" s="649"/>
      <c r="M2256" s="649"/>
      <c r="N2256" s="649"/>
      <c r="O2256" s="649"/>
      <c r="P2256" s="637"/>
      <c r="Q2256" s="650"/>
    </row>
    <row r="2257" spans="1:17" ht="14.4" customHeight="1" x14ac:dyDescent="0.3">
      <c r="A2257" s="631" t="s">
        <v>3245</v>
      </c>
      <c r="B2257" s="632" t="s">
        <v>2531</v>
      </c>
      <c r="C2257" s="632" t="s">
        <v>634</v>
      </c>
      <c r="D2257" s="632" t="s">
        <v>2688</v>
      </c>
      <c r="E2257" s="632" t="s">
        <v>2689</v>
      </c>
      <c r="F2257" s="649">
        <v>1</v>
      </c>
      <c r="G2257" s="649">
        <v>199</v>
      </c>
      <c r="H2257" s="649">
        <v>0.25</v>
      </c>
      <c r="I2257" s="649">
        <v>199</v>
      </c>
      <c r="J2257" s="649">
        <v>4</v>
      </c>
      <c r="K2257" s="649">
        <v>796</v>
      </c>
      <c r="L2257" s="649">
        <v>1</v>
      </c>
      <c r="M2257" s="649">
        <v>199</v>
      </c>
      <c r="N2257" s="649"/>
      <c r="O2257" s="649"/>
      <c r="P2257" s="637"/>
      <c r="Q2257" s="650"/>
    </row>
    <row r="2258" spans="1:17" ht="14.4" customHeight="1" x14ac:dyDescent="0.3">
      <c r="A2258" s="631" t="s">
        <v>3245</v>
      </c>
      <c r="B2258" s="632" t="s">
        <v>2531</v>
      </c>
      <c r="C2258" s="632" t="s">
        <v>634</v>
      </c>
      <c r="D2258" s="632" t="s">
        <v>2688</v>
      </c>
      <c r="E2258" s="632" t="s">
        <v>2690</v>
      </c>
      <c r="F2258" s="649">
        <v>1</v>
      </c>
      <c r="G2258" s="649">
        <v>199</v>
      </c>
      <c r="H2258" s="649">
        <v>1</v>
      </c>
      <c r="I2258" s="649">
        <v>199</v>
      </c>
      <c r="J2258" s="649">
        <v>1</v>
      </c>
      <c r="K2258" s="649">
        <v>199</v>
      </c>
      <c r="L2258" s="649">
        <v>1</v>
      </c>
      <c r="M2258" s="649">
        <v>199</v>
      </c>
      <c r="N2258" s="649"/>
      <c r="O2258" s="649"/>
      <c r="P2258" s="637"/>
      <c r="Q2258" s="650"/>
    </row>
    <row r="2259" spans="1:17" ht="14.4" customHeight="1" x14ac:dyDescent="0.3">
      <c r="A2259" s="631" t="s">
        <v>3245</v>
      </c>
      <c r="B2259" s="632" t="s">
        <v>2531</v>
      </c>
      <c r="C2259" s="632" t="s">
        <v>634</v>
      </c>
      <c r="D2259" s="632" t="s">
        <v>2691</v>
      </c>
      <c r="E2259" s="632" t="s">
        <v>2692</v>
      </c>
      <c r="F2259" s="649">
        <v>60</v>
      </c>
      <c r="G2259" s="649">
        <v>12240</v>
      </c>
      <c r="H2259" s="649">
        <v>0.81081081081081086</v>
      </c>
      <c r="I2259" s="649">
        <v>204</v>
      </c>
      <c r="J2259" s="649">
        <v>74</v>
      </c>
      <c r="K2259" s="649">
        <v>15096</v>
      </c>
      <c r="L2259" s="649">
        <v>1</v>
      </c>
      <c r="M2259" s="649">
        <v>204</v>
      </c>
      <c r="N2259" s="649">
        <v>9</v>
      </c>
      <c r="O2259" s="649">
        <v>1845</v>
      </c>
      <c r="P2259" s="637">
        <v>0.12221780604133545</v>
      </c>
      <c r="Q2259" s="650">
        <v>205</v>
      </c>
    </row>
    <row r="2260" spans="1:17" ht="14.4" customHeight="1" x14ac:dyDescent="0.3">
      <c r="A2260" s="631" t="s">
        <v>3245</v>
      </c>
      <c r="B2260" s="632" t="s">
        <v>2531</v>
      </c>
      <c r="C2260" s="632" t="s">
        <v>634</v>
      </c>
      <c r="D2260" s="632" t="s">
        <v>2693</v>
      </c>
      <c r="E2260" s="632" t="s">
        <v>2694</v>
      </c>
      <c r="F2260" s="649">
        <v>6</v>
      </c>
      <c r="G2260" s="649">
        <v>2556</v>
      </c>
      <c r="H2260" s="649">
        <v>0.46153846153846156</v>
      </c>
      <c r="I2260" s="649">
        <v>426</v>
      </c>
      <c r="J2260" s="649">
        <v>13</v>
      </c>
      <c r="K2260" s="649">
        <v>5538</v>
      </c>
      <c r="L2260" s="649">
        <v>1</v>
      </c>
      <c r="M2260" s="649">
        <v>426</v>
      </c>
      <c r="N2260" s="649">
        <v>12</v>
      </c>
      <c r="O2260" s="649">
        <v>5124</v>
      </c>
      <c r="P2260" s="637">
        <v>0.9252437703141928</v>
      </c>
      <c r="Q2260" s="650">
        <v>427</v>
      </c>
    </row>
    <row r="2261" spans="1:17" ht="14.4" customHeight="1" x14ac:dyDescent="0.3">
      <c r="A2261" s="631" t="s">
        <v>3245</v>
      </c>
      <c r="B2261" s="632" t="s">
        <v>2531</v>
      </c>
      <c r="C2261" s="632" t="s">
        <v>634</v>
      </c>
      <c r="D2261" s="632" t="s">
        <v>2693</v>
      </c>
      <c r="E2261" s="632" t="s">
        <v>2695</v>
      </c>
      <c r="F2261" s="649">
        <v>22</v>
      </c>
      <c r="G2261" s="649">
        <v>9372</v>
      </c>
      <c r="H2261" s="649">
        <v>1.8333333333333333</v>
      </c>
      <c r="I2261" s="649">
        <v>426</v>
      </c>
      <c r="J2261" s="649">
        <v>12</v>
      </c>
      <c r="K2261" s="649">
        <v>5112</v>
      </c>
      <c r="L2261" s="649">
        <v>1</v>
      </c>
      <c r="M2261" s="649">
        <v>426</v>
      </c>
      <c r="N2261" s="649">
        <v>3</v>
      </c>
      <c r="O2261" s="649">
        <v>1281</v>
      </c>
      <c r="P2261" s="637">
        <v>0.25058685446009388</v>
      </c>
      <c r="Q2261" s="650">
        <v>427</v>
      </c>
    </row>
    <row r="2262" spans="1:17" ht="14.4" customHeight="1" x14ac:dyDescent="0.3">
      <c r="A2262" s="631" t="s">
        <v>3245</v>
      </c>
      <c r="B2262" s="632" t="s">
        <v>2531</v>
      </c>
      <c r="C2262" s="632" t="s">
        <v>634</v>
      </c>
      <c r="D2262" s="632" t="s">
        <v>2698</v>
      </c>
      <c r="E2262" s="632" t="s">
        <v>2699</v>
      </c>
      <c r="F2262" s="649">
        <v>1</v>
      </c>
      <c r="G2262" s="649">
        <v>163</v>
      </c>
      <c r="H2262" s="649"/>
      <c r="I2262" s="649">
        <v>163</v>
      </c>
      <c r="J2262" s="649"/>
      <c r="K2262" s="649"/>
      <c r="L2262" s="649"/>
      <c r="M2262" s="649"/>
      <c r="N2262" s="649">
        <v>1</v>
      </c>
      <c r="O2262" s="649">
        <v>163</v>
      </c>
      <c r="P2262" s="637"/>
      <c r="Q2262" s="650">
        <v>163</v>
      </c>
    </row>
    <row r="2263" spans="1:17" ht="14.4" customHeight="1" x14ac:dyDescent="0.3">
      <c r="A2263" s="631" t="s">
        <v>3245</v>
      </c>
      <c r="B2263" s="632" t="s">
        <v>2531</v>
      </c>
      <c r="C2263" s="632" t="s">
        <v>634</v>
      </c>
      <c r="D2263" s="632" t="s">
        <v>2698</v>
      </c>
      <c r="E2263" s="632" t="s">
        <v>2700</v>
      </c>
      <c r="F2263" s="649"/>
      <c r="G2263" s="649"/>
      <c r="H2263" s="649"/>
      <c r="I2263" s="649"/>
      <c r="J2263" s="649">
        <v>5</v>
      </c>
      <c r="K2263" s="649">
        <v>815</v>
      </c>
      <c r="L2263" s="649">
        <v>1</v>
      </c>
      <c r="M2263" s="649">
        <v>163</v>
      </c>
      <c r="N2263" s="649">
        <v>1</v>
      </c>
      <c r="O2263" s="649">
        <v>163</v>
      </c>
      <c r="P2263" s="637">
        <v>0.2</v>
      </c>
      <c r="Q2263" s="650">
        <v>163</v>
      </c>
    </row>
    <row r="2264" spans="1:17" ht="14.4" customHeight="1" x14ac:dyDescent="0.3">
      <c r="A2264" s="631" t="s">
        <v>3245</v>
      </c>
      <c r="B2264" s="632" t="s">
        <v>2531</v>
      </c>
      <c r="C2264" s="632" t="s">
        <v>634</v>
      </c>
      <c r="D2264" s="632" t="s">
        <v>2701</v>
      </c>
      <c r="E2264" s="632" t="s">
        <v>2702</v>
      </c>
      <c r="F2264" s="649">
        <v>1</v>
      </c>
      <c r="G2264" s="649">
        <v>436</v>
      </c>
      <c r="H2264" s="649">
        <v>0.5</v>
      </c>
      <c r="I2264" s="649">
        <v>436</v>
      </c>
      <c r="J2264" s="649">
        <v>2</v>
      </c>
      <c r="K2264" s="649">
        <v>872</v>
      </c>
      <c r="L2264" s="649">
        <v>1</v>
      </c>
      <c r="M2264" s="649">
        <v>436</v>
      </c>
      <c r="N2264" s="649"/>
      <c r="O2264" s="649"/>
      <c r="P2264" s="637"/>
      <c r="Q2264" s="650"/>
    </row>
    <row r="2265" spans="1:17" ht="14.4" customHeight="1" x14ac:dyDescent="0.3">
      <c r="A2265" s="631" t="s">
        <v>3245</v>
      </c>
      <c r="B2265" s="632" t="s">
        <v>2531</v>
      </c>
      <c r="C2265" s="632" t="s">
        <v>634</v>
      </c>
      <c r="D2265" s="632" t="s">
        <v>2701</v>
      </c>
      <c r="E2265" s="632" t="s">
        <v>2703</v>
      </c>
      <c r="F2265" s="649">
        <v>3</v>
      </c>
      <c r="G2265" s="649">
        <v>1308</v>
      </c>
      <c r="H2265" s="649">
        <v>3</v>
      </c>
      <c r="I2265" s="649">
        <v>436</v>
      </c>
      <c r="J2265" s="649">
        <v>1</v>
      </c>
      <c r="K2265" s="649">
        <v>436</v>
      </c>
      <c r="L2265" s="649">
        <v>1</v>
      </c>
      <c r="M2265" s="649">
        <v>436</v>
      </c>
      <c r="N2265" s="649"/>
      <c r="O2265" s="649"/>
      <c r="P2265" s="637"/>
      <c r="Q2265" s="650"/>
    </row>
    <row r="2266" spans="1:17" ht="14.4" customHeight="1" x14ac:dyDescent="0.3">
      <c r="A2266" s="631" t="s">
        <v>3245</v>
      </c>
      <c r="B2266" s="632" t="s">
        <v>2531</v>
      </c>
      <c r="C2266" s="632" t="s">
        <v>634</v>
      </c>
      <c r="D2266" s="632" t="s">
        <v>2704</v>
      </c>
      <c r="E2266" s="632" t="s">
        <v>2705</v>
      </c>
      <c r="F2266" s="649">
        <v>9</v>
      </c>
      <c r="G2266" s="649">
        <v>19386</v>
      </c>
      <c r="H2266" s="649">
        <v>2.2489559164733177</v>
      </c>
      <c r="I2266" s="649">
        <v>2154</v>
      </c>
      <c r="J2266" s="649">
        <v>4</v>
      </c>
      <c r="K2266" s="649">
        <v>8620</v>
      </c>
      <c r="L2266" s="649">
        <v>1</v>
      </c>
      <c r="M2266" s="649">
        <v>2155</v>
      </c>
      <c r="N2266" s="649">
        <v>7</v>
      </c>
      <c r="O2266" s="649">
        <v>15092</v>
      </c>
      <c r="P2266" s="637">
        <v>1.7508120649651973</v>
      </c>
      <c r="Q2266" s="650">
        <v>2156</v>
      </c>
    </row>
    <row r="2267" spans="1:17" ht="14.4" customHeight="1" x14ac:dyDescent="0.3">
      <c r="A2267" s="631" t="s">
        <v>3245</v>
      </c>
      <c r="B2267" s="632" t="s">
        <v>2531</v>
      </c>
      <c r="C2267" s="632" t="s">
        <v>634</v>
      </c>
      <c r="D2267" s="632" t="s">
        <v>2704</v>
      </c>
      <c r="E2267" s="632" t="s">
        <v>2706</v>
      </c>
      <c r="F2267" s="649">
        <v>53</v>
      </c>
      <c r="G2267" s="649">
        <v>114162</v>
      </c>
      <c r="H2267" s="649">
        <v>0.91336906952556207</v>
      </c>
      <c r="I2267" s="649">
        <v>2154</v>
      </c>
      <c r="J2267" s="649">
        <v>58</v>
      </c>
      <c r="K2267" s="649">
        <v>124990</v>
      </c>
      <c r="L2267" s="649">
        <v>1</v>
      </c>
      <c r="M2267" s="649">
        <v>2155</v>
      </c>
      <c r="N2267" s="649">
        <v>58</v>
      </c>
      <c r="O2267" s="649">
        <v>125048</v>
      </c>
      <c r="P2267" s="637">
        <v>1.0004640371229698</v>
      </c>
      <c r="Q2267" s="650">
        <v>2156</v>
      </c>
    </row>
    <row r="2268" spans="1:17" ht="14.4" customHeight="1" x14ac:dyDescent="0.3">
      <c r="A2268" s="631" t="s">
        <v>3245</v>
      </c>
      <c r="B2268" s="632" t="s">
        <v>2531</v>
      </c>
      <c r="C2268" s="632" t="s">
        <v>634</v>
      </c>
      <c r="D2268" s="632" t="s">
        <v>2918</v>
      </c>
      <c r="E2268" s="632" t="s">
        <v>2903</v>
      </c>
      <c r="F2268" s="649">
        <v>20</v>
      </c>
      <c r="G2268" s="649">
        <v>37760</v>
      </c>
      <c r="H2268" s="649">
        <v>1.6657843656255515</v>
      </c>
      <c r="I2268" s="649">
        <v>1888</v>
      </c>
      <c r="J2268" s="649">
        <v>12</v>
      </c>
      <c r="K2268" s="649">
        <v>22668</v>
      </c>
      <c r="L2268" s="649">
        <v>1</v>
      </c>
      <c r="M2268" s="649">
        <v>1889</v>
      </c>
      <c r="N2268" s="649">
        <v>15</v>
      </c>
      <c r="O2268" s="649">
        <v>28335</v>
      </c>
      <c r="P2268" s="637">
        <v>1.25</v>
      </c>
      <c r="Q2268" s="650">
        <v>1889</v>
      </c>
    </row>
    <row r="2269" spans="1:17" ht="14.4" customHeight="1" x14ac:dyDescent="0.3">
      <c r="A2269" s="631" t="s">
        <v>3245</v>
      </c>
      <c r="B2269" s="632" t="s">
        <v>2531</v>
      </c>
      <c r="C2269" s="632" t="s">
        <v>634</v>
      </c>
      <c r="D2269" s="632" t="s">
        <v>2707</v>
      </c>
      <c r="E2269" s="632" t="s">
        <v>2708</v>
      </c>
      <c r="F2269" s="649">
        <v>1</v>
      </c>
      <c r="G2269" s="649">
        <v>163</v>
      </c>
      <c r="H2269" s="649">
        <v>1</v>
      </c>
      <c r="I2269" s="649">
        <v>163</v>
      </c>
      <c r="J2269" s="649">
        <v>1</v>
      </c>
      <c r="K2269" s="649">
        <v>163</v>
      </c>
      <c r="L2269" s="649">
        <v>1</v>
      </c>
      <c r="M2269" s="649">
        <v>163</v>
      </c>
      <c r="N2269" s="649"/>
      <c r="O2269" s="649"/>
      <c r="P2269" s="637"/>
      <c r="Q2269" s="650"/>
    </row>
    <row r="2270" spans="1:17" ht="14.4" customHeight="1" x14ac:dyDescent="0.3">
      <c r="A2270" s="631" t="s">
        <v>3245</v>
      </c>
      <c r="B2270" s="632" t="s">
        <v>2531</v>
      </c>
      <c r="C2270" s="632" t="s">
        <v>634</v>
      </c>
      <c r="D2270" s="632" t="s">
        <v>2707</v>
      </c>
      <c r="E2270" s="632" t="s">
        <v>2709</v>
      </c>
      <c r="F2270" s="649">
        <v>1</v>
      </c>
      <c r="G2270" s="649">
        <v>163</v>
      </c>
      <c r="H2270" s="649"/>
      <c r="I2270" s="649">
        <v>163</v>
      </c>
      <c r="J2270" s="649"/>
      <c r="K2270" s="649"/>
      <c r="L2270" s="649"/>
      <c r="M2270" s="649"/>
      <c r="N2270" s="649"/>
      <c r="O2270" s="649"/>
      <c r="P2270" s="637"/>
      <c r="Q2270" s="650"/>
    </row>
    <row r="2271" spans="1:17" ht="14.4" customHeight="1" x14ac:dyDescent="0.3">
      <c r="A2271" s="631" t="s">
        <v>3245</v>
      </c>
      <c r="B2271" s="632" t="s">
        <v>2531</v>
      </c>
      <c r="C2271" s="632" t="s">
        <v>634</v>
      </c>
      <c r="D2271" s="632" t="s">
        <v>2919</v>
      </c>
      <c r="E2271" s="632" t="s">
        <v>2920</v>
      </c>
      <c r="F2271" s="649"/>
      <c r="G2271" s="649"/>
      <c r="H2271" s="649"/>
      <c r="I2271" s="649"/>
      <c r="J2271" s="649"/>
      <c r="K2271" s="649"/>
      <c r="L2271" s="649"/>
      <c r="M2271" s="649"/>
      <c r="N2271" s="649">
        <v>1</v>
      </c>
      <c r="O2271" s="649">
        <v>9840</v>
      </c>
      <c r="P2271" s="637"/>
      <c r="Q2271" s="650">
        <v>9840</v>
      </c>
    </row>
    <row r="2272" spans="1:17" ht="14.4" customHeight="1" x14ac:dyDescent="0.3">
      <c r="A2272" s="631" t="s">
        <v>3245</v>
      </c>
      <c r="B2272" s="632" t="s">
        <v>2531</v>
      </c>
      <c r="C2272" s="632" t="s">
        <v>634</v>
      </c>
      <c r="D2272" s="632" t="s">
        <v>2919</v>
      </c>
      <c r="E2272" s="632" t="s">
        <v>2921</v>
      </c>
      <c r="F2272" s="649">
        <v>2</v>
      </c>
      <c r="G2272" s="649">
        <v>19674</v>
      </c>
      <c r="H2272" s="649">
        <v>1.9997967066476927</v>
      </c>
      <c r="I2272" s="649">
        <v>9837</v>
      </c>
      <c r="J2272" s="649">
        <v>1</v>
      </c>
      <c r="K2272" s="649">
        <v>9838</v>
      </c>
      <c r="L2272" s="649">
        <v>1</v>
      </c>
      <c r="M2272" s="649">
        <v>9838</v>
      </c>
      <c r="N2272" s="649"/>
      <c r="O2272" s="649"/>
      <c r="P2272" s="637"/>
      <c r="Q2272" s="650"/>
    </row>
    <row r="2273" spans="1:17" ht="14.4" customHeight="1" x14ac:dyDescent="0.3">
      <c r="A2273" s="631" t="s">
        <v>3245</v>
      </c>
      <c r="B2273" s="632" t="s">
        <v>2531</v>
      </c>
      <c r="C2273" s="632" t="s">
        <v>634</v>
      </c>
      <c r="D2273" s="632" t="s">
        <v>2710</v>
      </c>
      <c r="E2273" s="632" t="s">
        <v>2711</v>
      </c>
      <c r="F2273" s="649"/>
      <c r="G2273" s="649"/>
      <c r="H2273" s="649"/>
      <c r="I2273" s="649"/>
      <c r="J2273" s="649">
        <v>1</v>
      </c>
      <c r="K2273" s="649">
        <v>934</v>
      </c>
      <c r="L2273" s="649">
        <v>1</v>
      </c>
      <c r="M2273" s="649">
        <v>934</v>
      </c>
      <c r="N2273" s="649"/>
      <c r="O2273" s="649"/>
      <c r="P2273" s="637"/>
      <c r="Q2273" s="650"/>
    </row>
    <row r="2274" spans="1:17" ht="14.4" customHeight="1" x14ac:dyDescent="0.3">
      <c r="A2274" s="631" t="s">
        <v>3245</v>
      </c>
      <c r="B2274" s="632" t="s">
        <v>2531</v>
      </c>
      <c r="C2274" s="632" t="s">
        <v>634</v>
      </c>
      <c r="D2274" s="632" t="s">
        <v>2710</v>
      </c>
      <c r="E2274" s="632" t="s">
        <v>2712</v>
      </c>
      <c r="F2274" s="649">
        <v>1</v>
      </c>
      <c r="G2274" s="649">
        <v>933</v>
      </c>
      <c r="H2274" s="649"/>
      <c r="I2274" s="649">
        <v>933</v>
      </c>
      <c r="J2274" s="649"/>
      <c r="K2274" s="649"/>
      <c r="L2274" s="649"/>
      <c r="M2274" s="649"/>
      <c r="N2274" s="649"/>
      <c r="O2274" s="649"/>
      <c r="P2274" s="637"/>
      <c r="Q2274" s="650"/>
    </row>
    <row r="2275" spans="1:17" ht="14.4" customHeight="1" x14ac:dyDescent="0.3">
      <c r="A2275" s="631" t="s">
        <v>3245</v>
      </c>
      <c r="B2275" s="632" t="s">
        <v>2531</v>
      </c>
      <c r="C2275" s="632" t="s">
        <v>634</v>
      </c>
      <c r="D2275" s="632" t="s">
        <v>2715</v>
      </c>
      <c r="E2275" s="632" t="s">
        <v>2716</v>
      </c>
      <c r="F2275" s="649">
        <v>4</v>
      </c>
      <c r="G2275" s="649">
        <v>33836</v>
      </c>
      <c r="H2275" s="649">
        <v>0.49994089834515365</v>
      </c>
      <c r="I2275" s="649">
        <v>8459</v>
      </c>
      <c r="J2275" s="649">
        <v>8</v>
      </c>
      <c r="K2275" s="649">
        <v>67680</v>
      </c>
      <c r="L2275" s="649">
        <v>1</v>
      </c>
      <c r="M2275" s="649">
        <v>8460</v>
      </c>
      <c r="N2275" s="649"/>
      <c r="O2275" s="649"/>
      <c r="P2275" s="637"/>
      <c r="Q2275" s="650"/>
    </row>
    <row r="2276" spans="1:17" ht="14.4" customHeight="1" x14ac:dyDescent="0.3">
      <c r="A2276" s="631" t="s">
        <v>3245</v>
      </c>
      <c r="B2276" s="632" t="s">
        <v>2531</v>
      </c>
      <c r="C2276" s="632" t="s">
        <v>634</v>
      </c>
      <c r="D2276" s="632" t="s">
        <v>2715</v>
      </c>
      <c r="E2276" s="632" t="s">
        <v>2717</v>
      </c>
      <c r="F2276" s="649">
        <v>34</v>
      </c>
      <c r="G2276" s="649">
        <v>287606</v>
      </c>
      <c r="H2276" s="649">
        <v>0.61810874704491725</v>
      </c>
      <c r="I2276" s="649">
        <v>8459</v>
      </c>
      <c r="J2276" s="649">
        <v>55</v>
      </c>
      <c r="K2276" s="649">
        <v>465300</v>
      </c>
      <c r="L2276" s="649">
        <v>1</v>
      </c>
      <c r="M2276" s="649">
        <v>8460</v>
      </c>
      <c r="N2276" s="649">
        <v>60</v>
      </c>
      <c r="O2276" s="649">
        <v>507720</v>
      </c>
      <c r="P2276" s="637">
        <v>1.0911669890393294</v>
      </c>
      <c r="Q2276" s="650">
        <v>8462</v>
      </c>
    </row>
    <row r="2277" spans="1:17" ht="14.4" customHeight="1" x14ac:dyDescent="0.3">
      <c r="A2277" s="631" t="s">
        <v>3245</v>
      </c>
      <c r="B2277" s="632" t="s">
        <v>2531</v>
      </c>
      <c r="C2277" s="632" t="s">
        <v>634</v>
      </c>
      <c r="D2277" s="632" t="s">
        <v>2762</v>
      </c>
      <c r="E2277" s="632" t="s">
        <v>2763</v>
      </c>
      <c r="F2277" s="649"/>
      <c r="G2277" s="649"/>
      <c r="H2277" s="649"/>
      <c r="I2277" s="649"/>
      <c r="J2277" s="649">
        <v>2</v>
      </c>
      <c r="K2277" s="649">
        <v>320</v>
      </c>
      <c r="L2277" s="649">
        <v>1</v>
      </c>
      <c r="M2277" s="649">
        <v>160</v>
      </c>
      <c r="N2277" s="649"/>
      <c r="O2277" s="649"/>
      <c r="P2277" s="637"/>
      <c r="Q2277" s="650"/>
    </row>
    <row r="2278" spans="1:17" ht="14.4" customHeight="1" x14ac:dyDescent="0.3">
      <c r="A2278" s="631" t="s">
        <v>3245</v>
      </c>
      <c r="B2278" s="632" t="s">
        <v>2531</v>
      </c>
      <c r="C2278" s="632" t="s">
        <v>634</v>
      </c>
      <c r="D2278" s="632" t="s">
        <v>2721</v>
      </c>
      <c r="E2278" s="632" t="s">
        <v>2722</v>
      </c>
      <c r="F2278" s="649">
        <v>1</v>
      </c>
      <c r="G2278" s="649">
        <v>2053</v>
      </c>
      <c r="H2278" s="649">
        <v>1</v>
      </c>
      <c r="I2278" s="649">
        <v>2053</v>
      </c>
      <c r="J2278" s="649">
        <v>1</v>
      </c>
      <c r="K2278" s="649">
        <v>2053</v>
      </c>
      <c r="L2278" s="649">
        <v>1</v>
      </c>
      <c r="M2278" s="649">
        <v>2053</v>
      </c>
      <c r="N2278" s="649">
        <v>1</v>
      </c>
      <c r="O2278" s="649">
        <v>2055</v>
      </c>
      <c r="P2278" s="637">
        <v>1.0009741841207989</v>
      </c>
      <c r="Q2278" s="650">
        <v>2055</v>
      </c>
    </row>
    <row r="2279" spans="1:17" ht="14.4" customHeight="1" x14ac:dyDescent="0.3">
      <c r="A2279" s="631" t="s">
        <v>3245</v>
      </c>
      <c r="B2279" s="632" t="s">
        <v>2531</v>
      </c>
      <c r="C2279" s="632" t="s">
        <v>634</v>
      </c>
      <c r="D2279" s="632" t="s">
        <v>2725</v>
      </c>
      <c r="E2279" s="632" t="s">
        <v>2726</v>
      </c>
      <c r="F2279" s="649">
        <v>1</v>
      </c>
      <c r="G2279" s="649">
        <v>373</v>
      </c>
      <c r="H2279" s="649"/>
      <c r="I2279" s="649">
        <v>373</v>
      </c>
      <c r="J2279" s="649"/>
      <c r="K2279" s="649"/>
      <c r="L2279" s="649"/>
      <c r="M2279" s="649"/>
      <c r="N2279" s="649"/>
      <c r="O2279" s="649"/>
      <c r="P2279" s="637"/>
      <c r="Q2279" s="650"/>
    </row>
    <row r="2280" spans="1:17" ht="14.4" customHeight="1" x14ac:dyDescent="0.3">
      <c r="A2280" s="631" t="s">
        <v>3245</v>
      </c>
      <c r="B2280" s="632" t="s">
        <v>2531</v>
      </c>
      <c r="C2280" s="632" t="s">
        <v>634</v>
      </c>
      <c r="D2280" s="632" t="s">
        <v>2734</v>
      </c>
      <c r="E2280" s="632" t="s">
        <v>2735</v>
      </c>
      <c r="F2280" s="649">
        <v>4</v>
      </c>
      <c r="G2280" s="649">
        <v>1408</v>
      </c>
      <c r="H2280" s="649"/>
      <c r="I2280" s="649">
        <v>352</v>
      </c>
      <c r="J2280" s="649"/>
      <c r="K2280" s="649"/>
      <c r="L2280" s="649"/>
      <c r="M2280" s="649"/>
      <c r="N2280" s="649">
        <v>6</v>
      </c>
      <c r="O2280" s="649">
        <v>2118</v>
      </c>
      <c r="P2280" s="637"/>
      <c r="Q2280" s="650">
        <v>353</v>
      </c>
    </row>
    <row r="2281" spans="1:17" ht="14.4" customHeight="1" x14ac:dyDescent="0.3">
      <c r="A2281" s="631" t="s">
        <v>3248</v>
      </c>
      <c r="B2281" s="632" t="s">
        <v>2531</v>
      </c>
      <c r="C2281" s="632" t="s">
        <v>634</v>
      </c>
      <c r="D2281" s="632" t="s">
        <v>2662</v>
      </c>
      <c r="E2281" s="632" t="s">
        <v>2663</v>
      </c>
      <c r="F2281" s="649"/>
      <c r="G2281" s="649"/>
      <c r="H2281" s="649"/>
      <c r="I2281" s="649"/>
      <c r="J2281" s="649"/>
      <c r="K2281" s="649"/>
      <c r="L2281" s="649"/>
      <c r="M2281" s="649"/>
      <c r="N2281" s="649">
        <v>1</v>
      </c>
      <c r="O2281" s="649">
        <v>2050</v>
      </c>
      <c r="P2281" s="637"/>
      <c r="Q2281" s="650">
        <v>2050</v>
      </c>
    </row>
    <row r="2282" spans="1:17" ht="14.4" customHeight="1" x14ac:dyDescent="0.3">
      <c r="A2282" s="631" t="s">
        <v>3249</v>
      </c>
      <c r="B2282" s="632" t="s">
        <v>2531</v>
      </c>
      <c r="C2282" s="632" t="s">
        <v>2499</v>
      </c>
      <c r="D2282" s="632" t="s">
        <v>2533</v>
      </c>
      <c r="E2282" s="632" t="s">
        <v>618</v>
      </c>
      <c r="F2282" s="649">
        <v>0.67</v>
      </c>
      <c r="G2282" s="649">
        <v>1814.38</v>
      </c>
      <c r="H2282" s="649">
        <v>2.0599695724244422</v>
      </c>
      <c r="I2282" s="649">
        <v>2708.0298507462685</v>
      </c>
      <c r="J2282" s="649">
        <v>0.34</v>
      </c>
      <c r="K2282" s="649">
        <v>880.78</v>
      </c>
      <c r="L2282" s="649">
        <v>1</v>
      </c>
      <c r="M2282" s="649">
        <v>2590.5294117647054</v>
      </c>
      <c r="N2282" s="649">
        <v>0.34</v>
      </c>
      <c r="O2282" s="649">
        <v>495.24</v>
      </c>
      <c r="P2282" s="637">
        <v>0.56227434773723295</v>
      </c>
      <c r="Q2282" s="650">
        <v>1456.5882352941176</v>
      </c>
    </row>
    <row r="2283" spans="1:17" ht="14.4" customHeight="1" x14ac:dyDescent="0.3">
      <c r="A2283" s="631" t="s">
        <v>3249</v>
      </c>
      <c r="B2283" s="632" t="s">
        <v>2531</v>
      </c>
      <c r="C2283" s="632" t="s">
        <v>2499</v>
      </c>
      <c r="D2283" s="632" t="s">
        <v>2536</v>
      </c>
      <c r="E2283" s="632" t="s">
        <v>2537</v>
      </c>
      <c r="F2283" s="649">
        <v>2.8</v>
      </c>
      <c r="G2283" s="649">
        <v>2813.5</v>
      </c>
      <c r="H2283" s="649">
        <v>1.4736847618848081</v>
      </c>
      <c r="I2283" s="649">
        <v>1004.8214285714287</v>
      </c>
      <c r="J2283" s="649">
        <v>1.9</v>
      </c>
      <c r="K2283" s="649">
        <v>1909.1599999999999</v>
      </c>
      <c r="L2283" s="649">
        <v>1</v>
      </c>
      <c r="M2283" s="649">
        <v>1004.8210526315789</v>
      </c>
      <c r="N2283" s="649"/>
      <c r="O2283" s="649"/>
      <c r="P2283" s="637"/>
      <c r="Q2283" s="650"/>
    </row>
    <row r="2284" spans="1:17" ht="14.4" customHeight="1" x14ac:dyDescent="0.3">
      <c r="A2284" s="631" t="s">
        <v>3249</v>
      </c>
      <c r="B2284" s="632" t="s">
        <v>2531</v>
      </c>
      <c r="C2284" s="632" t="s">
        <v>2499</v>
      </c>
      <c r="D2284" s="632" t="s">
        <v>2538</v>
      </c>
      <c r="E2284" s="632" t="s">
        <v>675</v>
      </c>
      <c r="F2284" s="649"/>
      <c r="G2284" s="649"/>
      <c r="H2284" s="649"/>
      <c r="I2284" s="649"/>
      <c r="J2284" s="649">
        <v>0.1</v>
      </c>
      <c r="K2284" s="649">
        <v>988.78</v>
      </c>
      <c r="L2284" s="649">
        <v>1</v>
      </c>
      <c r="M2284" s="649">
        <v>9887.7999999999993</v>
      </c>
      <c r="N2284" s="649">
        <v>0.12</v>
      </c>
      <c r="O2284" s="649">
        <v>1186.55</v>
      </c>
      <c r="P2284" s="637">
        <v>1.2000141588624365</v>
      </c>
      <c r="Q2284" s="650">
        <v>9887.9166666666661</v>
      </c>
    </row>
    <row r="2285" spans="1:17" ht="14.4" customHeight="1" x14ac:dyDescent="0.3">
      <c r="A2285" s="631" t="s">
        <v>3249</v>
      </c>
      <c r="B2285" s="632" t="s">
        <v>2531</v>
      </c>
      <c r="C2285" s="632" t="s">
        <v>2499</v>
      </c>
      <c r="D2285" s="632" t="s">
        <v>2542</v>
      </c>
      <c r="E2285" s="632" t="s">
        <v>616</v>
      </c>
      <c r="F2285" s="649">
        <v>1</v>
      </c>
      <c r="G2285" s="649">
        <v>843.46</v>
      </c>
      <c r="H2285" s="649"/>
      <c r="I2285" s="649">
        <v>843.46</v>
      </c>
      <c r="J2285" s="649"/>
      <c r="K2285" s="649"/>
      <c r="L2285" s="649"/>
      <c r="M2285" s="649"/>
      <c r="N2285" s="649">
        <v>1</v>
      </c>
      <c r="O2285" s="649">
        <v>538.49</v>
      </c>
      <c r="P2285" s="637"/>
      <c r="Q2285" s="650">
        <v>538.49</v>
      </c>
    </row>
    <row r="2286" spans="1:17" ht="14.4" customHeight="1" x14ac:dyDescent="0.3">
      <c r="A2286" s="631" t="s">
        <v>3249</v>
      </c>
      <c r="B2286" s="632" t="s">
        <v>2531</v>
      </c>
      <c r="C2286" s="632" t="s">
        <v>2499</v>
      </c>
      <c r="D2286" s="632" t="s">
        <v>2545</v>
      </c>
      <c r="E2286" s="632" t="s">
        <v>716</v>
      </c>
      <c r="F2286" s="649">
        <v>0.16</v>
      </c>
      <c r="G2286" s="649">
        <v>1455.23</v>
      </c>
      <c r="H2286" s="649">
        <v>1.0666730192703791</v>
      </c>
      <c r="I2286" s="649">
        <v>9095.1875</v>
      </c>
      <c r="J2286" s="649">
        <v>0.15000000000000002</v>
      </c>
      <c r="K2286" s="649">
        <v>1364.27</v>
      </c>
      <c r="L2286" s="649">
        <v>1</v>
      </c>
      <c r="M2286" s="649">
        <v>9095.1333333333314</v>
      </c>
      <c r="N2286" s="649"/>
      <c r="O2286" s="649"/>
      <c r="P2286" s="637"/>
      <c r="Q2286" s="650"/>
    </row>
    <row r="2287" spans="1:17" ht="14.4" customHeight="1" x14ac:dyDescent="0.3">
      <c r="A2287" s="631" t="s">
        <v>3249</v>
      </c>
      <c r="B2287" s="632" t="s">
        <v>2531</v>
      </c>
      <c r="C2287" s="632" t="s">
        <v>2499</v>
      </c>
      <c r="D2287" s="632" t="s">
        <v>2547</v>
      </c>
      <c r="E2287" s="632" t="s">
        <v>716</v>
      </c>
      <c r="F2287" s="649">
        <v>3.5999999999999996</v>
      </c>
      <c r="G2287" s="649">
        <v>6440</v>
      </c>
      <c r="H2287" s="649">
        <v>3.2184873109638468</v>
      </c>
      <c r="I2287" s="649">
        <v>1788.8888888888891</v>
      </c>
      <c r="J2287" s="649">
        <v>1.1000000000000001</v>
      </c>
      <c r="K2287" s="649">
        <v>2000.94</v>
      </c>
      <c r="L2287" s="649">
        <v>1</v>
      </c>
      <c r="M2287" s="649">
        <v>1819.0363636363636</v>
      </c>
      <c r="N2287" s="649">
        <v>4.9999999999999991</v>
      </c>
      <c r="O2287" s="649">
        <v>7349.91</v>
      </c>
      <c r="P2287" s="637">
        <v>3.6732285825661939</v>
      </c>
      <c r="Q2287" s="650">
        <v>1469.9820000000002</v>
      </c>
    </row>
    <row r="2288" spans="1:17" ht="14.4" customHeight="1" x14ac:dyDescent="0.3">
      <c r="A2288" s="631" t="s">
        <v>3249</v>
      </c>
      <c r="B2288" s="632" t="s">
        <v>2531</v>
      </c>
      <c r="C2288" s="632" t="s">
        <v>2499</v>
      </c>
      <c r="D2288" s="632" t="s">
        <v>2548</v>
      </c>
      <c r="E2288" s="632" t="s">
        <v>625</v>
      </c>
      <c r="F2288" s="649"/>
      <c r="G2288" s="649"/>
      <c r="H2288" s="649"/>
      <c r="I2288" s="649"/>
      <c r="J2288" s="649">
        <v>0.15</v>
      </c>
      <c r="K2288" s="649">
        <v>77.64</v>
      </c>
      <c r="L2288" s="649">
        <v>1</v>
      </c>
      <c r="M2288" s="649">
        <v>517.6</v>
      </c>
      <c r="N2288" s="649"/>
      <c r="O2288" s="649"/>
      <c r="P2288" s="637"/>
      <c r="Q2288" s="650"/>
    </row>
    <row r="2289" spans="1:17" ht="14.4" customHeight="1" x14ac:dyDescent="0.3">
      <c r="A2289" s="631" t="s">
        <v>3249</v>
      </c>
      <c r="B2289" s="632" t="s">
        <v>2531</v>
      </c>
      <c r="C2289" s="632" t="s">
        <v>2499</v>
      </c>
      <c r="D2289" s="632" t="s">
        <v>2550</v>
      </c>
      <c r="E2289" s="632" t="s">
        <v>716</v>
      </c>
      <c r="F2289" s="649">
        <v>0.19</v>
      </c>
      <c r="G2289" s="649">
        <v>5527.38</v>
      </c>
      <c r="H2289" s="649">
        <v>1.3687562681854764</v>
      </c>
      <c r="I2289" s="649">
        <v>29091.473684210527</v>
      </c>
      <c r="J2289" s="649">
        <v>0.14000000000000001</v>
      </c>
      <c r="K2289" s="649">
        <v>4038.25</v>
      </c>
      <c r="L2289" s="649">
        <v>1</v>
      </c>
      <c r="M2289" s="649">
        <v>28844.642857142855</v>
      </c>
      <c r="N2289" s="649">
        <v>0.16</v>
      </c>
      <c r="O2289" s="649">
        <v>4765.8599999999997</v>
      </c>
      <c r="P2289" s="637">
        <v>1.1801795332136444</v>
      </c>
      <c r="Q2289" s="650">
        <v>29786.624999999996</v>
      </c>
    </row>
    <row r="2290" spans="1:17" ht="14.4" customHeight="1" x14ac:dyDescent="0.3">
      <c r="A2290" s="631" t="s">
        <v>3249</v>
      </c>
      <c r="B2290" s="632" t="s">
        <v>2531</v>
      </c>
      <c r="C2290" s="632" t="s">
        <v>2499</v>
      </c>
      <c r="D2290" s="632" t="s">
        <v>2551</v>
      </c>
      <c r="E2290" s="632" t="s">
        <v>716</v>
      </c>
      <c r="F2290" s="649"/>
      <c r="G2290" s="649"/>
      <c r="H2290" s="649"/>
      <c r="I2290" s="649"/>
      <c r="J2290" s="649"/>
      <c r="K2290" s="649"/>
      <c r="L2290" s="649"/>
      <c r="M2290" s="649"/>
      <c r="N2290" s="649">
        <v>0.95</v>
      </c>
      <c r="O2290" s="649">
        <v>622.75</v>
      </c>
      <c r="P2290" s="637"/>
      <c r="Q2290" s="650">
        <v>655.52631578947376</v>
      </c>
    </row>
    <row r="2291" spans="1:17" ht="14.4" customHeight="1" x14ac:dyDescent="0.3">
      <c r="A2291" s="631" t="s">
        <v>3249</v>
      </c>
      <c r="B2291" s="632" t="s">
        <v>2531</v>
      </c>
      <c r="C2291" s="632" t="s">
        <v>2499</v>
      </c>
      <c r="D2291" s="632" t="s">
        <v>2552</v>
      </c>
      <c r="E2291" s="632" t="s">
        <v>716</v>
      </c>
      <c r="F2291" s="649"/>
      <c r="G2291" s="649"/>
      <c r="H2291" s="649"/>
      <c r="I2291" s="649"/>
      <c r="J2291" s="649"/>
      <c r="K2291" s="649"/>
      <c r="L2291" s="649"/>
      <c r="M2291" s="649"/>
      <c r="N2291" s="649">
        <v>0.05</v>
      </c>
      <c r="O2291" s="649">
        <v>603.13</v>
      </c>
      <c r="P2291" s="637"/>
      <c r="Q2291" s="650">
        <v>12062.599999999999</v>
      </c>
    </row>
    <row r="2292" spans="1:17" ht="14.4" customHeight="1" x14ac:dyDescent="0.3">
      <c r="A2292" s="631" t="s">
        <v>3249</v>
      </c>
      <c r="B2292" s="632" t="s">
        <v>2531</v>
      </c>
      <c r="C2292" s="632" t="s">
        <v>2501</v>
      </c>
      <c r="D2292" s="632" t="s">
        <v>2766</v>
      </c>
      <c r="E2292" s="632" t="s">
        <v>2767</v>
      </c>
      <c r="F2292" s="649"/>
      <c r="G2292" s="649"/>
      <c r="H2292" s="649"/>
      <c r="I2292" s="649"/>
      <c r="J2292" s="649">
        <v>1</v>
      </c>
      <c r="K2292" s="649">
        <v>589.59</v>
      </c>
      <c r="L2292" s="649">
        <v>1</v>
      </c>
      <c r="M2292" s="649">
        <v>589.59</v>
      </c>
      <c r="N2292" s="649"/>
      <c r="O2292" s="649"/>
      <c r="P2292" s="637"/>
      <c r="Q2292" s="650"/>
    </row>
    <row r="2293" spans="1:17" ht="14.4" customHeight="1" x14ac:dyDescent="0.3">
      <c r="A2293" s="631" t="s">
        <v>3249</v>
      </c>
      <c r="B2293" s="632" t="s">
        <v>2531</v>
      </c>
      <c r="C2293" s="632" t="s">
        <v>2501</v>
      </c>
      <c r="D2293" s="632" t="s">
        <v>2770</v>
      </c>
      <c r="E2293" s="632" t="s">
        <v>2771</v>
      </c>
      <c r="F2293" s="649"/>
      <c r="G2293" s="649"/>
      <c r="H2293" s="649"/>
      <c r="I2293" s="649"/>
      <c r="J2293" s="649">
        <v>1</v>
      </c>
      <c r="K2293" s="649">
        <v>972.32</v>
      </c>
      <c r="L2293" s="649">
        <v>1</v>
      </c>
      <c r="M2293" s="649">
        <v>972.32</v>
      </c>
      <c r="N2293" s="649"/>
      <c r="O2293" s="649"/>
      <c r="P2293" s="637"/>
      <c r="Q2293" s="650"/>
    </row>
    <row r="2294" spans="1:17" ht="14.4" customHeight="1" x14ac:dyDescent="0.3">
      <c r="A2294" s="631" t="s">
        <v>3249</v>
      </c>
      <c r="B2294" s="632" t="s">
        <v>2531</v>
      </c>
      <c r="C2294" s="632" t="s">
        <v>2501</v>
      </c>
      <c r="D2294" s="632" t="s">
        <v>2773</v>
      </c>
      <c r="E2294" s="632" t="s">
        <v>2771</v>
      </c>
      <c r="F2294" s="649"/>
      <c r="G2294" s="649"/>
      <c r="H2294" s="649"/>
      <c r="I2294" s="649"/>
      <c r="J2294" s="649"/>
      <c r="K2294" s="649"/>
      <c r="L2294" s="649"/>
      <c r="M2294" s="649"/>
      <c r="N2294" s="649">
        <v>1</v>
      </c>
      <c r="O2294" s="649">
        <v>1601.95</v>
      </c>
      <c r="P2294" s="637"/>
      <c r="Q2294" s="650">
        <v>1601.95</v>
      </c>
    </row>
    <row r="2295" spans="1:17" ht="14.4" customHeight="1" x14ac:dyDescent="0.3">
      <c r="A2295" s="631" t="s">
        <v>3249</v>
      </c>
      <c r="B2295" s="632" t="s">
        <v>2531</v>
      </c>
      <c r="C2295" s="632" t="s">
        <v>2501</v>
      </c>
      <c r="D2295" s="632" t="s">
        <v>2777</v>
      </c>
      <c r="E2295" s="632" t="s">
        <v>2778</v>
      </c>
      <c r="F2295" s="649"/>
      <c r="G2295" s="649"/>
      <c r="H2295" s="649"/>
      <c r="I2295" s="649"/>
      <c r="J2295" s="649"/>
      <c r="K2295" s="649"/>
      <c r="L2295" s="649"/>
      <c r="M2295" s="649"/>
      <c r="N2295" s="649">
        <v>2</v>
      </c>
      <c r="O2295" s="649">
        <v>1878.28</v>
      </c>
      <c r="P2295" s="637"/>
      <c r="Q2295" s="650">
        <v>939.14</v>
      </c>
    </row>
    <row r="2296" spans="1:17" ht="14.4" customHeight="1" x14ac:dyDescent="0.3">
      <c r="A2296" s="631" t="s">
        <v>3249</v>
      </c>
      <c r="B2296" s="632" t="s">
        <v>2531</v>
      </c>
      <c r="C2296" s="632" t="s">
        <v>2501</v>
      </c>
      <c r="D2296" s="632" t="s">
        <v>3177</v>
      </c>
      <c r="E2296" s="632" t="s">
        <v>3178</v>
      </c>
      <c r="F2296" s="649"/>
      <c r="G2296" s="649"/>
      <c r="H2296" s="649"/>
      <c r="I2296" s="649"/>
      <c r="J2296" s="649"/>
      <c r="K2296" s="649"/>
      <c r="L2296" s="649"/>
      <c r="M2296" s="649"/>
      <c r="N2296" s="649">
        <v>1</v>
      </c>
      <c r="O2296" s="649">
        <v>15635.37</v>
      </c>
      <c r="P2296" s="637"/>
      <c r="Q2296" s="650">
        <v>15635.37</v>
      </c>
    </row>
    <row r="2297" spans="1:17" ht="14.4" customHeight="1" x14ac:dyDescent="0.3">
      <c r="A2297" s="631" t="s">
        <v>3249</v>
      </c>
      <c r="B2297" s="632" t="s">
        <v>2531</v>
      </c>
      <c r="C2297" s="632" t="s">
        <v>2501</v>
      </c>
      <c r="D2297" s="632" t="s">
        <v>2782</v>
      </c>
      <c r="E2297" s="632" t="s">
        <v>2783</v>
      </c>
      <c r="F2297" s="649"/>
      <c r="G2297" s="649"/>
      <c r="H2297" s="649"/>
      <c r="I2297" s="649"/>
      <c r="J2297" s="649"/>
      <c r="K2297" s="649"/>
      <c r="L2297" s="649"/>
      <c r="M2297" s="649"/>
      <c r="N2297" s="649">
        <v>1</v>
      </c>
      <c r="O2297" s="649">
        <v>11000.14</v>
      </c>
      <c r="P2297" s="637"/>
      <c r="Q2297" s="650">
        <v>11000.14</v>
      </c>
    </row>
    <row r="2298" spans="1:17" ht="14.4" customHeight="1" x14ac:dyDescent="0.3">
      <c r="A2298" s="631" t="s">
        <v>3249</v>
      </c>
      <c r="B2298" s="632" t="s">
        <v>2531</v>
      </c>
      <c r="C2298" s="632" t="s">
        <v>2501</v>
      </c>
      <c r="D2298" s="632" t="s">
        <v>2784</v>
      </c>
      <c r="E2298" s="632" t="s">
        <v>2785</v>
      </c>
      <c r="F2298" s="649"/>
      <c r="G2298" s="649"/>
      <c r="H2298" s="649"/>
      <c r="I2298" s="649"/>
      <c r="J2298" s="649">
        <v>1</v>
      </c>
      <c r="K2298" s="649">
        <v>3003.38</v>
      </c>
      <c r="L2298" s="649">
        <v>1</v>
      </c>
      <c r="M2298" s="649">
        <v>3003.38</v>
      </c>
      <c r="N2298" s="649"/>
      <c r="O2298" s="649"/>
      <c r="P2298" s="637"/>
      <c r="Q2298" s="650"/>
    </row>
    <row r="2299" spans="1:17" ht="14.4" customHeight="1" x14ac:dyDescent="0.3">
      <c r="A2299" s="631" t="s">
        <v>3249</v>
      </c>
      <c r="B2299" s="632" t="s">
        <v>2531</v>
      </c>
      <c r="C2299" s="632" t="s">
        <v>2501</v>
      </c>
      <c r="D2299" s="632" t="s">
        <v>2819</v>
      </c>
      <c r="E2299" s="632" t="s">
        <v>2820</v>
      </c>
      <c r="F2299" s="649"/>
      <c r="G2299" s="649"/>
      <c r="H2299" s="649"/>
      <c r="I2299" s="649"/>
      <c r="J2299" s="649"/>
      <c r="K2299" s="649"/>
      <c r="L2299" s="649"/>
      <c r="M2299" s="649"/>
      <c r="N2299" s="649">
        <v>1</v>
      </c>
      <c r="O2299" s="649">
        <v>831.16</v>
      </c>
      <c r="P2299" s="637"/>
      <c r="Q2299" s="650">
        <v>831.16</v>
      </c>
    </row>
    <row r="2300" spans="1:17" ht="14.4" customHeight="1" x14ac:dyDescent="0.3">
      <c r="A2300" s="631" t="s">
        <v>3249</v>
      </c>
      <c r="B2300" s="632" t="s">
        <v>2531</v>
      </c>
      <c r="C2300" s="632" t="s">
        <v>2501</v>
      </c>
      <c r="D2300" s="632" t="s">
        <v>2967</v>
      </c>
      <c r="E2300" s="632" t="s">
        <v>2968</v>
      </c>
      <c r="F2300" s="649"/>
      <c r="G2300" s="649"/>
      <c r="H2300" s="649"/>
      <c r="I2300" s="649"/>
      <c r="J2300" s="649"/>
      <c r="K2300" s="649"/>
      <c r="L2300" s="649"/>
      <c r="M2300" s="649"/>
      <c r="N2300" s="649">
        <v>1</v>
      </c>
      <c r="O2300" s="649">
        <v>12294.26</v>
      </c>
      <c r="P2300" s="637"/>
      <c r="Q2300" s="650">
        <v>12294.26</v>
      </c>
    </row>
    <row r="2301" spans="1:17" ht="14.4" customHeight="1" x14ac:dyDescent="0.3">
      <c r="A2301" s="631" t="s">
        <v>3249</v>
      </c>
      <c r="B2301" s="632" t="s">
        <v>2531</v>
      </c>
      <c r="C2301" s="632" t="s">
        <v>2501</v>
      </c>
      <c r="D2301" s="632" t="s">
        <v>3183</v>
      </c>
      <c r="E2301" s="632" t="s">
        <v>3184</v>
      </c>
      <c r="F2301" s="649"/>
      <c r="G2301" s="649"/>
      <c r="H2301" s="649"/>
      <c r="I2301" s="649"/>
      <c r="J2301" s="649"/>
      <c r="K2301" s="649"/>
      <c r="L2301" s="649"/>
      <c r="M2301" s="649"/>
      <c r="N2301" s="649">
        <v>1</v>
      </c>
      <c r="O2301" s="649">
        <v>34960</v>
      </c>
      <c r="P2301" s="637"/>
      <c r="Q2301" s="650">
        <v>34960</v>
      </c>
    </row>
    <row r="2302" spans="1:17" ht="14.4" customHeight="1" x14ac:dyDescent="0.3">
      <c r="A2302" s="631" t="s">
        <v>3249</v>
      </c>
      <c r="B2302" s="632" t="s">
        <v>2531</v>
      </c>
      <c r="C2302" s="632" t="s">
        <v>2501</v>
      </c>
      <c r="D2302" s="632" t="s">
        <v>2836</v>
      </c>
      <c r="E2302" s="632" t="s">
        <v>2837</v>
      </c>
      <c r="F2302" s="649"/>
      <c r="G2302" s="649"/>
      <c r="H2302" s="649"/>
      <c r="I2302" s="649"/>
      <c r="J2302" s="649"/>
      <c r="K2302" s="649"/>
      <c r="L2302" s="649"/>
      <c r="M2302" s="649"/>
      <c r="N2302" s="649">
        <v>1</v>
      </c>
      <c r="O2302" s="649">
        <v>16831.689999999999</v>
      </c>
      <c r="P2302" s="637"/>
      <c r="Q2302" s="650">
        <v>16831.689999999999</v>
      </c>
    </row>
    <row r="2303" spans="1:17" ht="14.4" customHeight="1" x14ac:dyDescent="0.3">
      <c r="A2303" s="631" t="s">
        <v>3249</v>
      </c>
      <c r="B2303" s="632" t="s">
        <v>2531</v>
      </c>
      <c r="C2303" s="632" t="s">
        <v>2501</v>
      </c>
      <c r="D2303" s="632" t="s">
        <v>2842</v>
      </c>
      <c r="E2303" s="632" t="s">
        <v>2843</v>
      </c>
      <c r="F2303" s="649"/>
      <c r="G2303" s="649"/>
      <c r="H2303" s="649"/>
      <c r="I2303" s="649"/>
      <c r="J2303" s="649"/>
      <c r="K2303" s="649"/>
      <c r="L2303" s="649"/>
      <c r="M2303" s="649"/>
      <c r="N2303" s="649">
        <v>1</v>
      </c>
      <c r="O2303" s="649">
        <v>6095.39</v>
      </c>
      <c r="P2303" s="637"/>
      <c r="Q2303" s="650">
        <v>6095.39</v>
      </c>
    </row>
    <row r="2304" spans="1:17" ht="14.4" customHeight="1" x14ac:dyDescent="0.3">
      <c r="A2304" s="631" t="s">
        <v>3249</v>
      </c>
      <c r="B2304" s="632" t="s">
        <v>2531</v>
      </c>
      <c r="C2304" s="632" t="s">
        <v>2501</v>
      </c>
      <c r="D2304" s="632" t="s">
        <v>2567</v>
      </c>
      <c r="E2304" s="632" t="s">
        <v>2568</v>
      </c>
      <c r="F2304" s="649">
        <v>1</v>
      </c>
      <c r="G2304" s="649">
        <v>1841.62</v>
      </c>
      <c r="H2304" s="649"/>
      <c r="I2304" s="649">
        <v>1841.62</v>
      </c>
      <c r="J2304" s="649"/>
      <c r="K2304" s="649"/>
      <c r="L2304" s="649"/>
      <c r="M2304" s="649"/>
      <c r="N2304" s="649"/>
      <c r="O2304" s="649"/>
      <c r="P2304" s="637"/>
      <c r="Q2304" s="650"/>
    </row>
    <row r="2305" spans="1:17" ht="14.4" customHeight="1" x14ac:dyDescent="0.3">
      <c r="A2305" s="631" t="s">
        <v>3249</v>
      </c>
      <c r="B2305" s="632" t="s">
        <v>2531</v>
      </c>
      <c r="C2305" s="632" t="s">
        <v>2501</v>
      </c>
      <c r="D2305" s="632" t="s">
        <v>2852</v>
      </c>
      <c r="E2305" s="632" t="s">
        <v>2853</v>
      </c>
      <c r="F2305" s="649"/>
      <c r="G2305" s="649"/>
      <c r="H2305" s="649"/>
      <c r="I2305" s="649"/>
      <c r="J2305" s="649"/>
      <c r="K2305" s="649"/>
      <c r="L2305" s="649"/>
      <c r="M2305" s="649"/>
      <c r="N2305" s="649">
        <v>1</v>
      </c>
      <c r="O2305" s="649">
        <v>3990.39</v>
      </c>
      <c r="P2305" s="637"/>
      <c r="Q2305" s="650">
        <v>3990.39</v>
      </c>
    </row>
    <row r="2306" spans="1:17" ht="14.4" customHeight="1" x14ac:dyDescent="0.3">
      <c r="A2306" s="631" t="s">
        <v>3249</v>
      </c>
      <c r="B2306" s="632" t="s">
        <v>2531</v>
      </c>
      <c r="C2306" s="632" t="s">
        <v>2501</v>
      </c>
      <c r="D2306" s="632" t="s">
        <v>3187</v>
      </c>
      <c r="E2306" s="632" t="s">
        <v>3188</v>
      </c>
      <c r="F2306" s="649"/>
      <c r="G2306" s="649"/>
      <c r="H2306" s="649"/>
      <c r="I2306" s="649"/>
      <c r="J2306" s="649"/>
      <c r="K2306" s="649"/>
      <c r="L2306" s="649"/>
      <c r="M2306" s="649"/>
      <c r="N2306" s="649">
        <v>1</v>
      </c>
      <c r="O2306" s="649">
        <v>15675</v>
      </c>
      <c r="P2306" s="637"/>
      <c r="Q2306" s="650">
        <v>15675</v>
      </c>
    </row>
    <row r="2307" spans="1:17" ht="14.4" customHeight="1" x14ac:dyDescent="0.3">
      <c r="A2307" s="631" t="s">
        <v>3249</v>
      </c>
      <c r="B2307" s="632" t="s">
        <v>2531</v>
      </c>
      <c r="C2307" s="632" t="s">
        <v>2501</v>
      </c>
      <c r="D2307" s="632" t="s">
        <v>2870</v>
      </c>
      <c r="E2307" s="632" t="s">
        <v>2871</v>
      </c>
      <c r="F2307" s="649"/>
      <c r="G2307" s="649"/>
      <c r="H2307" s="649"/>
      <c r="I2307" s="649"/>
      <c r="J2307" s="649">
        <v>1</v>
      </c>
      <c r="K2307" s="649">
        <v>310</v>
      </c>
      <c r="L2307" s="649">
        <v>1</v>
      </c>
      <c r="M2307" s="649">
        <v>310</v>
      </c>
      <c r="N2307" s="649"/>
      <c r="O2307" s="649"/>
      <c r="P2307" s="637"/>
      <c r="Q2307" s="650"/>
    </row>
    <row r="2308" spans="1:17" ht="14.4" customHeight="1" x14ac:dyDescent="0.3">
      <c r="A2308" s="631" t="s">
        <v>3249</v>
      </c>
      <c r="B2308" s="632" t="s">
        <v>2531</v>
      </c>
      <c r="C2308" s="632" t="s">
        <v>634</v>
      </c>
      <c r="D2308" s="632" t="s">
        <v>2587</v>
      </c>
      <c r="E2308" s="632" t="s">
        <v>2588</v>
      </c>
      <c r="F2308" s="649">
        <v>7</v>
      </c>
      <c r="G2308" s="649">
        <v>1491</v>
      </c>
      <c r="H2308" s="649">
        <v>7</v>
      </c>
      <c r="I2308" s="649">
        <v>213</v>
      </c>
      <c r="J2308" s="649">
        <v>1</v>
      </c>
      <c r="K2308" s="649">
        <v>213</v>
      </c>
      <c r="L2308" s="649">
        <v>1</v>
      </c>
      <c r="M2308" s="649">
        <v>213</v>
      </c>
      <c r="N2308" s="649">
        <v>4</v>
      </c>
      <c r="O2308" s="649">
        <v>856</v>
      </c>
      <c r="P2308" s="637">
        <v>4.018779342723005</v>
      </c>
      <c r="Q2308" s="650">
        <v>214</v>
      </c>
    </row>
    <row r="2309" spans="1:17" ht="14.4" customHeight="1" x14ac:dyDescent="0.3">
      <c r="A2309" s="631" t="s">
        <v>3249</v>
      </c>
      <c r="B2309" s="632" t="s">
        <v>2531</v>
      </c>
      <c r="C2309" s="632" t="s">
        <v>634</v>
      </c>
      <c r="D2309" s="632" t="s">
        <v>2587</v>
      </c>
      <c r="E2309" s="632" t="s">
        <v>2589</v>
      </c>
      <c r="F2309" s="649">
        <v>37</v>
      </c>
      <c r="G2309" s="649">
        <v>7881</v>
      </c>
      <c r="H2309" s="649">
        <v>1.0571428571428572</v>
      </c>
      <c r="I2309" s="649">
        <v>213</v>
      </c>
      <c r="J2309" s="649">
        <v>35</v>
      </c>
      <c r="K2309" s="649">
        <v>7455</v>
      </c>
      <c r="L2309" s="649">
        <v>1</v>
      </c>
      <c r="M2309" s="649">
        <v>213</v>
      </c>
      <c r="N2309" s="649">
        <v>31</v>
      </c>
      <c r="O2309" s="649">
        <v>6634</v>
      </c>
      <c r="P2309" s="637">
        <v>0.88987256874580822</v>
      </c>
      <c r="Q2309" s="650">
        <v>214</v>
      </c>
    </row>
    <row r="2310" spans="1:17" ht="14.4" customHeight="1" x14ac:dyDescent="0.3">
      <c r="A2310" s="631" t="s">
        <v>3249</v>
      </c>
      <c r="B2310" s="632" t="s">
        <v>2531</v>
      </c>
      <c r="C2310" s="632" t="s">
        <v>634</v>
      </c>
      <c r="D2310" s="632" t="s">
        <v>2590</v>
      </c>
      <c r="E2310" s="632" t="s">
        <v>2591</v>
      </c>
      <c r="F2310" s="649">
        <v>2</v>
      </c>
      <c r="G2310" s="649">
        <v>310</v>
      </c>
      <c r="H2310" s="649">
        <v>2</v>
      </c>
      <c r="I2310" s="649">
        <v>155</v>
      </c>
      <c r="J2310" s="649">
        <v>1</v>
      </c>
      <c r="K2310" s="649">
        <v>155</v>
      </c>
      <c r="L2310" s="649">
        <v>1</v>
      </c>
      <c r="M2310" s="649">
        <v>155</v>
      </c>
      <c r="N2310" s="649">
        <v>1</v>
      </c>
      <c r="O2310" s="649">
        <v>155</v>
      </c>
      <c r="P2310" s="637">
        <v>1</v>
      </c>
      <c r="Q2310" s="650">
        <v>155</v>
      </c>
    </row>
    <row r="2311" spans="1:17" ht="14.4" customHeight="1" x14ac:dyDescent="0.3">
      <c r="A2311" s="631" t="s">
        <v>3249</v>
      </c>
      <c r="B2311" s="632" t="s">
        <v>2531</v>
      </c>
      <c r="C2311" s="632" t="s">
        <v>634</v>
      </c>
      <c r="D2311" s="632" t="s">
        <v>2590</v>
      </c>
      <c r="E2311" s="632" t="s">
        <v>2592</v>
      </c>
      <c r="F2311" s="649">
        <v>2</v>
      </c>
      <c r="G2311" s="649">
        <v>310</v>
      </c>
      <c r="H2311" s="649"/>
      <c r="I2311" s="649">
        <v>155</v>
      </c>
      <c r="J2311" s="649"/>
      <c r="K2311" s="649"/>
      <c r="L2311" s="649"/>
      <c r="M2311" s="649"/>
      <c r="N2311" s="649">
        <v>2</v>
      </c>
      <c r="O2311" s="649">
        <v>310</v>
      </c>
      <c r="P2311" s="637"/>
      <c r="Q2311" s="650">
        <v>155</v>
      </c>
    </row>
    <row r="2312" spans="1:17" ht="14.4" customHeight="1" x14ac:dyDescent="0.3">
      <c r="A2312" s="631" t="s">
        <v>3249</v>
      </c>
      <c r="B2312" s="632" t="s">
        <v>2531</v>
      </c>
      <c r="C2312" s="632" t="s">
        <v>634</v>
      </c>
      <c r="D2312" s="632" t="s">
        <v>2593</v>
      </c>
      <c r="E2312" s="632" t="s">
        <v>2594</v>
      </c>
      <c r="F2312" s="649">
        <v>2</v>
      </c>
      <c r="G2312" s="649">
        <v>374</v>
      </c>
      <c r="H2312" s="649">
        <v>1</v>
      </c>
      <c r="I2312" s="649">
        <v>187</v>
      </c>
      <c r="J2312" s="649">
        <v>2</v>
      </c>
      <c r="K2312" s="649">
        <v>374</v>
      </c>
      <c r="L2312" s="649">
        <v>1</v>
      </c>
      <c r="M2312" s="649">
        <v>187</v>
      </c>
      <c r="N2312" s="649"/>
      <c r="O2312" s="649"/>
      <c r="P2312" s="637"/>
      <c r="Q2312" s="650"/>
    </row>
    <row r="2313" spans="1:17" ht="14.4" customHeight="1" x14ac:dyDescent="0.3">
      <c r="A2313" s="631" t="s">
        <v>3249</v>
      </c>
      <c r="B2313" s="632" t="s">
        <v>2531</v>
      </c>
      <c r="C2313" s="632" t="s">
        <v>634</v>
      </c>
      <c r="D2313" s="632" t="s">
        <v>2593</v>
      </c>
      <c r="E2313" s="632" t="s">
        <v>2595</v>
      </c>
      <c r="F2313" s="649"/>
      <c r="G2313" s="649"/>
      <c r="H2313" s="649"/>
      <c r="I2313" s="649"/>
      <c r="J2313" s="649">
        <v>2</v>
      </c>
      <c r="K2313" s="649">
        <v>374</v>
      </c>
      <c r="L2313" s="649">
        <v>1</v>
      </c>
      <c r="M2313" s="649">
        <v>187</v>
      </c>
      <c r="N2313" s="649">
        <v>1</v>
      </c>
      <c r="O2313" s="649">
        <v>187</v>
      </c>
      <c r="P2313" s="637">
        <v>0.5</v>
      </c>
      <c r="Q2313" s="650">
        <v>187</v>
      </c>
    </row>
    <row r="2314" spans="1:17" ht="14.4" customHeight="1" x14ac:dyDescent="0.3">
      <c r="A2314" s="631" t="s">
        <v>3249</v>
      </c>
      <c r="B2314" s="632" t="s">
        <v>2531</v>
      </c>
      <c r="C2314" s="632" t="s">
        <v>634</v>
      </c>
      <c r="D2314" s="632" t="s">
        <v>2596</v>
      </c>
      <c r="E2314" s="632" t="s">
        <v>2597</v>
      </c>
      <c r="F2314" s="649">
        <v>1</v>
      </c>
      <c r="G2314" s="649">
        <v>128</v>
      </c>
      <c r="H2314" s="649">
        <v>0.33333333333333331</v>
      </c>
      <c r="I2314" s="649">
        <v>128</v>
      </c>
      <c r="J2314" s="649">
        <v>3</v>
      </c>
      <c r="K2314" s="649">
        <v>384</v>
      </c>
      <c r="L2314" s="649">
        <v>1</v>
      </c>
      <c r="M2314" s="649">
        <v>128</v>
      </c>
      <c r="N2314" s="649"/>
      <c r="O2314" s="649"/>
      <c r="P2314" s="637"/>
      <c r="Q2314" s="650"/>
    </row>
    <row r="2315" spans="1:17" ht="14.4" customHeight="1" x14ac:dyDescent="0.3">
      <c r="A2315" s="631" t="s">
        <v>3249</v>
      </c>
      <c r="B2315" s="632" t="s">
        <v>2531</v>
      </c>
      <c r="C2315" s="632" t="s">
        <v>634</v>
      </c>
      <c r="D2315" s="632" t="s">
        <v>2599</v>
      </c>
      <c r="E2315" s="632" t="s">
        <v>2600</v>
      </c>
      <c r="F2315" s="649">
        <v>6</v>
      </c>
      <c r="G2315" s="649">
        <v>1338</v>
      </c>
      <c r="H2315" s="649">
        <v>6</v>
      </c>
      <c r="I2315" s="649">
        <v>223</v>
      </c>
      <c r="J2315" s="649">
        <v>1</v>
      </c>
      <c r="K2315" s="649">
        <v>223</v>
      </c>
      <c r="L2315" s="649">
        <v>1</v>
      </c>
      <c r="M2315" s="649">
        <v>223</v>
      </c>
      <c r="N2315" s="649">
        <v>4</v>
      </c>
      <c r="O2315" s="649">
        <v>896</v>
      </c>
      <c r="P2315" s="637">
        <v>4.0179372197309418</v>
      </c>
      <c r="Q2315" s="650">
        <v>224</v>
      </c>
    </row>
    <row r="2316" spans="1:17" ht="14.4" customHeight="1" x14ac:dyDescent="0.3">
      <c r="A2316" s="631" t="s">
        <v>3249</v>
      </c>
      <c r="B2316" s="632" t="s">
        <v>2531</v>
      </c>
      <c r="C2316" s="632" t="s">
        <v>634</v>
      </c>
      <c r="D2316" s="632" t="s">
        <v>2599</v>
      </c>
      <c r="E2316" s="632" t="s">
        <v>2601</v>
      </c>
      <c r="F2316" s="649">
        <v>11</v>
      </c>
      <c r="G2316" s="649">
        <v>2453</v>
      </c>
      <c r="H2316" s="649">
        <v>1.375</v>
      </c>
      <c r="I2316" s="649">
        <v>223</v>
      </c>
      <c r="J2316" s="649">
        <v>8</v>
      </c>
      <c r="K2316" s="649">
        <v>1784</v>
      </c>
      <c r="L2316" s="649">
        <v>1</v>
      </c>
      <c r="M2316" s="649">
        <v>223</v>
      </c>
      <c r="N2316" s="649">
        <v>1</v>
      </c>
      <c r="O2316" s="649">
        <v>224</v>
      </c>
      <c r="P2316" s="637">
        <v>0.12556053811659193</v>
      </c>
      <c r="Q2316" s="650">
        <v>224</v>
      </c>
    </row>
    <row r="2317" spans="1:17" ht="14.4" customHeight="1" x14ac:dyDescent="0.3">
      <c r="A2317" s="631" t="s">
        <v>3249</v>
      </c>
      <c r="B2317" s="632" t="s">
        <v>2531</v>
      </c>
      <c r="C2317" s="632" t="s">
        <v>634</v>
      </c>
      <c r="D2317" s="632" t="s">
        <v>2602</v>
      </c>
      <c r="E2317" s="632" t="s">
        <v>2603</v>
      </c>
      <c r="F2317" s="649">
        <v>1</v>
      </c>
      <c r="G2317" s="649">
        <v>223</v>
      </c>
      <c r="H2317" s="649"/>
      <c r="I2317" s="649">
        <v>223</v>
      </c>
      <c r="J2317" s="649"/>
      <c r="K2317" s="649"/>
      <c r="L2317" s="649"/>
      <c r="M2317" s="649"/>
      <c r="N2317" s="649"/>
      <c r="O2317" s="649"/>
      <c r="P2317" s="637"/>
      <c r="Q2317" s="650"/>
    </row>
    <row r="2318" spans="1:17" ht="14.4" customHeight="1" x14ac:dyDescent="0.3">
      <c r="A2318" s="631" t="s">
        <v>3249</v>
      </c>
      <c r="B2318" s="632" t="s">
        <v>2531</v>
      </c>
      <c r="C2318" s="632" t="s">
        <v>634</v>
      </c>
      <c r="D2318" s="632" t="s">
        <v>2602</v>
      </c>
      <c r="E2318" s="632" t="s">
        <v>2604</v>
      </c>
      <c r="F2318" s="649">
        <v>2</v>
      </c>
      <c r="G2318" s="649">
        <v>446</v>
      </c>
      <c r="H2318" s="649">
        <v>2</v>
      </c>
      <c r="I2318" s="649">
        <v>223</v>
      </c>
      <c r="J2318" s="649">
        <v>1</v>
      </c>
      <c r="K2318" s="649">
        <v>223</v>
      </c>
      <c r="L2318" s="649">
        <v>1</v>
      </c>
      <c r="M2318" s="649">
        <v>223</v>
      </c>
      <c r="N2318" s="649"/>
      <c r="O2318" s="649"/>
      <c r="P2318" s="637"/>
      <c r="Q2318" s="650"/>
    </row>
    <row r="2319" spans="1:17" ht="14.4" customHeight="1" x14ac:dyDescent="0.3">
      <c r="A2319" s="631" t="s">
        <v>3249</v>
      </c>
      <c r="B2319" s="632" t="s">
        <v>2531</v>
      </c>
      <c r="C2319" s="632" t="s">
        <v>634</v>
      </c>
      <c r="D2319" s="632" t="s">
        <v>2608</v>
      </c>
      <c r="E2319" s="632" t="s">
        <v>2609</v>
      </c>
      <c r="F2319" s="649"/>
      <c r="G2319" s="649"/>
      <c r="H2319" s="649"/>
      <c r="I2319" s="649"/>
      <c r="J2319" s="649"/>
      <c r="K2319" s="649"/>
      <c r="L2319" s="649"/>
      <c r="M2319" s="649"/>
      <c r="N2319" s="649">
        <v>1</v>
      </c>
      <c r="O2319" s="649">
        <v>226</v>
      </c>
      <c r="P2319" s="637"/>
      <c r="Q2319" s="650">
        <v>226</v>
      </c>
    </row>
    <row r="2320" spans="1:17" ht="14.4" customHeight="1" x14ac:dyDescent="0.3">
      <c r="A2320" s="631" t="s">
        <v>3249</v>
      </c>
      <c r="B2320" s="632" t="s">
        <v>2531</v>
      </c>
      <c r="C2320" s="632" t="s">
        <v>634</v>
      </c>
      <c r="D2320" s="632" t="s">
        <v>2608</v>
      </c>
      <c r="E2320" s="632" t="s">
        <v>2610</v>
      </c>
      <c r="F2320" s="649"/>
      <c r="G2320" s="649"/>
      <c r="H2320" s="649"/>
      <c r="I2320" s="649"/>
      <c r="J2320" s="649"/>
      <c r="K2320" s="649"/>
      <c r="L2320" s="649"/>
      <c r="M2320" s="649"/>
      <c r="N2320" s="649">
        <v>2</v>
      </c>
      <c r="O2320" s="649">
        <v>452</v>
      </c>
      <c r="P2320" s="637"/>
      <c r="Q2320" s="650">
        <v>226</v>
      </c>
    </row>
    <row r="2321" spans="1:17" ht="14.4" customHeight="1" x14ac:dyDescent="0.3">
      <c r="A2321" s="631" t="s">
        <v>3249</v>
      </c>
      <c r="B2321" s="632" t="s">
        <v>2531</v>
      </c>
      <c r="C2321" s="632" t="s">
        <v>634</v>
      </c>
      <c r="D2321" s="632" t="s">
        <v>2611</v>
      </c>
      <c r="E2321" s="632" t="s">
        <v>2613</v>
      </c>
      <c r="F2321" s="649"/>
      <c r="G2321" s="649"/>
      <c r="H2321" s="649"/>
      <c r="I2321" s="649"/>
      <c r="J2321" s="649">
        <v>1</v>
      </c>
      <c r="K2321" s="649">
        <v>626</v>
      </c>
      <c r="L2321" s="649">
        <v>1</v>
      </c>
      <c r="M2321" s="649">
        <v>626</v>
      </c>
      <c r="N2321" s="649"/>
      <c r="O2321" s="649"/>
      <c r="P2321" s="637"/>
      <c r="Q2321" s="650"/>
    </row>
    <row r="2322" spans="1:17" ht="14.4" customHeight="1" x14ac:dyDescent="0.3">
      <c r="A2322" s="631" t="s">
        <v>3249</v>
      </c>
      <c r="B2322" s="632" t="s">
        <v>2531</v>
      </c>
      <c r="C2322" s="632" t="s">
        <v>634</v>
      </c>
      <c r="D2322" s="632" t="s">
        <v>2627</v>
      </c>
      <c r="E2322" s="632" t="s">
        <v>2629</v>
      </c>
      <c r="F2322" s="649">
        <v>1</v>
      </c>
      <c r="G2322" s="649">
        <v>265</v>
      </c>
      <c r="H2322" s="649"/>
      <c r="I2322" s="649">
        <v>265</v>
      </c>
      <c r="J2322" s="649"/>
      <c r="K2322" s="649"/>
      <c r="L2322" s="649"/>
      <c r="M2322" s="649"/>
      <c r="N2322" s="649"/>
      <c r="O2322" s="649"/>
      <c r="P2322" s="637"/>
      <c r="Q2322" s="650"/>
    </row>
    <row r="2323" spans="1:17" ht="14.4" customHeight="1" x14ac:dyDescent="0.3">
      <c r="A2323" s="631" t="s">
        <v>3249</v>
      </c>
      <c r="B2323" s="632" t="s">
        <v>2531</v>
      </c>
      <c r="C2323" s="632" t="s">
        <v>634</v>
      </c>
      <c r="D2323" s="632" t="s">
        <v>2630</v>
      </c>
      <c r="E2323" s="632" t="s">
        <v>2631</v>
      </c>
      <c r="F2323" s="649">
        <v>3</v>
      </c>
      <c r="G2323" s="649">
        <v>1047</v>
      </c>
      <c r="H2323" s="649"/>
      <c r="I2323" s="649">
        <v>349</v>
      </c>
      <c r="J2323" s="649"/>
      <c r="K2323" s="649"/>
      <c r="L2323" s="649"/>
      <c r="M2323" s="649"/>
      <c r="N2323" s="649">
        <v>1</v>
      </c>
      <c r="O2323" s="649">
        <v>350</v>
      </c>
      <c r="P2323" s="637"/>
      <c r="Q2323" s="650">
        <v>350</v>
      </c>
    </row>
    <row r="2324" spans="1:17" ht="14.4" customHeight="1" x14ac:dyDescent="0.3">
      <c r="A2324" s="631" t="s">
        <v>3249</v>
      </c>
      <c r="B2324" s="632" t="s">
        <v>2531</v>
      </c>
      <c r="C2324" s="632" t="s">
        <v>634</v>
      </c>
      <c r="D2324" s="632" t="s">
        <v>2890</v>
      </c>
      <c r="E2324" s="632" t="s">
        <v>2892</v>
      </c>
      <c r="F2324" s="649"/>
      <c r="G2324" s="649"/>
      <c r="H2324" s="649"/>
      <c r="I2324" s="649"/>
      <c r="J2324" s="649"/>
      <c r="K2324" s="649"/>
      <c r="L2324" s="649"/>
      <c r="M2324" s="649"/>
      <c r="N2324" s="649">
        <v>1</v>
      </c>
      <c r="O2324" s="649">
        <v>4166</v>
      </c>
      <c r="P2324" s="637"/>
      <c r="Q2324" s="650">
        <v>4166</v>
      </c>
    </row>
    <row r="2325" spans="1:17" ht="14.4" customHeight="1" x14ac:dyDescent="0.3">
      <c r="A2325" s="631" t="s">
        <v>3249</v>
      </c>
      <c r="B2325" s="632" t="s">
        <v>2531</v>
      </c>
      <c r="C2325" s="632" t="s">
        <v>634</v>
      </c>
      <c r="D2325" s="632" t="s">
        <v>2902</v>
      </c>
      <c r="E2325" s="632" t="s">
        <v>2903</v>
      </c>
      <c r="F2325" s="649"/>
      <c r="G2325" s="649"/>
      <c r="H2325" s="649"/>
      <c r="I2325" s="649"/>
      <c r="J2325" s="649"/>
      <c r="K2325" s="649"/>
      <c r="L2325" s="649"/>
      <c r="M2325" s="649"/>
      <c r="N2325" s="649">
        <v>2</v>
      </c>
      <c r="O2325" s="649">
        <v>7724</v>
      </c>
      <c r="P2325" s="637"/>
      <c r="Q2325" s="650">
        <v>3862</v>
      </c>
    </row>
    <row r="2326" spans="1:17" ht="14.4" customHeight="1" x14ac:dyDescent="0.3">
      <c r="A2326" s="631" t="s">
        <v>3249</v>
      </c>
      <c r="B2326" s="632" t="s">
        <v>2531</v>
      </c>
      <c r="C2326" s="632" t="s">
        <v>634</v>
      </c>
      <c r="D2326" s="632" t="s">
        <v>2646</v>
      </c>
      <c r="E2326" s="632" t="s">
        <v>2647</v>
      </c>
      <c r="F2326" s="649">
        <v>5</v>
      </c>
      <c r="G2326" s="649">
        <v>25785</v>
      </c>
      <c r="H2326" s="649">
        <v>5</v>
      </c>
      <c r="I2326" s="649">
        <v>5157</v>
      </c>
      <c r="J2326" s="649">
        <v>1</v>
      </c>
      <c r="K2326" s="649">
        <v>5157</v>
      </c>
      <c r="L2326" s="649">
        <v>1</v>
      </c>
      <c r="M2326" s="649">
        <v>5157</v>
      </c>
      <c r="N2326" s="649">
        <v>2</v>
      </c>
      <c r="O2326" s="649">
        <v>10316</v>
      </c>
      <c r="P2326" s="637">
        <v>2.000387822377351</v>
      </c>
      <c r="Q2326" s="650">
        <v>5158</v>
      </c>
    </row>
    <row r="2327" spans="1:17" ht="14.4" customHeight="1" x14ac:dyDescent="0.3">
      <c r="A2327" s="631" t="s">
        <v>3249</v>
      </c>
      <c r="B2327" s="632" t="s">
        <v>2531</v>
      </c>
      <c r="C2327" s="632" t="s">
        <v>634</v>
      </c>
      <c r="D2327" s="632" t="s">
        <v>2657</v>
      </c>
      <c r="E2327" s="632" t="s">
        <v>2658</v>
      </c>
      <c r="F2327" s="649"/>
      <c r="G2327" s="649"/>
      <c r="H2327" s="649"/>
      <c r="I2327" s="649"/>
      <c r="J2327" s="649">
        <v>1</v>
      </c>
      <c r="K2327" s="649">
        <v>801</v>
      </c>
      <c r="L2327" s="649">
        <v>1</v>
      </c>
      <c r="M2327" s="649">
        <v>801</v>
      </c>
      <c r="N2327" s="649"/>
      <c r="O2327" s="649"/>
      <c r="P2327" s="637"/>
      <c r="Q2327" s="650"/>
    </row>
    <row r="2328" spans="1:17" ht="14.4" customHeight="1" x14ac:dyDescent="0.3">
      <c r="A2328" s="631" t="s">
        <v>3249</v>
      </c>
      <c r="B2328" s="632" t="s">
        <v>2531</v>
      </c>
      <c r="C2328" s="632" t="s">
        <v>634</v>
      </c>
      <c r="D2328" s="632" t="s">
        <v>2659</v>
      </c>
      <c r="E2328" s="632" t="s">
        <v>2660</v>
      </c>
      <c r="F2328" s="649">
        <v>45</v>
      </c>
      <c r="G2328" s="649">
        <v>7965</v>
      </c>
      <c r="H2328" s="649">
        <v>1.40625</v>
      </c>
      <c r="I2328" s="649">
        <v>177</v>
      </c>
      <c r="J2328" s="649">
        <v>32</v>
      </c>
      <c r="K2328" s="649">
        <v>5664</v>
      </c>
      <c r="L2328" s="649">
        <v>1</v>
      </c>
      <c r="M2328" s="649">
        <v>177</v>
      </c>
      <c r="N2328" s="649">
        <v>84</v>
      </c>
      <c r="O2328" s="649">
        <v>14952</v>
      </c>
      <c r="P2328" s="637">
        <v>2.6398305084745761</v>
      </c>
      <c r="Q2328" s="650">
        <v>178</v>
      </c>
    </row>
    <row r="2329" spans="1:17" ht="14.4" customHeight="1" x14ac:dyDescent="0.3">
      <c r="A2329" s="631" t="s">
        <v>3249</v>
      </c>
      <c r="B2329" s="632" t="s">
        <v>2531</v>
      </c>
      <c r="C2329" s="632" t="s">
        <v>634</v>
      </c>
      <c r="D2329" s="632" t="s">
        <v>2659</v>
      </c>
      <c r="E2329" s="632" t="s">
        <v>2661</v>
      </c>
      <c r="F2329" s="649">
        <v>12</v>
      </c>
      <c r="G2329" s="649">
        <v>2124</v>
      </c>
      <c r="H2329" s="649">
        <v>0.8</v>
      </c>
      <c r="I2329" s="649">
        <v>177</v>
      </c>
      <c r="J2329" s="649">
        <v>15</v>
      </c>
      <c r="K2329" s="649">
        <v>2655</v>
      </c>
      <c r="L2329" s="649">
        <v>1</v>
      </c>
      <c r="M2329" s="649">
        <v>177</v>
      </c>
      <c r="N2329" s="649">
        <v>10</v>
      </c>
      <c r="O2329" s="649">
        <v>1780</v>
      </c>
      <c r="P2329" s="637">
        <v>0.6704331450094162</v>
      </c>
      <c r="Q2329" s="650">
        <v>178</v>
      </c>
    </row>
    <row r="2330" spans="1:17" ht="14.4" customHeight="1" x14ac:dyDescent="0.3">
      <c r="A2330" s="631" t="s">
        <v>3249</v>
      </c>
      <c r="B2330" s="632" t="s">
        <v>2531</v>
      </c>
      <c r="C2330" s="632" t="s">
        <v>634</v>
      </c>
      <c r="D2330" s="632" t="s">
        <v>2662</v>
      </c>
      <c r="E2330" s="632" t="s">
        <v>2663</v>
      </c>
      <c r="F2330" s="649">
        <v>25</v>
      </c>
      <c r="G2330" s="649">
        <v>51200</v>
      </c>
      <c r="H2330" s="649">
        <v>1.3882110514614174</v>
      </c>
      <c r="I2330" s="649">
        <v>2048</v>
      </c>
      <c r="J2330" s="649">
        <v>18</v>
      </c>
      <c r="K2330" s="649">
        <v>36882</v>
      </c>
      <c r="L2330" s="649">
        <v>1</v>
      </c>
      <c r="M2330" s="649">
        <v>2049</v>
      </c>
      <c r="N2330" s="649">
        <v>39</v>
      </c>
      <c r="O2330" s="649">
        <v>79950</v>
      </c>
      <c r="P2330" s="637">
        <v>2.167724093053522</v>
      </c>
      <c r="Q2330" s="650">
        <v>2050</v>
      </c>
    </row>
    <row r="2331" spans="1:17" ht="14.4" customHeight="1" x14ac:dyDescent="0.3">
      <c r="A2331" s="631" t="s">
        <v>3249</v>
      </c>
      <c r="B2331" s="632" t="s">
        <v>2531</v>
      </c>
      <c r="C2331" s="632" t="s">
        <v>634</v>
      </c>
      <c r="D2331" s="632" t="s">
        <v>2669</v>
      </c>
      <c r="E2331" s="632" t="s">
        <v>2670</v>
      </c>
      <c r="F2331" s="649">
        <v>2</v>
      </c>
      <c r="G2331" s="649">
        <v>5472</v>
      </c>
      <c r="H2331" s="649">
        <v>1.999269272926562</v>
      </c>
      <c r="I2331" s="649">
        <v>2736</v>
      </c>
      <c r="J2331" s="649">
        <v>1</v>
      </c>
      <c r="K2331" s="649">
        <v>2737</v>
      </c>
      <c r="L2331" s="649">
        <v>1</v>
      </c>
      <c r="M2331" s="649">
        <v>2737</v>
      </c>
      <c r="N2331" s="649">
        <v>2</v>
      </c>
      <c r="O2331" s="649">
        <v>5474</v>
      </c>
      <c r="P2331" s="637">
        <v>2</v>
      </c>
      <c r="Q2331" s="650">
        <v>2737</v>
      </c>
    </row>
    <row r="2332" spans="1:17" ht="14.4" customHeight="1" x14ac:dyDescent="0.3">
      <c r="A2332" s="631" t="s">
        <v>3249</v>
      </c>
      <c r="B2332" s="632" t="s">
        <v>2531</v>
      </c>
      <c r="C2332" s="632" t="s">
        <v>634</v>
      </c>
      <c r="D2332" s="632" t="s">
        <v>2672</v>
      </c>
      <c r="E2332" s="632" t="s">
        <v>2673</v>
      </c>
      <c r="F2332" s="649"/>
      <c r="G2332" s="649"/>
      <c r="H2332" s="649"/>
      <c r="I2332" s="649"/>
      <c r="J2332" s="649">
        <v>1</v>
      </c>
      <c r="K2332" s="649">
        <v>5269</v>
      </c>
      <c r="L2332" s="649">
        <v>1</v>
      </c>
      <c r="M2332" s="649">
        <v>5269</v>
      </c>
      <c r="N2332" s="649">
        <v>2</v>
      </c>
      <c r="O2332" s="649">
        <v>10538</v>
      </c>
      <c r="P2332" s="637">
        <v>2</v>
      </c>
      <c r="Q2332" s="650">
        <v>5269</v>
      </c>
    </row>
    <row r="2333" spans="1:17" ht="14.4" customHeight="1" x14ac:dyDescent="0.3">
      <c r="A2333" s="631" t="s">
        <v>3249</v>
      </c>
      <c r="B2333" s="632" t="s">
        <v>2531</v>
      </c>
      <c r="C2333" s="632" t="s">
        <v>634</v>
      </c>
      <c r="D2333" s="632" t="s">
        <v>2685</v>
      </c>
      <c r="E2333" s="632" t="s">
        <v>2686</v>
      </c>
      <c r="F2333" s="649">
        <v>4</v>
      </c>
      <c r="G2333" s="649">
        <v>620</v>
      </c>
      <c r="H2333" s="649">
        <v>0.66666666666666663</v>
      </c>
      <c r="I2333" s="649">
        <v>155</v>
      </c>
      <c r="J2333" s="649">
        <v>6</v>
      </c>
      <c r="K2333" s="649">
        <v>930</v>
      </c>
      <c r="L2333" s="649">
        <v>1</v>
      </c>
      <c r="M2333" s="649">
        <v>155</v>
      </c>
      <c r="N2333" s="649">
        <v>3</v>
      </c>
      <c r="O2333" s="649">
        <v>465</v>
      </c>
      <c r="P2333" s="637">
        <v>0.5</v>
      </c>
      <c r="Q2333" s="650">
        <v>155</v>
      </c>
    </row>
    <row r="2334" spans="1:17" ht="14.4" customHeight="1" x14ac:dyDescent="0.3">
      <c r="A2334" s="631" t="s">
        <v>3249</v>
      </c>
      <c r="B2334" s="632" t="s">
        <v>2531</v>
      </c>
      <c r="C2334" s="632" t="s">
        <v>634</v>
      </c>
      <c r="D2334" s="632" t="s">
        <v>2685</v>
      </c>
      <c r="E2334" s="632" t="s">
        <v>2687</v>
      </c>
      <c r="F2334" s="649">
        <v>1</v>
      </c>
      <c r="G2334" s="649">
        <v>155</v>
      </c>
      <c r="H2334" s="649">
        <v>0.5</v>
      </c>
      <c r="I2334" s="649">
        <v>155</v>
      </c>
      <c r="J2334" s="649">
        <v>2</v>
      </c>
      <c r="K2334" s="649">
        <v>310</v>
      </c>
      <c r="L2334" s="649">
        <v>1</v>
      </c>
      <c r="M2334" s="649">
        <v>155</v>
      </c>
      <c r="N2334" s="649">
        <v>3</v>
      </c>
      <c r="O2334" s="649">
        <v>465</v>
      </c>
      <c r="P2334" s="637">
        <v>1.5</v>
      </c>
      <c r="Q2334" s="650">
        <v>155</v>
      </c>
    </row>
    <row r="2335" spans="1:17" ht="14.4" customHeight="1" x14ac:dyDescent="0.3">
      <c r="A2335" s="631" t="s">
        <v>3249</v>
      </c>
      <c r="B2335" s="632" t="s">
        <v>2531</v>
      </c>
      <c r="C2335" s="632" t="s">
        <v>634</v>
      </c>
      <c r="D2335" s="632" t="s">
        <v>2688</v>
      </c>
      <c r="E2335" s="632" t="s">
        <v>2690</v>
      </c>
      <c r="F2335" s="649">
        <v>1</v>
      </c>
      <c r="G2335" s="649">
        <v>199</v>
      </c>
      <c r="H2335" s="649">
        <v>0.5</v>
      </c>
      <c r="I2335" s="649">
        <v>199</v>
      </c>
      <c r="J2335" s="649">
        <v>2</v>
      </c>
      <c r="K2335" s="649">
        <v>398</v>
      </c>
      <c r="L2335" s="649">
        <v>1</v>
      </c>
      <c r="M2335" s="649">
        <v>199</v>
      </c>
      <c r="N2335" s="649">
        <v>5</v>
      </c>
      <c r="O2335" s="649">
        <v>1000</v>
      </c>
      <c r="P2335" s="637">
        <v>2.512562814070352</v>
      </c>
      <c r="Q2335" s="650">
        <v>200</v>
      </c>
    </row>
    <row r="2336" spans="1:17" ht="14.4" customHeight="1" x14ac:dyDescent="0.3">
      <c r="A2336" s="631" t="s">
        <v>3249</v>
      </c>
      <c r="B2336" s="632" t="s">
        <v>2531</v>
      </c>
      <c r="C2336" s="632" t="s">
        <v>634</v>
      </c>
      <c r="D2336" s="632" t="s">
        <v>2693</v>
      </c>
      <c r="E2336" s="632" t="s">
        <v>2694</v>
      </c>
      <c r="F2336" s="649">
        <v>1</v>
      </c>
      <c r="G2336" s="649">
        <v>426</v>
      </c>
      <c r="H2336" s="649"/>
      <c r="I2336" s="649">
        <v>426</v>
      </c>
      <c r="J2336" s="649"/>
      <c r="K2336" s="649"/>
      <c r="L2336" s="649"/>
      <c r="M2336" s="649"/>
      <c r="N2336" s="649"/>
      <c r="O2336" s="649"/>
      <c r="P2336" s="637"/>
      <c r="Q2336" s="650"/>
    </row>
    <row r="2337" spans="1:17" ht="14.4" customHeight="1" x14ac:dyDescent="0.3">
      <c r="A2337" s="631" t="s">
        <v>3249</v>
      </c>
      <c r="B2337" s="632" t="s">
        <v>2531</v>
      </c>
      <c r="C2337" s="632" t="s">
        <v>634</v>
      </c>
      <c r="D2337" s="632" t="s">
        <v>2693</v>
      </c>
      <c r="E2337" s="632" t="s">
        <v>2695</v>
      </c>
      <c r="F2337" s="649"/>
      <c r="G2337" s="649"/>
      <c r="H2337" s="649"/>
      <c r="I2337" s="649"/>
      <c r="J2337" s="649">
        <v>1</v>
      </c>
      <c r="K2337" s="649">
        <v>426</v>
      </c>
      <c r="L2337" s="649">
        <v>1</v>
      </c>
      <c r="M2337" s="649">
        <v>426</v>
      </c>
      <c r="N2337" s="649"/>
      <c r="O2337" s="649"/>
      <c r="P2337" s="637"/>
      <c r="Q2337" s="650"/>
    </row>
    <row r="2338" spans="1:17" ht="14.4" customHeight="1" x14ac:dyDescent="0.3">
      <c r="A2338" s="631" t="s">
        <v>3249</v>
      </c>
      <c r="B2338" s="632" t="s">
        <v>2531</v>
      </c>
      <c r="C2338" s="632" t="s">
        <v>634</v>
      </c>
      <c r="D2338" s="632" t="s">
        <v>2698</v>
      </c>
      <c r="E2338" s="632" t="s">
        <v>2699</v>
      </c>
      <c r="F2338" s="649">
        <v>16</v>
      </c>
      <c r="G2338" s="649">
        <v>2608</v>
      </c>
      <c r="H2338" s="649">
        <v>4</v>
      </c>
      <c r="I2338" s="649">
        <v>163</v>
      </c>
      <c r="J2338" s="649">
        <v>4</v>
      </c>
      <c r="K2338" s="649">
        <v>652</v>
      </c>
      <c r="L2338" s="649">
        <v>1</v>
      </c>
      <c r="M2338" s="649">
        <v>163</v>
      </c>
      <c r="N2338" s="649">
        <v>14</v>
      </c>
      <c r="O2338" s="649">
        <v>2282</v>
      </c>
      <c r="P2338" s="637">
        <v>3.5</v>
      </c>
      <c r="Q2338" s="650">
        <v>163</v>
      </c>
    </row>
    <row r="2339" spans="1:17" ht="14.4" customHeight="1" x14ac:dyDescent="0.3">
      <c r="A2339" s="631" t="s">
        <v>3249</v>
      </c>
      <c r="B2339" s="632" t="s">
        <v>2531</v>
      </c>
      <c r="C2339" s="632" t="s">
        <v>634</v>
      </c>
      <c r="D2339" s="632" t="s">
        <v>2698</v>
      </c>
      <c r="E2339" s="632" t="s">
        <v>2700</v>
      </c>
      <c r="F2339" s="649">
        <v>10</v>
      </c>
      <c r="G2339" s="649">
        <v>1630</v>
      </c>
      <c r="H2339" s="649">
        <v>1.4285714285714286</v>
      </c>
      <c r="I2339" s="649">
        <v>163</v>
      </c>
      <c r="J2339" s="649">
        <v>7</v>
      </c>
      <c r="K2339" s="649">
        <v>1141</v>
      </c>
      <c r="L2339" s="649">
        <v>1</v>
      </c>
      <c r="M2339" s="649">
        <v>163</v>
      </c>
      <c r="N2339" s="649">
        <v>2</v>
      </c>
      <c r="O2339" s="649">
        <v>326</v>
      </c>
      <c r="P2339" s="637">
        <v>0.2857142857142857</v>
      </c>
      <c r="Q2339" s="650">
        <v>163</v>
      </c>
    </row>
    <row r="2340" spans="1:17" ht="14.4" customHeight="1" x14ac:dyDescent="0.3">
      <c r="A2340" s="631" t="s">
        <v>3249</v>
      </c>
      <c r="B2340" s="632" t="s">
        <v>2531</v>
      </c>
      <c r="C2340" s="632" t="s">
        <v>634</v>
      </c>
      <c r="D2340" s="632" t="s">
        <v>2704</v>
      </c>
      <c r="E2340" s="632" t="s">
        <v>2705</v>
      </c>
      <c r="F2340" s="649">
        <v>6</v>
      </c>
      <c r="G2340" s="649">
        <v>12924</v>
      </c>
      <c r="H2340" s="649"/>
      <c r="I2340" s="649">
        <v>2154</v>
      </c>
      <c r="J2340" s="649"/>
      <c r="K2340" s="649"/>
      <c r="L2340" s="649"/>
      <c r="M2340" s="649"/>
      <c r="N2340" s="649">
        <v>7</v>
      </c>
      <c r="O2340" s="649">
        <v>15092</v>
      </c>
      <c r="P2340" s="637"/>
      <c r="Q2340" s="650">
        <v>2156</v>
      </c>
    </row>
    <row r="2341" spans="1:17" ht="14.4" customHeight="1" x14ac:dyDescent="0.3">
      <c r="A2341" s="631" t="s">
        <v>3249</v>
      </c>
      <c r="B2341" s="632" t="s">
        <v>2531</v>
      </c>
      <c r="C2341" s="632" t="s">
        <v>634</v>
      </c>
      <c r="D2341" s="632" t="s">
        <v>2704</v>
      </c>
      <c r="E2341" s="632" t="s">
        <v>2706</v>
      </c>
      <c r="F2341" s="649">
        <v>25</v>
      </c>
      <c r="G2341" s="649">
        <v>53850</v>
      </c>
      <c r="H2341" s="649">
        <v>1.3151788985224082</v>
      </c>
      <c r="I2341" s="649">
        <v>2154</v>
      </c>
      <c r="J2341" s="649">
        <v>19</v>
      </c>
      <c r="K2341" s="649">
        <v>40945</v>
      </c>
      <c r="L2341" s="649">
        <v>1</v>
      </c>
      <c r="M2341" s="649">
        <v>2155</v>
      </c>
      <c r="N2341" s="649">
        <v>31</v>
      </c>
      <c r="O2341" s="649">
        <v>66836</v>
      </c>
      <c r="P2341" s="637">
        <v>1.632336060569056</v>
      </c>
      <c r="Q2341" s="650">
        <v>2156</v>
      </c>
    </row>
    <row r="2342" spans="1:17" ht="14.4" customHeight="1" x14ac:dyDescent="0.3">
      <c r="A2342" s="631" t="s">
        <v>3249</v>
      </c>
      <c r="B2342" s="632" t="s">
        <v>2531</v>
      </c>
      <c r="C2342" s="632" t="s">
        <v>634</v>
      </c>
      <c r="D2342" s="632" t="s">
        <v>2918</v>
      </c>
      <c r="E2342" s="632" t="s">
        <v>2903</v>
      </c>
      <c r="F2342" s="649"/>
      <c r="G2342" s="649"/>
      <c r="H2342" s="649"/>
      <c r="I2342" s="649"/>
      <c r="J2342" s="649"/>
      <c r="K2342" s="649"/>
      <c r="L2342" s="649"/>
      <c r="M2342" s="649"/>
      <c r="N2342" s="649">
        <v>2</v>
      </c>
      <c r="O2342" s="649">
        <v>3778</v>
      </c>
      <c r="P2342" s="637"/>
      <c r="Q2342" s="650">
        <v>1889</v>
      </c>
    </row>
    <row r="2343" spans="1:17" ht="14.4" customHeight="1" x14ac:dyDescent="0.3">
      <c r="A2343" s="631" t="s">
        <v>3249</v>
      </c>
      <c r="B2343" s="632" t="s">
        <v>2531</v>
      </c>
      <c r="C2343" s="632" t="s">
        <v>634</v>
      </c>
      <c r="D2343" s="632" t="s">
        <v>2715</v>
      </c>
      <c r="E2343" s="632" t="s">
        <v>2717</v>
      </c>
      <c r="F2343" s="649"/>
      <c r="G2343" s="649"/>
      <c r="H2343" s="649"/>
      <c r="I2343" s="649"/>
      <c r="J2343" s="649"/>
      <c r="K2343" s="649"/>
      <c r="L2343" s="649"/>
      <c r="M2343" s="649"/>
      <c r="N2343" s="649">
        <v>1</v>
      </c>
      <c r="O2343" s="649">
        <v>8462</v>
      </c>
      <c r="P2343" s="637"/>
      <c r="Q2343" s="650">
        <v>8462</v>
      </c>
    </row>
    <row r="2344" spans="1:17" ht="14.4" customHeight="1" x14ac:dyDescent="0.3">
      <c r="A2344" s="631" t="s">
        <v>3249</v>
      </c>
      <c r="B2344" s="632" t="s">
        <v>2531</v>
      </c>
      <c r="C2344" s="632" t="s">
        <v>634</v>
      </c>
      <c r="D2344" s="632" t="s">
        <v>2721</v>
      </c>
      <c r="E2344" s="632" t="s">
        <v>2722</v>
      </c>
      <c r="F2344" s="649">
        <v>1</v>
      </c>
      <c r="G2344" s="649">
        <v>2053</v>
      </c>
      <c r="H2344" s="649"/>
      <c r="I2344" s="649">
        <v>2053</v>
      </c>
      <c r="J2344" s="649"/>
      <c r="K2344" s="649"/>
      <c r="L2344" s="649"/>
      <c r="M2344" s="649"/>
      <c r="N2344" s="649"/>
      <c r="O2344" s="649"/>
      <c r="P2344" s="637"/>
      <c r="Q2344" s="650"/>
    </row>
    <row r="2345" spans="1:17" ht="14.4" customHeight="1" x14ac:dyDescent="0.3">
      <c r="A2345" s="631" t="s">
        <v>3250</v>
      </c>
      <c r="B2345" s="632" t="s">
        <v>2498</v>
      </c>
      <c r="C2345" s="632" t="s">
        <v>634</v>
      </c>
      <c r="D2345" s="632" t="s">
        <v>2529</v>
      </c>
      <c r="E2345" s="632" t="s">
        <v>2530</v>
      </c>
      <c r="F2345" s="649"/>
      <c r="G2345" s="649"/>
      <c r="H2345" s="649"/>
      <c r="I2345" s="649"/>
      <c r="J2345" s="649"/>
      <c r="K2345" s="649"/>
      <c r="L2345" s="649"/>
      <c r="M2345" s="649"/>
      <c r="N2345" s="649">
        <v>1</v>
      </c>
      <c r="O2345" s="649">
        <v>372</v>
      </c>
      <c r="P2345" s="637"/>
      <c r="Q2345" s="650">
        <v>372</v>
      </c>
    </row>
    <row r="2346" spans="1:17" ht="14.4" customHeight="1" x14ac:dyDescent="0.3">
      <c r="A2346" s="631" t="s">
        <v>3250</v>
      </c>
      <c r="B2346" s="632" t="s">
        <v>2531</v>
      </c>
      <c r="C2346" s="632" t="s">
        <v>2499</v>
      </c>
      <c r="D2346" s="632" t="s">
        <v>2533</v>
      </c>
      <c r="E2346" s="632" t="s">
        <v>618</v>
      </c>
      <c r="F2346" s="649"/>
      <c r="G2346" s="649"/>
      <c r="H2346" s="649"/>
      <c r="I2346" s="649"/>
      <c r="J2346" s="649">
        <v>0.35</v>
      </c>
      <c r="K2346" s="649">
        <v>947.81</v>
      </c>
      <c r="L2346" s="649">
        <v>1</v>
      </c>
      <c r="M2346" s="649">
        <v>2708.0285714285715</v>
      </c>
      <c r="N2346" s="649"/>
      <c r="O2346" s="649"/>
      <c r="P2346" s="637"/>
      <c r="Q2346" s="650"/>
    </row>
    <row r="2347" spans="1:17" ht="14.4" customHeight="1" x14ac:dyDescent="0.3">
      <c r="A2347" s="631" t="s">
        <v>3250</v>
      </c>
      <c r="B2347" s="632" t="s">
        <v>2531</v>
      </c>
      <c r="C2347" s="632" t="s">
        <v>2499</v>
      </c>
      <c r="D2347" s="632" t="s">
        <v>2534</v>
      </c>
      <c r="E2347" s="632" t="s">
        <v>618</v>
      </c>
      <c r="F2347" s="649"/>
      <c r="G2347" s="649"/>
      <c r="H2347" s="649"/>
      <c r="I2347" s="649"/>
      <c r="J2347" s="649">
        <v>0.4</v>
      </c>
      <c r="K2347" s="649">
        <v>2708.04</v>
      </c>
      <c r="L2347" s="649">
        <v>1</v>
      </c>
      <c r="M2347" s="649">
        <v>6770.0999999999995</v>
      </c>
      <c r="N2347" s="649">
        <v>0.4</v>
      </c>
      <c r="O2347" s="649">
        <v>2590.52</v>
      </c>
      <c r="P2347" s="637">
        <v>0.95660329980354797</v>
      </c>
      <c r="Q2347" s="650">
        <v>6476.2999999999993</v>
      </c>
    </row>
    <row r="2348" spans="1:17" ht="14.4" customHeight="1" x14ac:dyDescent="0.3">
      <c r="A2348" s="631" t="s">
        <v>3250</v>
      </c>
      <c r="B2348" s="632" t="s">
        <v>2531</v>
      </c>
      <c r="C2348" s="632" t="s">
        <v>2499</v>
      </c>
      <c r="D2348" s="632" t="s">
        <v>2542</v>
      </c>
      <c r="E2348" s="632" t="s">
        <v>616</v>
      </c>
      <c r="F2348" s="649"/>
      <c r="G2348" s="649"/>
      <c r="H2348" s="649"/>
      <c r="I2348" s="649"/>
      <c r="J2348" s="649">
        <v>1</v>
      </c>
      <c r="K2348" s="649">
        <v>843.46</v>
      </c>
      <c r="L2348" s="649">
        <v>1</v>
      </c>
      <c r="M2348" s="649">
        <v>843.46</v>
      </c>
      <c r="N2348" s="649">
        <v>3</v>
      </c>
      <c r="O2348" s="649">
        <v>2023.53</v>
      </c>
      <c r="P2348" s="637">
        <v>2.3990823512673982</v>
      </c>
      <c r="Q2348" s="650">
        <v>674.51</v>
      </c>
    </row>
    <row r="2349" spans="1:17" ht="14.4" customHeight="1" x14ac:dyDescent="0.3">
      <c r="A2349" s="631" t="s">
        <v>3250</v>
      </c>
      <c r="B2349" s="632" t="s">
        <v>2531</v>
      </c>
      <c r="C2349" s="632" t="s">
        <v>2499</v>
      </c>
      <c r="D2349" s="632" t="s">
        <v>2545</v>
      </c>
      <c r="E2349" s="632" t="s">
        <v>716</v>
      </c>
      <c r="F2349" s="649"/>
      <c r="G2349" s="649"/>
      <c r="H2349" s="649"/>
      <c r="I2349" s="649"/>
      <c r="J2349" s="649">
        <v>7.0000000000000007E-2</v>
      </c>
      <c r="K2349" s="649">
        <v>636.66</v>
      </c>
      <c r="L2349" s="649">
        <v>1</v>
      </c>
      <c r="M2349" s="649">
        <v>9095.1428571428551</v>
      </c>
      <c r="N2349" s="649"/>
      <c r="O2349" s="649"/>
      <c r="P2349" s="637"/>
      <c r="Q2349" s="650"/>
    </row>
    <row r="2350" spans="1:17" ht="14.4" customHeight="1" x14ac:dyDescent="0.3">
      <c r="A2350" s="631" t="s">
        <v>3250</v>
      </c>
      <c r="B2350" s="632" t="s">
        <v>2531</v>
      </c>
      <c r="C2350" s="632" t="s">
        <v>2499</v>
      </c>
      <c r="D2350" s="632" t="s">
        <v>2546</v>
      </c>
      <c r="E2350" s="632" t="s">
        <v>723</v>
      </c>
      <c r="F2350" s="649"/>
      <c r="G2350" s="649"/>
      <c r="H2350" s="649"/>
      <c r="I2350" s="649"/>
      <c r="J2350" s="649">
        <v>0.2</v>
      </c>
      <c r="K2350" s="649">
        <v>389.86</v>
      </c>
      <c r="L2350" s="649">
        <v>1</v>
      </c>
      <c r="M2350" s="649">
        <v>1949.3</v>
      </c>
      <c r="N2350" s="649"/>
      <c r="O2350" s="649"/>
      <c r="P2350" s="637"/>
      <c r="Q2350" s="650"/>
    </row>
    <row r="2351" spans="1:17" ht="14.4" customHeight="1" x14ac:dyDescent="0.3">
      <c r="A2351" s="631" t="s">
        <v>3250</v>
      </c>
      <c r="B2351" s="632" t="s">
        <v>2531</v>
      </c>
      <c r="C2351" s="632" t="s">
        <v>2499</v>
      </c>
      <c r="D2351" s="632" t="s">
        <v>2547</v>
      </c>
      <c r="E2351" s="632" t="s">
        <v>716</v>
      </c>
      <c r="F2351" s="649"/>
      <c r="G2351" s="649"/>
      <c r="H2351" s="649"/>
      <c r="I2351" s="649"/>
      <c r="J2351" s="649">
        <v>0.25</v>
      </c>
      <c r="K2351" s="649">
        <v>454.76</v>
      </c>
      <c r="L2351" s="649">
        <v>1</v>
      </c>
      <c r="M2351" s="649">
        <v>1819.04</v>
      </c>
      <c r="N2351" s="649">
        <v>0.64999999999999991</v>
      </c>
      <c r="O2351" s="649">
        <v>833.31999999999994</v>
      </c>
      <c r="P2351" s="637">
        <v>1.8324390887501099</v>
      </c>
      <c r="Q2351" s="650">
        <v>1282.0307692307692</v>
      </c>
    </row>
    <row r="2352" spans="1:17" ht="14.4" customHeight="1" x14ac:dyDescent="0.3">
      <c r="A2352" s="631" t="s">
        <v>3250</v>
      </c>
      <c r="B2352" s="632" t="s">
        <v>2531</v>
      </c>
      <c r="C2352" s="632" t="s">
        <v>2499</v>
      </c>
      <c r="D2352" s="632" t="s">
        <v>2548</v>
      </c>
      <c r="E2352" s="632" t="s">
        <v>625</v>
      </c>
      <c r="F2352" s="649"/>
      <c r="G2352" s="649"/>
      <c r="H2352" s="649"/>
      <c r="I2352" s="649"/>
      <c r="J2352" s="649">
        <v>0.15</v>
      </c>
      <c r="K2352" s="649">
        <v>77.64</v>
      </c>
      <c r="L2352" s="649">
        <v>1</v>
      </c>
      <c r="M2352" s="649">
        <v>517.6</v>
      </c>
      <c r="N2352" s="649"/>
      <c r="O2352" s="649"/>
      <c r="P2352" s="637"/>
      <c r="Q2352" s="650"/>
    </row>
    <row r="2353" spans="1:17" ht="14.4" customHeight="1" x14ac:dyDescent="0.3">
      <c r="A2353" s="631" t="s">
        <v>3250</v>
      </c>
      <c r="B2353" s="632" t="s">
        <v>2531</v>
      </c>
      <c r="C2353" s="632" t="s">
        <v>2499</v>
      </c>
      <c r="D2353" s="632" t="s">
        <v>2549</v>
      </c>
      <c r="E2353" s="632" t="s">
        <v>627</v>
      </c>
      <c r="F2353" s="649"/>
      <c r="G2353" s="649"/>
      <c r="H2353" s="649"/>
      <c r="I2353" s="649"/>
      <c r="J2353" s="649">
        <v>0.05</v>
      </c>
      <c r="K2353" s="649">
        <v>45.19</v>
      </c>
      <c r="L2353" s="649">
        <v>1</v>
      </c>
      <c r="M2353" s="649">
        <v>903.8</v>
      </c>
      <c r="N2353" s="649"/>
      <c r="O2353" s="649"/>
      <c r="P2353" s="637"/>
      <c r="Q2353" s="650"/>
    </row>
    <row r="2354" spans="1:17" ht="14.4" customHeight="1" x14ac:dyDescent="0.3">
      <c r="A2354" s="631" t="s">
        <v>3250</v>
      </c>
      <c r="B2354" s="632" t="s">
        <v>2531</v>
      </c>
      <c r="C2354" s="632" t="s">
        <v>2499</v>
      </c>
      <c r="D2354" s="632" t="s">
        <v>2550</v>
      </c>
      <c r="E2354" s="632" t="s">
        <v>716</v>
      </c>
      <c r="F2354" s="649"/>
      <c r="G2354" s="649"/>
      <c r="H2354" s="649"/>
      <c r="I2354" s="649"/>
      <c r="J2354" s="649">
        <v>0.06</v>
      </c>
      <c r="K2354" s="649">
        <v>1964.5500000000002</v>
      </c>
      <c r="L2354" s="649">
        <v>1</v>
      </c>
      <c r="M2354" s="649">
        <v>32742.500000000004</v>
      </c>
      <c r="N2354" s="649">
        <v>0.02</v>
      </c>
      <c r="O2354" s="649">
        <v>836.76</v>
      </c>
      <c r="P2354" s="637">
        <v>0.4259296021989768</v>
      </c>
      <c r="Q2354" s="650">
        <v>41838</v>
      </c>
    </row>
    <row r="2355" spans="1:17" ht="14.4" customHeight="1" x14ac:dyDescent="0.3">
      <c r="A2355" s="631" t="s">
        <v>3250</v>
      </c>
      <c r="B2355" s="632" t="s">
        <v>2531</v>
      </c>
      <c r="C2355" s="632" t="s">
        <v>2501</v>
      </c>
      <c r="D2355" s="632" t="s">
        <v>2504</v>
      </c>
      <c r="E2355" s="632" t="s">
        <v>2505</v>
      </c>
      <c r="F2355" s="649"/>
      <c r="G2355" s="649"/>
      <c r="H2355" s="649"/>
      <c r="I2355" s="649"/>
      <c r="J2355" s="649"/>
      <c r="K2355" s="649"/>
      <c r="L2355" s="649"/>
      <c r="M2355" s="649"/>
      <c r="N2355" s="649">
        <v>1</v>
      </c>
      <c r="O2355" s="649">
        <v>893.9</v>
      </c>
      <c r="P2355" s="637"/>
      <c r="Q2355" s="650">
        <v>893.9</v>
      </c>
    </row>
    <row r="2356" spans="1:17" ht="14.4" customHeight="1" x14ac:dyDescent="0.3">
      <c r="A2356" s="631" t="s">
        <v>3250</v>
      </c>
      <c r="B2356" s="632" t="s">
        <v>2531</v>
      </c>
      <c r="C2356" s="632" t="s">
        <v>2501</v>
      </c>
      <c r="D2356" s="632" t="s">
        <v>2567</v>
      </c>
      <c r="E2356" s="632" t="s">
        <v>2568</v>
      </c>
      <c r="F2356" s="649"/>
      <c r="G2356" s="649"/>
      <c r="H2356" s="649"/>
      <c r="I2356" s="649"/>
      <c r="J2356" s="649">
        <v>1</v>
      </c>
      <c r="K2356" s="649">
        <v>1841.62</v>
      </c>
      <c r="L2356" s="649">
        <v>1</v>
      </c>
      <c r="M2356" s="649">
        <v>1841.62</v>
      </c>
      <c r="N2356" s="649"/>
      <c r="O2356" s="649"/>
      <c r="P2356" s="637"/>
      <c r="Q2356" s="650"/>
    </row>
    <row r="2357" spans="1:17" ht="14.4" customHeight="1" x14ac:dyDescent="0.3">
      <c r="A2357" s="631" t="s">
        <v>3250</v>
      </c>
      <c r="B2357" s="632" t="s">
        <v>2531</v>
      </c>
      <c r="C2357" s="632" t="s">
        <v>634</v>
      </c>
      <c r="D2357" s="632" t="s">
        <v>2510</v>
      </c>
      <c r="E2357" s="632" t="s">
        <v>2511</v>
      </c>
      <c r="F2357" s="649">
        <v>1</v>
      </c>
      <c r="G2357" s="649">
        <v>37</v>
      </c>
      <c r="H2357" s="649"/>
      <c r="I2357" s="649">
        <v>37</v>
      </c>
      <c r="J2357" s="649"/>
      <c r="K2357" s="649"/>
      <c r="L2357" s="649"/>
      <c r="M2357" s="649"/>
      <c r="N2357" s="649"/>
      <c r="O2357" s="649"/>
      <c r="P2357" s="637"/>
      <c r="Q2357" s="650"/>
    </row>
    <row r="2358" spans="1:17" ht="14.4" customHeight="1" x14ac:dyDescent="0.3">
      <c r="A2358" s="631" t="s">
        <v>3250</v>
      </c>
      <c r="B2358" s="632" t="s">
        <v>2531</v>
      </c>
      <c r="C2358" s="632" t="s">
        <v>634</v>
      </c>
      <c r="D2358" s="632" t="s">
        <v>2587</v>
      </c>
      <c r="E2358" s="632" t="s">
        <v>2588</v>
      </c>
      <c r="F2358" s="649">
        <v>1</v>
      </c>
      <c r="G2358" s="649">
        <v>213</v>
      </c>
      <c r="H2358" s="649"/>
      <c r="I2358" s="649">
        <v>213</v>
      </c>
      <c r="J2358" s="649"/>
      <c r="K2358" s="649"/>
      <c r="L2358" s="649"/>
      <c r="M2358" s="649"/>
      <c r="N2358" s="649">
        <v>1</v>
      </c>
      <c r="O2358" s="649">
        <v>214</v>
      </c>
      <c r="P2358" s="637"/>
      <c r="Q2358" s="650">
        <v>214</v>
      </c>
    </row>
    <row r="2359" spans="1:17" ht="14.4" customHeight="1" x14ac:dyDescent="0.3">
      <c r="A2359" s="631" t="s">
        <v>3250</v>
      </c>
      <c r="B2359" s="632" t="s">
        <v>2531</v>
      </c>
      <c r="C2359" s="632" t="s">
        <v>634</v>
      </c>
      <c r="D2359" s="632" t="s">
        <v>2590</v>
      </c>
      <c r="E2359" s="632" t="s">
        <v>2591</v>
      </c>
      <c r="F2359" s="649">
        <v>1</v>
      </c>
      <c r="G2359" s="649">
        <v>155</v>
      </c>
      <c r="H2359" s="649">
        <v>0.25</v>
      </c>
      <c r="I2359" s="649">
        <v>155</v>
      </c>
      <c r="J2359" s="649">
        <v>4</v>
      </c>
      <c r="K2359" s="649">
        <v>620</v>
      </c>
      <c r="L2359" s="649">
        <v>1</v>
      </c>
      <c r="M2359" s="649">
        <v>155</v>
      </c>
      <c r="N2359" s="649">
        <v>3</v>
      </c>
      <c r="O2359" s="649">
        <v>465</v>
      </c>
      <c r="P2359" s="637">
        <v>0.75</v>
      </c>
      <c r="Q2359" s="650">
        <v>155</v>
      </c>
    </row>
    <row r="2360" spans="1:17" ht="14.4" customHeight="1" x14ac:dyDescent="0.3">
      <c r="A2360" s="631" t="s">
        <v>3250</v>
      </c>
      <c r="B2360" s="632" t="s">
        <v>2531</v>
      </c>
      <c r="C2360" s="632" t="s">
        <v>634</v>
      </c>
      <c r="D2360" s="632" t="s">
        <v>2590</v>
      </c>
      <c r="E2360" s="632" t="s">
        <v>2592</v>
      </c>
      <c r="F2360" s="649">
        <v>6</v>
      </c>
      <c r="G2360" s="649">
        <v>930</v>
      </c>
      <c r="H2360" s="649">
        <v>0.75</v>
      </c>
      <c r="I2360" s="649">
        <v>155</v>
      </c>
      <c r="J2360" s="649">
        <v>8</v>
      </c>
      <c r="K2360" s="649">
        <v>1240</v>
      </c>
      <c r="L2360" s="649">
        <v>1</v>
      </c>
      <c r="M2360" s="649">
        <v>155</v>
      </c>
      <c r="N2360" s="649">
        <v>4</v>
      </c>
      <c r="O2360" s="649">
        <v>620</v>
      </c>
      <c r="P2360" s="637">
        <v>0.5</v>
      </c>
      <c r="Q2360" s="650">
        <v>155</v>
      </c>
    </row>
    <row r="2361" spans="1:17" ht="14.4" customHeight="1" x14ac:dyDescent="0.3">
      <c r="A2361" s="631" t="s">
        <v>3250</v>
      </c>
      <c r="B2361" s="632" t="s">
        <v>2531</v>
      </c>
      <c r="C2361" s="632" t="s">
        <v>634</v>
      </c>
      <c r="D2361" s="632" t="s">
        <v>2593</v>
      </c>
      <c r="E2361" s="632" t="s">
        <v>2594</v>
      </c>
      <c r="F2361" s="649">
        <v>1</v>
      </c>
      <c r="G2361" s="649">
        <v>187</v>
      </c>
      <c r="H2361" s="649">
        <v>0.16666666666666666</v>
      </c>
      <c r="I2361" s="649">
        <v>187</v>
      </c>
      <c r="J2361" s="649">
        <v>6</v>
      </c>
      <c r="K2361" s="649">
        <v>1122</v>
      </c>
      <c r="L2361" s="649">
        <v>1</v>
      </c>
      <c r="M2361" s="649">
        <v>187</v>
      </c>
      <c r="N2361" s="649">
        <v>2</v>
      </c>
      <c r="O2361" s="649">
        <v>374</v>
      </c>
      <c r="P2361" s="637">
        <v>0.33333333333333331</v>
      </c>
      <c r="Q2361" s="650">
        <v>187</v>
      </c>
    </row>
    <row r="2362" spans="1:17" ht="14.4" customHeight="1" x14ac:dyDescent="0.3">
      <c r="A2362" s="631" t="s">
        <v>3250</v>
      </c>
      <c r="B2362" s="632" t="s">
        <v>2531</v>
      </c>
      <c r="C2362" s="632" t="s">
        <v>634</v>
      </c>
      <c r="D2362" s="632" t="s">
        <v>2593</v>
      </c>
      <c r="E2362" s="632" t="s">
        <v>2595</v>
      </c>
      <c r="F2362" s="649">
        <v>19</v>
      </c>
      <c r="G2362" s="649">
        <v>3553</v>
      </c>
      <c r="H2362" s="649">
        <v>0.95</v>
      </c>
      <c r="I2362" s="649">
        <v>187</v>
      </c>
      <c r="J2362" s="649">
        <v>20</v>
      </c>
      <c r="K2362" s="649">
        <v>3740</v>
      </c>
      <c r="L2362" s="649">
        <v>1</v>
      </c>
      <c r="M2362" s="649">
        <v>187</v>
      </c>
      <c r="N2362" s="649">
        <v>25</v>
      </c>
      <c r="O2362" s="649">
        <v>4675</v>
      </c>
      <c r="P2362" s="637">
        <v>1.25</v>
      </c>
      <c r="Q2362" s="650">
        <v>187</v>
      </c>
    </row>
    <row r="2363" spans="1:17" ht="14.4" customHeight="1" x14ac:dyDescent="0.3">
      <c r="A2363" s="631" t="s">
        <v>3250</v>
      </c>
      <c r="B2363" s="632" t="s">
        <v>2531</v>
      </c>
      <c r="C2363" s="632" t="s">
        <v>634</v>
      </c>
      <c r="D2363" s="632" t="s">
        <v>2596</v>
      </c>
      <c r="E2363" s="632" t="s">
        <v>2597</v>
      </c>
      <c r="F2363" s="649">
        <v>11</v>
      </c>
      <c r="G2363" s="649">
        <v>1408</v>
      </c>
      <c r="H2363" s="649">
        <v>0.5</v>
      </c>
      <c r="I2363" s="649">
        <v>128</v>
      </c>
      <c r="J2363" s="649">
        <v>22</v>
      </c>
      <c r="K2363" s="649">
        <v>2816</v>
      </c>
      <c r="L2363" s="649">
        <v>1</v>
      </c>
      <c r="M2363" s="649">
        <v>128</v>
      </c>
      <c r="N2363" s="649">
        <v>36</v>
      </c>
      <c r="O2363" s="649">
        <v>4608</v>
      </c>
      <c r="P2363" s="637">
        <v>1.6363636363636365</v>
      </c>
      <c r="Q2363" s="650">
        <v>128</v>
      </c>
    </row>
    <row r="2364" spans="1:17" ht="14.4" customHeight="1" x14ac:dyDescent="0.3">
      <c r="A2364" s="631" t="s">
        <v>3250</v>
      </c>
      <c r="B2364" s="632" t="s">
        <v>2531</v>
      </c>
      <c r="C2364" s="632" t="s">
        <v>634</v>
      </c>
      <c r="D2364" s="632" t="s">
        <v>2596</v>
      </c>
      <c r="E2364" s="632" t="s">
        <v>2598</v>
      </c>
      <c r="F2364" s="649">
        <v>17</v>
      </c>
      <c r="G2364" s="649">
        <v>2176</v>
      </c>
      <c r="H2364" s="649">
        <v>0.80952380952380953</v>
      </c>
      <c r="I2364" s="649">
        <v>128</v>
      </c>
      <c r="J2364" s="649">
        <v>21</v>
      </c>
      <c r="K2364" s="649">
        <v>2688</v>
      </c>
      <c r="L2364" s="649">
        <v>1</v>
      </c>
      <c r="M2364" s="649">
        <v>128</v>
      </c>
      <c r="N2364" s="649">
        <v>2</v>
      </c>
      <c r="O2364" s="649">
        <v>256</v>
      </c>
      <c r="P2364" s="637">
        <v>9.5238095238095233E-2</v>
      </c>
      <c r="Q2364" s="650">
        <v>128</v>
      </c>
    </row>
    <row r="2365" spans="1:17" ht="14.4" customHeight="1" x14ac:dyDescent="0.3">
      <c r="A2365" s="631" t="s">
        <v>3250</v>
      </c>
      <c r="B2365" s="632" t="s">
        <v>2531</v>
      </c>
      <c r="C2365" s="632" t="s">
        <v>634</v>
      </c>
      <c r="D2365" s="632" t="s">
        <v>2599</v>
      </c>
      <c r="E2365" s="632" t="s">
        <v>2600</v>
      </c>
      <c r="F2365" s="649">
        <v>61</v>
      </c>
      <c r="G2365" s="649">
        <v>13603</v>
      </c>
      <c r="H2365" s="649">
        <v>1.1509433962264151</v>
      </c>
      <c r="I2365" s="649">
        <v>223</v>
      </c>
      <c r="J2365" s="649">
        <v>53</v>
      </c>
      <c r="K2365" s="649">
        <v>11819</v>
      </c>
      <c r="L2365" s="649">
        <v>1</v>
      </c>
      <c r="M2365" s="649">
        <v>223</v>
      </c>
      <c r="N2365" s="649">
        <v>70</v>
      </c>
      <c r="O2365" s="649">
        <v>15680</v>
      </c>
      <c r="P2365" s="637">
        <v>1.326677383873424</v>
      </c>
      <c r="Q2365" s="650">
        <v>224</v>
      </c>
    </row>
    <row r="2366" spans="1:17" ht="14.4" customHeight="1" x14ac:dyDescent="0.3">
      <c r="A2366" s="631" t="s">
        <v>3250</v>
      </c>
      <c r="B2366" s="632" t="s">
        <v>2531</v>
      </c>
      <c r="C2366" s="632" t="s">
        <v>634</v>
      </c>
      <c r="D2366" s="632" t="s">
        <v>2599</v>
      </c>
      <c r="E2366" s="632" t="s">
        <v>2601</v>
      </c>
      <c r="F2366" s="649">
        <v>7</v>
      </c>
      <c r="G2366" s="649">
        <v>1561</v>
      </c>
      <c r="H2366" s="649">
        <v>1</v>
      </c>
      <c r="I2366" s="649">
        <v>223</v>
      </c>
      <c r="J2366" s="649">
        <v>7</v>
      </c>
      <c r="K2366" s="649">
        <v>1561</v>
      </c>
      <c r="L2366" s="649">
        <v>1</v>
      </c>
      <c r="M2366" s="649">
        <v>223</v>
      </c>
      <c r="N2366" s="649">
        <v>4</v>
      </c>
      <c r="O2366" s="649">
        <v>896</v>
      </c>
      <c r="P2366" s="637">
        <v>0.57399103139013452</v>
      </c>
      <c r="Q2366" s="650">
        <v>224</v>
      </c>
    </row>
    <row r="2367" spans="1:17" ht="14.4" customHeight="1" x14ac:dyDescent="0.3">
      <c r="A2367" s="631" t="s">
        <v>3250</v>
      </c>
      <c r="B2367" s="632" t="s">
        <v>2531</v>
      </c>
      <c r="C2367" s="632" t="s">
        <v>634</v>
      </c>
      <c r="D2367" s="632" t="s">
        <v>2602</v>
      </c>
      <c r="E2367" s="632" t="s">
        <v>2603</v>
      </c>
      <c r="F2367" s="649">
        <v>1</v>
      </c>
      <c r="G2367" s="649">
        <v>223</v>
      </c>
      <c r="H2367" s="649">
        <v>1</v>
      </c>
      <c r="I2367" s="649">
        <v>223</v>
      </c>
      <c r="J2367" s="649">
        <v>1</v>
      </c>
      <c r="K2367" s="649">
        <v>223</v>
      </c>
      <c r="L2367" s="649">
        <v>1</v>
      </c>
      <c r="M2367" s="649">
        <v>223</v>
      </c>
      <c r="N2367" s="649"/>
      <c r="O2367" s="649"/>
      <c r="P2367" s="637"/>
      <c r="Q2367" s="650"/>
    </row>
    <row r="2368" spans="1:17" ht="14.4" customHeight="1" x14ac:dyDescent="0.3">
      <c r="A2368" s="631" t="s">
        <v>3250</v>
      </c>
      <c r="B2368" s="632" t="s">
        <v>2531</v>
      </c>
      <c r="C2368" s="632" t="s">
        <v>634</v>
      </c>
      <c r="D2368" s="632" t="s">
        <v>2602</v>
      </c>
      <c r="E2368" s="632" t="s">
        <v>2604</v>
      </c>
      <c r="F2368" s="649"/>
      <c r="G2368" s="649"/>
      <c r="H2368" s="649"/>
      <c r="I2368" s="649"/>
      <c r="J2368" s="649">
        <v>1</v>
      </c>
      <c r="K2368" s="649">
        <v>223</v>
      </c>
      <c r="L2368" s="649">
        <v>1</v>
      </c>
      <c r="M2368" s="649">
        <v>223</v>
      </c>
      <c r="N2368" s="649">
        <v>1</v>
      </c>
      <c r="O2368" s="649">
        <v>224</v>
      </c>
      <c r="P2368" s="637">
        <v>1.0044843049327354</v>
      </c>
      <c r="Q2368" s="650">
        <v>224</v>
      </c>
    </row>
    <row r="2369" spans="1:17" ht="14.4" customHeight="1" x14ac:dyDescent="0.3">
      <c r="A2369" s="631" t="s">
        <v>3250</v>
      </c>
      <c r="B2369" s="632" t="s">
        <v>2531</v>
      </c>
      <c r="C2369" s="632" t="s">
        <v>634</v>
      </c>
      <c r="D2369" s="632" t="s">
        <v>2608</v>
      </c>
      <c r="E2369" s="632" t="s">
        <v>2609</v>
      </c>
      <c r="F2369" s="649">
        <v>1</v>
      </c>
      <c r="G2369" s="649">
        <v>225</v>
      </c>
      <c r="H2369" s="649"/>
      <c r="I2369" s="649">
        <v>225</v>
      </c>
      <c r="J2369" s="649"/>
      <c r="K2369" s="649"/>
      <c r="L2369" s="649"/>
      <c r="M2369" s="649"/>
      <c r="N2369" s="649">
        <v>1</v>
      </c>
      <c r="O2369" s="649">
        <v>226</v>
      </c>
      <c r="P2369" s="637"/>
      <c r="Q2369" s="650">
        <v>226</v>
      </c>
    </row>
    <row r="2370" spans="1:17" ht="14.4" customHeight="1" x14ac:dyDescent="0.3">
      <c r="A2370" s="631" t="s">
        <v>3250</v>
      </c>
      <c r="B2370" s="632" t="s">
        <v>2531</v>
      </c>
      <c r="C2370" s="632" t="s">
        <v>634</v>
      </c>
      <c r="D2370" s="632" t="s">
        <v>2608</v>
      </c>
      <c r="E2370" s="632" t="s">
        <v>2610</v>
      </c>
      <c r="F2370" s="649">
        <v>2</v>
      </c>
      <c r="G2370" s="649">
        <v>450</v>
      </c>
      <c r="H2370" s="649">
        <v>0.33333333333333331</v>
      </c>
      <c r="I2370" s="649">
        <v>225</v>
      </c>
      <c r="J2370" s="649">
        <v>6</v>
      </c>
      <c r="K2370" s="649">
        <v>1350</v>
      </c>
      <c r="L2370" s="649">
        <v>1</v>
      </c>
      <c r="M2370" s="649">
        <v>225</v>
      </c>
      <c r="N2370" s="649">
        <v>2</v>
      </c>
      <c r="O2370" s="649">
        <v>452</v>
      </c>
      <c r="P2370" s="637">
        <v>0.33481481481481479</v>
      </c>
      <c r="Q2370" s="650">
        <v>226</v>
      </c>
    </row>
    <row r="2371" spans="1:17" ht="14.4" customHeight="1" x14ac:dyDescent="0.3">
      <c r="A2371" s="631" t="s">
        <v>3250</v>
      </c>
      <c r="B2371" s="632" t="s">
        <v>2531</v>
      </c>
      <c r="C2371" s="632" t="s">
        <v>634</v>
      </c>
      <c r="D2371" s="632" t="s">
        <v>2611</v>
      </c>
      <c r="E2371" s="632" t="s">
        <v>2613</v>
      </c>
      <c r="F2371" s="649"/>
      <c r="G2371" s="649"/>
      <c r="H2371" s="649"/>
      <c r="I2371" s="649"/>
      <c r="J2371" s="649">
        <v>1</v>
      </c>
      <c r="K2371" s="649">
        <v>626</v>
      </c>
      <c r="L2371" s="649">
        <v>1</v>
      </c>
      <c r="M2371" s="649">
        <v>626</v>
      </c>
      <c r="N2371" s="649"/>
      <c r="O2371" s="649"/>
      <c r="P2371" s="637"/>
      <c r="Q2371" s="650"/>
    </row>
    <row r="2372" spans="1:17" ht="14.4" customHeight="1" x14ac:dyDescent="0.3">
      <c r="A2372" s="631" t="s">
        <v>3250</v>
      </c>
      <c r="B2372" s="632" t="s">
        <v>2531</v>
      </c>
      <c r="C2372" s="632" t="s">
        <v>634</v>
      </c>
      <c r="D2372" s="632" t="s">
        <v>2630</v>
      </c>
      <c r="E2372" s="632" t="s">
        <v>2631</v>
      </c>
      <c r="F2372" s="649"/>
      <c r="G2372" s="649"/>
      <c r="H2372" s="649"/>
      <c r="I2372" s="649"/>
      <c r="J2372" s="649"/>
      <c r="K2372" s="649"/>
      <c r="L2372" s="649"/>
      <c r="M2372" s="649"/>
      <c r="N2372" s="649">
        <v>1</v>
      </c>
      <c r="O2372" s="649">
        <v>350</v>
      </c>
      <c r="P2372" s="637"/>
      <c r="Q2372" s="650">
        <v>350</v>
      </c>
    </row>
    <row r="2373" spans="1:17" ht="14.4" customHeight="1" x14ac:dyDescent="0.3">
      <c r="A2373" s="631" t="s">
        <v>3250</v>
      </c>
      <c r="B2373" s="632" t="s">
        <v>2531</v>
      </c>
      <c r="C2373" s="632" t="s">
        <v>634</v>
      </c>
      <c r="D2373" s="632" t="s">
        <v>2642</v>
      </c>
      <c r="E2373" s="632" t="s">
        <v>2643</v>
      </c>
      <c r="F2373" s="649"/>
      <c r="G2373" s="649"/>
      <c r="H2373" s="649"/>
      <c r="I2373" s="649"/>
      <c r="J2373" s="649">
        <v>4</v>
      </c>
      <c r="K2373" s="649">
        <v>5176</v>
      </c>
      <c r="L2373" s="649">
        <v>1</v>
      </c>
      <c r="M2373" s="649">
        <v>1294</v>
      </c>
      <c r="N2373" s="649">
        <v>2</v>
      </c>
      <c r="O2373" s="649">
        <v>2588</v>
      </c>
      <c r="P2373" s="637">
        <v>0.5</v>
      </c>
      <c r="Q2373" s="650">
        <v>1294</v>
      </c>
    </row>
    <row r="2374" spans="1:17" ht="14.4" customHeight="1" x14ac:dyDescent="0.3">
      <c r="A2374" s="631" t="s">
        <v>3250</v>
      </c>
      <c r="B2374" s="632" t="s">
        <v>2531</v>
      </c>
      <c r="C2374" s="632" t="s">
        <v>634</v>
      </c>
      <c r="D2374" s="632" t="s">
        <v>2644</v>
      </c>
      <c r="E2374" s="632" t="s">
        <v>2645</v>
      </c>
      <c r="F2374" s="649"/>
      <c r="G2374" s="649"/>
      <c r="H2374" s="649"/>
      <c r="I2374" s="649"/>
      <c r="J2374" s="649">
        <v>3</v>
      </c>
      <c r="K2374" s="649">
        <v>3534</v>
      </c>
      <c r="L2374" s="649">
        <v>1</v>
      </c>
      <c r="M2374" s="649">
        <v>1178</v>
      </c>
      <c r="N2374" s="649">
        <v>2</v>
      </c>
      <c r="O2374" s="649">
        <v>2356</v>
      </c>
      <c r="P2374" s="637">
        <v>0.66666666666666663</v>
      </c>
      <c r="Q2374" s="650">
        <v>1178</v>
      </c>
    </row>
    <row r="2375" spans="1:17" ht="14.4" customHeight="1" x14ac:dyDescent="0.3">
      <c r="A2375" s="631" t="s">
        <v>3250</v>
      </c>
      <c r="B2375" s="632" t="s">
        <v>2531</v>
      </c>
      <c r="C2375" s="632" t="s">
        <v>634</v>
      </c>
      <c r="D2375" s="632" t="s">
        <v>2646</v>
      </c>
      <c r="E2375" s="632" t="s">
        <v>2647</v>
      </c>
      <c r="F2375" s="649">
        <v>4</v>
      </c>
      <c r="G2375" s="649">
        <v>20628</v>
      </c>
      <c r="H2375" s="649">
        <v>0.16</v>
      </c>
      <c r="I2375" s="649">
        <v>5157</v>
      </c>
      <c r="J2375" s="649">
        <v>25</v>
      </c>
      <c r="K2375" s="649">
        <v>128925</v>
      </c>
      <c r="L2375" s="649">
        <v>1</v>
      </c>
      <c r="M2375" s="649">
        <v>5157</v>
      </c>
      <c r="N2375" s="649">
        <v>19</v>
      </c>
      <c r="O2375" s="649">
        <v>97994</v>
      </c>
      <c r="P2375" s="637">
        <v>0.76008532092301728</v>
      </c>
      <c r="Q2375" s="650">
        <v>5157.5789473684208</v>
      </c>
    </row>
    <row r="2376" spans="1:17" ht="14.4" customHeight="1" x14ac:dyDescent="0.3">
      <c r="A2376" s="631" t="s">
        <v>3250</v>
      </c>
      <c r="B2376" s="632" t="s">
        <v>2531</v>
      </c>
      <c r="C2376" s="632" t="s">
        <v>634</v>
      </c>
      <c r="D2376" s="632" t="s">
        <v>2651</v>
      </c>
      <c r="E2376" s="632" t="s">
        <v>2653</v>
      </c>
      <c r="F2376" s="649"/>
      <c r="G2376" s="649"/>
      <c r="H2376" s="649"/>
      <c r="I2376" s="649"/>
      <c r="J2376" s="649">
        <v>1</v>
      </c>
      <c r="K2376" s="649">
        <v>5620</v>
      </c>
      <c r="L2376" s="649">
        <v>1</v>
      </c>
      <c r="M2376" s="649">
        <v>5620</v>
      </c>
      <c r="N2376" s="649"/>
      <c r="O2376" s="649"/>
      <c r="P2376" s="637"/>
      <c r="Q2376" s="650"/>
    </row>
    <row r="2377" spans="1:17" ht="14.4" customHeight="1" x14ac:dyDescent="0.3">
      <c r="A2377" s="631" t="s">
        <v>3250</v>
      </c>
      <c r="B2377" s="632" t="s">
        <v>2531</v>
      </c>
      <c r="C2377" s="632" t="s">
        <v>634</v>
      </c>
      <c r="D2377" s="632" t="s">
        <v>2659</v>
      </c>
      <c r="E2377" s="632" t="s">
        <v>2660</v>
      </c>
      <c r="F2377" s="649">
        <v>6</v>
      </c>
      <c r="G2377" s="649">
        <v>1062</v>
      </c>
      <c r="H2377" s="649">
        <v>0.75</v>
      </c>
      <c r="I2377" s="649">
        <v>177</v>
      </c>
      <c r="J2377" s="649">
        <v>8</v>
      </c>
      <c r="K2377" s="649">
        <v>1416</v>
      </c>
      <c r="L2377" s="649">
        <v>1</v>
      </c>
      <c r="M2377" s="649">
        <v>177</v>
      </c>
      <c r="N2377" s="649">
        <v>18</v>
      </c>
      <c r="O2377" s="649">
        <v>3204</v>
      </c>
      <c r="P2377" s="637">
        <v>2.2627118644067798</v>
      </c>
      <c r="Q2377" s="650">
        <v>178</v>
      </c>
    </row>
    <row r="2378" spans="1:17" ht="14.4" customHeight="1" x14ac:dyDescent="0.3">
      <c r="A2378" s="631" t="s">
        <v>3250</v>
      </c>
      <c r="B2378" s="632" t="s">
        <v>2531</v>
      </c>
      <c r="C2378" s="632" t="s">
        <v>634</v>
      </c>
      <c r="D2378" s="632" t="s">
        <v>2659</v>
      </c>
      <c r="E2378" s="632" t="s">
        <v>2661</v>
      </c>
      <c r="F2378" s="649">
        <v>9</v>
      </c>
      <c r="G2378" s="649">
        <v>1593</v>
      </c>
      <c r="H2378" s="649">
        <v>0.6428571428571429</v>
      </c>
      <c r="I2378" s="649">
        <v>177</v>
      </c>
      <c r="J2378" s="649">
        <v>14</v>
      </c>
      <c r="K2378" s="649">
        <v>2478</v>
      </c>
      <c r="L2378" s="649">
        <v>1</v>
      </c>
      <c r="M2378" s="649">
        <v>177</v>
      </c>
      <c r="N2378" s="649">
        <v>3</v>
      </c>
      <c r="O2378" s="649">
        <v>534</v>
      </c>
      <c r="P2378" s="637">
        <v>0.21549636803874092</v>
      </c>
      <c r="Q2378" s="650">
        <v>178</v>
      </c>
    </row>
    <row r="2379" spans="1:17" ht="14.4" customHeight="1" x14ac:dyDescent="0.3">
      <c r="A2379" s="631" t="s">
        <v>3250</v>
      </c>
      <c r="B2379" s="632" t="s">
        <v>2531</v>
      </c>
      <c r="C2379" s="632" t="s">
        <v>634</v>
      </c>
      <c r="D2379" s="632" t="s">
        <v>2662</v>
      </c>
      <c r="E2379" s="632" t="s">
        <v>2663</v>
      </c>
      <c r="F2379" s="649">
        <v>20</v>
      </c>
      <c r="G2379" s="649">
        <v>40960</v>
      </c>
      <c r="H2379" s="649">
        <v>0.79960956564177643</v>
      </c>
      <c r="I2379" s="649">
        <v>2048</v>
      </c>
      <c r="J2379" s="649">
        <v>25</v>
      </c>
      <c r="K2379" s="649">
        <v>51225</v>
      </c>
      <c r="L2379" s="649">
        <v>1</v>
      </c>
      <c r="M2379" s="649">
        <v>2049</v>
      </c>
      <c r="N2379" s="649">
        <v>26</v>
      </c>
      <c r="O2379" s="649">
        <v>53300</v>
      </c>
      <c r="P2379" s="637">
        <v>1.0405075646656905</v>
      </c>
      <c r="Q2379" s="650">
        <v>2050</v>
      </c>
    </row>
    <row r="2380" spans="1:17" ht="14.4" customHeight="1" x14ac:dyDescent="0.3">
      <c r="A2380" s="631" t="s">
        <v>3250</v>
      </c>
      <c r="B2380" s="632" t="s">
        <v>2531</v>
      </c>
      <c r="C2380" s="632" t="s">
        <v>634</v>
      </c>
      <c r="D2380" s="632" t="s">
        <v>2669</v>
      </c>
      <c r="E2380" s="632" t="s">
        <v>2670</v>
      </c>
      <c r="F2380" s="649"/>
      <c r="G2380" s="649"/>
      <c r="H2380" s="649"/>
      <c r="I2380" s="649"/>
      <c r="J2380" s="649">
        <v>3</v>
      </c>
      <c r="K2380" s="649">
        <v>8211</v>
      </c>
      <c r="L2380" s="649">
        <v>1</v>
      </c>
      <c r="M2380" s="649">
        <v>2737</v>
      </c>
      <c r="N2380" s="649">
        <v>4</v>
      </c>
      <c r="O2380" s="649">
        <v>10948</v>
      </c>
      <c r="P2380" s="637">
        <v>1.3333333333333333</v>
      </c>
      <c r="Q2380" s="650">
        <v>2737</v>
      </c>
    </row>
    <row r="2381" spans="1:17" ht="14.4" customHeight="1" x14ac:dyDescent="0.3">
      <c r="A2381" s="631" t="s">
        <v>3250</v>
      </c>
      <c r="B2381" s="632" t="s">
        <v>2531</v>
      </c>
      <c r="C2381" s="632" t="s">
        <v>634</v>
      </c>
      <c r="D2381" s="632" t="s">
        <v>2669</v>
      </c>
      <c r="E2381" s="632" t="s">
        <v>2671</v>
      </c>
      <c r="F2381" s="649"/>
      <c r="G2381" s="649"/>
      <c r="H2381" s="649"/>
      <c r="I2381" s="649"/>
      <c r="J2381" s="649">
        <v>2</v>
      </c>
      <c r="K2381" s="649">
        <v>5474</v>
      </c>
      <c r="L2381" s="649">
        <v>1</v>
      </c>
      <c r="M2381" s="649">
        <v>2737</v>
      </c>
      <c r="N2381" s="649"/>
      <c r="O2381" s="649"/>
      <c r="P2381" s="637"/>
      <c r="Q2381" s="650"/>
    </row>
    <row r="2382" spans="1:17" ht="14.4" customHeight="1" x14ac:dyDescent="0.3">
      <c r="A2382" s="631" t="s">
        <v>3250</v>
      </c>
      <c r="B2382" s="632" t="s">
        <v>2531</v>
      </c>
      <c r="C2382" s="632" t="s">
        <v>634</v>
      </c>
      <c r="D2382" s="632" t="s">
        <v>2678</v>
      </c>
      <c r="E2382" s="632" t="s">
        <v>2680</v>
      </c>
      <c r="F2382" s="649"/>
      <c r="G2382" s="649"/>
      <c r="H2382" s="649"/>
      <c r="I2382" s="649"/>
      <c r="J2382" s="649">
        <v>1</v>
      </c>
      <c r="K2382" s="649">
        <v>675</v>
      </c>
      <c r="L2382" s="649">
        <v>1</v>
      </c>
      <c r="M2382" s="649">
        <v>675</v>
      </c>
      <c r="N2382" s="649"/>
      <c r="O2382" s="649"/>
      <c r="P2382" s="637"/>
      <c r="Q2382" s="650"/>
    </row>
    <row r="2383" spans="1:17" ht="14.4" customHeight="1" x14ac:dyDescent="0.3">
      <c r="A2383" s="631" t="s">
        <v>3250</v>
      </c>
      <c r="B2383" s="632" t="s">
        <v>2531</v>
      </c>
      <c r="C2383" s="632" t="s">
        <v>634</v>
      </c>
      <c r="D2383" s="632" t="s">
        <v>2685</v>
      </c>
      <c r="E2383" s="632" t="s">
        <v>2686</v>
      </c>
      <c r="F2383" s="649">
        <v>2</v>
      </c>
      <c r="G2383" s="649">
        <v>310</v>
      </c>
      <c r="H2383" s="649">
        <v>0.5</v>
      </c>
      <c r="I2383" s="649">
        <v>155</v>
      </c>
      <c r="J2383" s="649">
        <v>4</v>
      </c>
      <c r="K2383" s="649">
        <v>620</v>
      </c>
      <c r="L2383" s="649">
        <v>1</v>
      </c>
      <c r="M2383" s="649">
        <v>155</v>
      </c>
      <c r="N2383" s="649">
        <v>1</v>
      </c>
      <c r="O2383" s="649">
        <v>155</v>
      </c>
      <c r="P2383" s="637">
        <v>0.25</v>
      </c>
      <c r="Q2383" s="650">
        <v>155</v>
      </c>
    </row>
    <row r="2384" spans="1:17" ht="14.4" customHeight="1" x14ac:dyDescent="0.3">
      <c r="A2384" s="631" t="s">
        <v>3250</v>
      </c>
      <c r="B2384" s="632" t="s">
        <v>2531</v>
      </c>
      <c r="C2384" s="632" t="s">
        <v>634</v>
      </c>
      <c r="D2384" s="632" t="s">
        <v>2685</v>
      </c>
      <c r="E2384" s="632" t="s">
        <v>2687</v>
      </c>
      <c r="F2384" s="649">
        <v>5</v>
      </c>
      <c r="G2384" s="649">
        <v>775</v>
      </c>
      <c r="H2384" s="649">
        <v>0.7142857142857143</v>
      </c>
      <c r="I2384" s="649">
        <v>155</v>
      </c>
      <c r="J2384" s="649">
        <v>7</v>
      </c>
      <c r="K2384" s="649">
        <v>1085</v>
      </c>
      <c r="L2384" s="649">
        <v>1</v>
      </c>
      <c r="M2384" s="649">
        <v>155</v>
      </c>
      <c r="N2384" s="649">
        <v>4</v>
      </c>
      <c r="O2384" s="649">
        <v>620</v>
      </c>
      <c r="P2384" s="637">
        <v>0.5714285714285714</v>
      </c>
      <c r="Q2384" s="650">
        <v>155</v>
      </c>
    </row>
    <row r="2385" spans="1:17" ht="14.4" customHeight="1" x14ac:dyDescent="0.3">
      <c r="A2385" s="631" t="s">
        <v>3250</v>
      </c>
      <c r="B2385" s="632" t="s">
        <v>2531</v>
      </c>
      <c r="C2385" s="632" t="s">
        <v>634</v>
      </c>
      <c r="D2385" s="632" t="s">
        <v>2688</v>
      </c>
      <c r="E2385" s="632" t="s">
        <v>2689</v>
      </c>
      <c r="F2385" s="649">
        <v>16</v>
      </c>
      <c r="G2385" s="649">
        <v>3184</v>
      </c>
      <c r="H2385" s="649">
        <v>1.3333333333333333</v>
      </c>
      <c r="I2385" s="649">
        <v>199</v>
      </c>
      <c r="J2385" s="649">
        <v>12</v>
      </c>
      <c r="K2385" s="649">
        <v>2388</v>
      </c>
      <c r="L2385" s="649">
        <v>1</v>
      </c>
      <c r="M2385" s="649">
        <v>199</v>
      </c>
      <c r="N2385" s="649">
        <v>32</v>
      </c>
      <c r="O2385" s="649">
        <v>6400</v>
      </c>
      <c r="P2385" s="637">
        <v>2.6800670016750421</v>
      </c>
      <c r="Q2385" s="650">
        <v>200</v>
      </c>
    </row>
    <row r="2386" spans="1:17" ht="14.4" customHeight="1" x14ac:dyDescent="0.3">
      <c r="A2386" s="631" t="s">
        <v>3250</v>
      </c>
      <c r="B2386" s="632" t="s">
        <v>2531</v>
      </c>
      <c r="C2386" s="632" t="s">
        <v>634</v>
      </c>
      <c r="D2386" s="632" t="s">
        <v>2688</v>
      </c>
      <c r="E2386" s="632" t="s">
        <v>2690</v>
      </c>
      <c r="F2386" s="649">
        <v>1</v>
      </c>
      <c r="G2386" s="649">
        <v>199</v>
      </c>
      <c r="H2386" s="649">
        <v>0.25</v>
      </c>
      <c r="I2386" s="649">
        <v>199</v>
      </c>
      <c r="J2386" s="649">
        <v>4</v>
      </c>
      <c r="K2386" s="649">
        <v>796</v>
      </c>
      <c r="L2386" s="649">
        <v>1</v>
      </c>
      <c r="M2386" s="649">
        <v>199</v>
      </c>
      <c r="N2386" s="649"/>
      <c r="O2386" s="649"/>
      <c r="P2386" s="637"/>
      <c r="Q2386" s="650"/>
    </row>
    <row r="2387" spans="1:17" ht="14.4" customHeight="1" x14ac:dyDescent="0.3">
      <c r="A2387" s="631" t="s">
        <v>3250</v>
      </c>
      <c r="B2387" s="632" t="s">
        <v>2531</v>
      </c>
      <c r="C2387" s="632" t="s">
        <v>634</v>
      </c>
      <c r="D2387" s="632" t="s">
        <v>2691</v>
      </c>
      <c r="E2387" s="632" t="s">
        <v>2692</v>
      </c>
      <c r="F2387" s="649"/>
      <c r="G2387" s="649"/>
      <c r="H2387" s="649"/>
      <c r="I2387" s="649"/>
      <c r="J2387" s="649">
        <v>20</v>
      </c>
      <c r="K2387" s="649">
        <v>4080</v>
      </c>
      <c r="L2387" s="649">
        <v>1</v>
      </c>
      <c r="M2387" s="649">
        <v>204</v>
      </c>
      <c r="N2387" s="649">
        <v>1</v>
      </c>
      <c r="O2387" s="649">
        <v>205</v>
      </c>
      <c r="P2387" s="637">
        <v>5.0245098039215688E-2</v>
      </c>
      <c r="Q2387" s="650">
        <v>205</v>
      </c>
    </row>
    <row r="2388" spans="1:17" ht="14.4" customHeight="1" x14ac:dyDescent="0.3">
      <c r="A2388" s="631" t="s">
        <v>3250</v>
      </c>
      <c r="B2388" s="632" t="s">
        <v>2531</v>
      </c>
      <c r="C2388" s="632" t="s">
        <v>634</v>
      </c>
      <c r="D2388" s="632" t="s">
        <v>2698</v>
      </c>
      <c r="E2388" s="632" t="s">
        <v>2699</v>
      </c>
      <c r="F2388" s="649"/>
      <c r="G2388" s="649"/>
      <c r="H2388" s="649"/>
      <c r="I2388" s="649"/>
      <c r="J2388" s="649">
        <v>2</v>
      </c>
      <c r="K2388" s="649">
        <v>326</v>
      </c>
      <c r="L2388" s="649">
        <v>1</v>
      </c>
      <c r="M2388" s="649">
        <v>163</v>
      </c>
      <c r="N2388" s="649">
        <v>3</v>
      </c>
      <c r="O2388" s="649">
        <v>489</v>
      </c>
      <c r="P2388" s="637">
        <v>1.5</v>
      </c>
      <c r="Q2388" s="650">
        <v>163</v>
      </c>
    </row>
    <row r="2389" spans="1:17" ht="14.4" customHeight="1" x14ac:dyDescent="0.3">
      <c r="A2389" s="631" t="s">
        <v>3250</v>
      </c>
      <c r="B2389" s="632" t="s">
        <v>2531</v>
      </c>
      <c r="C2389" s="632" t="s">
        <v>634</v>
      </c>
      <c r="D2389" s="632" t="s">
        <v>2698</v>
      </c>
      <c r="E2389" s="632" t="s">
        <v>2700</v>
      </c>
      <c r="F2389" s="649"/>
      <c r="G2389" s="649"/>
      <c r="H2389" s="649"/>
      <c r="I2389" s="649"/>
      <c r="J2389" s="649">
        <v>1</v>
      </c>
      <c r="K2389" s="649">
        <v>163</v>
      </c>
      <c r="L2389" s="649">
        <v>1</v>
      </c>
      <c r="M2389" s="649">
        <v>163</v>
      </c>
      <c r="N2389" s="649"/>
      <c r="O2389" s="649"/>
      <c r="P2389" s="637"/>
      <c r="Q2389" s="650"/>
    </row>
    <row r="2390" spans="1:17" ht="14.4" customHeight="1" x14ac:dyDescent="0.3">
      <c r="A2390" s="631" t="s">
        <v>3250</v>
      </c>
      <c r="B2390" s="632" t="s">
        <v>2531</v>
      </c>
      <c r="C2390" s="632" t="s">
        <v>634</v>
      </c>
      <c r="D2390" s="632" t="s">
        <v>2704</v>
      </c>
      <c r="E2390" s="632" t="s">
        <v>2705</v>
      </c>
      <c r="F2390" s="649"/>
      <c r="G2390" s="649"/>
      <c r="H2390" s="649"/>
      <c r="I2390" s="649"/>
      <c r="J2390" s="649">
        <v>2</v>
      </c>
      <c r="K2390" s="649">
        <v>4310</v>
      </c>
      <c r="L2390" s="649">
        <v>1</v>
      </c>
      <c r="M2390" s="649">
        <v>2155</v>
      </c>
      <c r="N2390" s="649">
        <v>1</v>
      </c>
      <c r="O2390" s="649">
        <v>2156</v>
      </c>
      <c r="P2390" s="637">
        <v>0.50023201856148491</v>
      </c>
      <c r="Q2390" s="650">
        <v>2156</v>
      </c>
    </row>
    <row r="2391" spans="1:17" ht="14.4" customHeight="1" x14ac:dyDescent="0.3">
      <c r="A2391" s="631" t="s">
        <v>3250</v>
      </c>
      <c r="B2391" s="632" t="s">
        <v>2531</v>
      </c>
      <c r="C2391" s="632" t="s">
        <v>634</v>
      </c>
      <c r="D2391" s="632" t="s">
        <v>2704</v>
      </c>
      <c r="E2391" s="632" t="s">
        <v>2706</v>
      </c>
      <c r="F2391" s="649"/>
      <c r="G2391" s="649"/>
      <c r="H2391" s="649"/>
      <c r="I2391" s="649"/>
      <c r="J2391" s="649">
        <v>2</v>
      </c>
      <c r="K2391" s="649">
        <v>4310</v>
      </c>
      <c r="L2391" s="649">
        <v>1</v>
      </c>
      <c r="M2391" s="649">
        <v>2155</v>
      </c>
      <c r="N2391" s="649"/>
      <c r="O2391" s="649"/>
      <c r="P2391" s="637"/>
      <c r="Q2391" s="650"/>
    </row>
    <row r="2392" spans="1:17" ht="14.4" customHeight="1" x14ac:dyDescent="0.3">
      <c r="A2392" s="631" t="s">
        <v>3250</v>
      </c>
      <c r="B2392" s="632" t="s">
        <v>2531</v>
      </c>
      <c r="C2392" s="632" t="s">
        <v>634</v>
      </c>
      <c r="D2392" s="632" t="s">
        <v>2707</v>
      </c>
      <c r="E2392" s="632" t="s">
        <v>2708</v>
      </c>
      <c r="F2392" s="649">
        <v>1</v>
      </c>
      <c r="G2392" s="649">
        <v>163</v>
      </c>
      <c r="H2392" s="649"/>
      <c r="I2392" s="649">
        <v>163</v>
      </c>
      <c r="J2392" s="649"/>
      <c r="K2392" s="649"/>
      <c r="L2392" s="649"/>
      <c r="M2392" s="649"/>
      <c r="N2392" s="649"/>
      <c r="O2392" s="649"/>
      <c r="P2392" s="637"/>
      <c r="Q2392" s="650"/>
    </row>
    <row r="2393" spans="1:17" ht="14.4" customHeight="1" x14ac:dyDescent="0.3">
      <c r="A2393" s="631" t="s">
        <v>3250</v>
      </c>
      <c r="B2393" s="632" t="s">
        <v>2531</v>
      </c>
      <c r="C2393" s="632" t="s">
        <v>634</v>
      </c>
      <c r="D2393" s="632" t="s">
        <v>2718</v>
      </c>
      <c r="E2393" s="632" t="s">
        <v>2720</v>
      </c>
      <c r="F2393" s="649"/>
      <c r="G2393" s="649"/>
      <c r="H2393" s="649"/>
      <c r="I2393" s="649"/>
      <c r="J2393" s="649">
        <v>2</v>
      </c>
      <c r="K2393" s="649">
        <v>518</v>
      </c>
      <c r="L2393" s="649">
        <v>1</v>
      </c>
      <c r="M2393" s="649">
        <v>259</v>
      </c>
      <c r="N2393" s="649">
        <v>1</v>
      </c>
      <c r="O2393" s="649">
        <v>260</v>
      </c>
      <c r="P2393" s="637">
        <v>0.50193050193050193</v>
      </c>
      <c r="Q2393" s="650">
        <v>260</v>
      </c>
    </row>
    <row r="2394" spans="1:17" ht="14.4" customHeight="1" x14ac:dyDescent="0.3">
      <c r="A2394" s="631" t="s">
        <v>3250</v>
      </c>
      <c r="B2394" s="632" t="s">
        <v>2531</v>
      </c>
      <c r="C2394" s="632" t="s">
        <v>634</v>
      </c>
      <c r="D2394" s="632" t="s">
        <v>2721</v>
      </c>
      <c r="E2394" s="632" t="s">
        <v>2722</v>
      </c>
      <c r="F2394" s="649"/>
      <c r="G2394" s="649"/>
      <c r="H2394" s="649"/>
      <c r="I2394" s="649"/>
      <c r="J2394" s="649">
        <v>1</v>
      </c>
      <c r="K2394" s="649">
        <v>2053</v>
      </c>
      <c r="L2394" s="649">
        <v>1</v>
      </c>
      <c r="M2394" s="649">
        <v>2053</v>
      </c>
      <c r="N2394" s="649"/>
      <c r="O2394" s="649"/>
      <c r="P2394" s="637"/>
      <c r="Q2394" s="650"/>
    </row>
    <row r="2395" spans="1:17" ht="14.4" customHeight="1" x14ac:dyDescent="0.3">
      <c r="A2395" s="631" t="s">
        <v>3250</v>
      </c>
      <c r="B2395" s="632" t="s">
        <v>2531</v>
      </c>
      <c r="C2395" s="632" t="s">
        <v>634</v>
      </c>
      <c r="D2395" s="632" t="s">
        <v>2723</v>
      </c>
      <c r="E2395" s="632" t="s">
        <v>2724</v>
      </c>
      <c r="F2395" s="649">
        <v>3</v>
      </c>
      <c r="G2395" s="649">
        <v>849</v>
      </c>
      <c r="H2395" s="649">
        <v>3</v>
      </c>
      <c r="I2395" s="649">
        <v>283</v>
      </c>
      <c r="J2395" s="649">
        <v>1</v>
      </c>
      <c r="K2395" s="649">
        <v>283</v>
      </c>
      <c r="L2395" s="649">
        <v>1</v>
      </c>
      <c r="M2395" s="649">
        <v>283</v>
      </c>
      <c r="N2395" s="649"/>
      <c r="O2395" s="649"/>
      <c r="P2395" s="637"/>
      <c r="Q2395" s="650"/>
    </row>
    <row r="2396" spans="1:17" ht="14.4" customHeight="1" x14ac:dyDescent="0.3">
      <c r="A2396" s="631" t="s">
        <v>3251</v>
      </c>
      <c r="B2396" s="632" t="s">
        <v>2531</v>
      </c>
      <c r="C2396" s="632" t="s">
        <v>2499</v>
      </c>
      <c r="D2396" s="632" t="s">
        <v>2532</v>
      </c>
      <c r="E2396" s="632" t="s">
        <v>629</v>
      </c>
      <c r="F2396" s="649"/>
      <c r="G2396" s="649"/>
      <c r="H2396" s="649"/>
      <c r="I2396" s="649"/>
      <c r="J2396" s="649">
        <v>1</v>
      </c>
      <c r="K2396" s="649">
        <v>1711.27</v>
      </c>
      <c r="L2396" s="649">
        <v>1</v>
      </c>
      <c r="M2396" s="649">
        <v>1711.27</v>
      </c>
      <c r="N2396" s="649"/>
      <c r="O2396" s="649"/>
      <c r="P2396" s="637"/>
      <c r="Q2396" s="650"/>
    </row>
    <row r="2397" spans="1:17" ht="14.4" customHeight="1" x14ac:dyDescent="0.3">
      <c r="A2397" s="631" t="s">
        <v>3251</v>
      </c>
      <c r="B2397" s="632" t="s">
        <v>2531</v>
      </c>
      <c r="C2397" s="632" t="s">
        <v>2499</v>
      </c>
      <c r="D2397" s="632" t="s">
        <v>2533</v>
      </c>
      <c r="E2397" s="632" t="s">
        <v>618</v>
      </c>
      <c r="F2397" s="649">
        <v>0.67</v>
      </c>
      <c r="G2397" s="649">
        <v>1814.38</v>
      </c>
      <c r="H2397" s="649">
        <v>1</v>
      </c>
      <c r="I2397" s="649">
        <v>2708.0298507462685</v>
      </c>
      <c r="J2397" s="649">
        <v>0.67</v>
      </c>
      <c r="K2397" s="649">
        <v>1814.38</v>
      </c>
      <c r="L2397" s="649">
        <v>1</v>
      </c>
      <c r="M2397" s="649">
        <v>2708.0298507462685</v>
      </c>
      <c r="N2397" s="649">
        <v>1.34</v>
      </c>
      <c r="O2397" s="649">
        <v>3471.3</v>
      </c>
      <c r="P2397" s="637">
        <v>1.9132155336809269</v>
      </c>
      <c r="Q2397" s="650">
        <v>2590.5223880597014</v>
      </c>
    </row>
    <row r="2398" spans="1:17" ht="14.4" customHeight="1" x14ac:dyDescent="0.3">
      <c r="A2398" s="631" t="s">
        <v>3251</v>
      </c>
      <c r="B2398" s="632" t="s">
        <v>2531</v>
      </c>
      <c r="C2398" s="632" t="s">
        <v>2499</v>
      </c>
      <c r="D2398" s="632" t="s">
        <v>2534</v>
      </c>
      <c r="E2398" s="632" t="s">
        <v>618</v>
      </c>
      <c r="F2398" s="649">
        <v>0.8</v>
      </c>
      <c r="G2398" s="649">
        <v>5416.08</v>
      </c>
      <c r="H2398" s="649">
        <v>0.81413226146848294</v>
      </c>
      <c r="I2398" s="649">
        <v>6770.0999999999995</v>
      </c>
      <c r="J2398" s="649">
        <v>1</v>
      </c>
      <c r="K2398" s="649">
        <v>6652.58</v>
      </c>
      <c r="L2398" s="649">
        <v>1</v>
      </c>
      <c r="M2398" s="649">
        <v>6652.58</v>
      </c>
      <c r="N2398" s="649">
        <v>1.4</v>
      </c>
      <c r="O2398" s="649">
        <v>9066.83</v>
      </c>
      <c r="P2398" s="637">
        <v>1.3629043168214436</v>
      </c>
      <c r="Q2398" s="650">
        <v>6476.3071428571429</v>
      </c>
    </row>
    <row r="2399" spans="1:17" ht="14.4" customHeight="1" x14ac:dyDescent="0.3">
      <c r="A2399" s="631" t="s">
        <v>3251</v>
      </c>
      <c r="B2399" s="632" t="s">
        <v>2531</v>
      </c>
      <c r="C2399" s="632" t="s">
        <v>2499</v>
      </c>
      <c r="D2399" s="632" t="s">
        <v>2535</v>
      </c>
      <c r="E2399" s="632" t="s">
        <v>754</v>
      </c>
      <c r="F2399" s="649">
        <v>0.1</v>
      </c>
      <c r="G2399" s="649">
        <v>494.39</v>
      </c>
      <c r="H2399" s="649"/>
      <c r="I2399" s="649">
        <v>4943.8999999999996</v>
      </c>
      <c r="J2399" s="649"/>
      <c r="K2399" s="649"/>
      <c r="L2399" s="649"/>
      <c r="M2399" s="649"/>
      <c r="N2399" s="649"/>
      <c r="O2399" s="649"/>
      <c r="P2399" s="637"/>
      <c r="Q2399" s="650"/>
    </row>
    <row r="2400" spans="1:17" ht="14.4" customHeight="1" x14ac:dyDescent="0.3">
      <c r="A2400" s="631" t="s">
        <v>3251</v>
      </c>
      <c r="B2400" s="632" t="s">
        <v>2531</v>
      </c>
      <c r="C2400" s="632" t="s">
        <v>2499</v>
      </c>
      <c r="D2400" s="632" t="s">
        <v>2536</v>
      </c>
      <c r="E2400" s="632" t="s">
        <v>2537</v>
      </c>
      <c r="F2400" s="649">
        <v>3.2</v>
      </c>
      <c r="G2400" s="649">
        <v>3215.45</v>
      </c>
      <c r="H2400" s="649">
        <v>1.6842135587716127</v>
      </c>
      <c r="I2400" s="649">
        <v>1004.8281249999999</v>
      </c>
      <c r="J2400" s="649">
        <v>1.9</v>
      </c>
      <c r="K2400" s="649">
        <v>1909.17</v>
      </c>
      <c r="L2400" s="649">
        <v>1</v>
      </c>
      <c r="M2400" s="649">
        <v>1004.8263157894738</v>
      </c>
      <c r="N2400" s="649"/>
      <c r="O2400" s="649"/>
      <c r="P2400" s="637"/>
      <c r="Q2400" s="650"/>
    </row>
    <row r="2401" spans="1:17" ht="14.4" customHeight="1" x14ac:dyDescent="0.3">
      <c r="A2401" s="631" t="s">
        <v>3251</v>
      </c>
      <c r="B2401" s="632" t="s">
        <v>2531</v>
      </c>
      <c r="C2401" s="632" t="s">
        <v>2499</v>
      </c>
      <c r="D2401" s="632" t="s">
        <v>2538</v>
      </c>
      <c r="E2401" s="632" t="s">
        <v>675</v>
      </c>
      <c r="F2401" s="649">
        <v>0.12</v>
      </c>
      <c r="G2401" s="649">
        <v>1186.55</v>
      </c>
      <c r="H2401" s="649">
        <v>0.70588900192155535</v>
      </c>
      <c r="I2401" s="649">
        <v>9887.9166666666661</v>
      </c>
      <c r="J2401" s="649">
        <v>0.17</v>
      </c>
      <c r="K2401" s="649">
        <v>1680.9299999999998</v>
      </c>
      <c r="L2401" s="649">
        <v>1</v>
      </c>
      <c r="M2401" s="649">
        <v>9887.8235294117621</v>
      </c>
      <c r="N2401" s="649">
        <v>0.18</v>
      </c>
      <c r="O2401" s="649">
        <v>1722.89</v>
      </c>
      <c r="P2401" s="637">
        <v>1.0249623720202508</v>
      </c>
      <c r="Q2401" s="650">
        <v>9571.6111111111113</v>
      </c>
    </row>
    <row r="2402" spans="1:17" ht="14.4" customHeight="1" x14ac:dyDescent="0.3">
      <c r="A2402" s="631" t="s">
        <v>3251</v>
      </c>
      <c r="B2402" s="632" t="s">
        <v>2531</v>
      </c>
      <c r="C2402" s="632" t="s">
        <v>2499</v>
      </c>
      <c r="D2402" s="632" t="s">
        <v>2538</v>
      </c>
      <c r="E2402" s="632" t="s">
        <v>754</v>
      </c>
      <c r="F2402" s="649">
        <v>6.0000000000000005E-2</v>
      </c>
      <c r="G2402" s="649">
        <v>593.26</v>
      </c>
      <c r="H2402" s="649"/>
      <c r="I2402" s="649">
        <v>9887.6666666666661</v>
      </c>
      <c r="J2402" s="649"/>
      <c r="K2402" s="649"/>
      <c r="L2402" s="649"/>
      <c r="M2402" s="649"/>
      <c r="N2402" s="649"/>
      <c r="O2402" s="649"/>
      <c r="P2402" s="637"/>
      <c r="Q2402" s="650"/>
    </row>
    <row r="2403" spans="1:17" ht="14.4" customHeight="1" x14ac:dyDescent="0.3">
      <c r="A2403" s="631" t="s">
        <v>3251</v>
      </c>
      <c r="B2403" s="632" t="s">
        <v>2531</v>
      </c>
      <c r="C2403" s="632" t="s">
        <v>2499</v>
      </c>
      <c r="D2403" s="632" t="s">
        <v>2542</v>
      </c>
      <c r="E2403" s="632" t="s">
        <v>616</v>
      </c>
      <c r="F2403" s="649">
        <v>2</v>
      </c>
      <c r="G2403" s="649">
        <v>1865.64</v>
      </c>
      <c r="H2403" s="649">
        <v>2.211889123372774</v>
      </c>
      <c r="I2403" s="649">
        <v>932.82</v>
      </c>
      <c r="J2403" s="649">
        <v>1</v>
      </c>
      <c r="K2403" s="649">
        <v>843.46</v>
      </c>
      <c r="L2403" s="649">
        <v>1</v>
      </c>
      <c r="M2403" s="649">
        <v>843.46</v>
      </c>
      <c r="N2403" s="649">
        <v>1</v>
      </c>
      <c r="O2403" s="649">
        <v>843.46</v>
      </c>
      <c r="P2403" s="637">
        <v>1</v>
      </c>
      <c r="Q2403" s="650">
        <v>843.46</v>
      </c>
    </row>
    <row r="2404" spans="1:17" ht="14.4" customHeight="1" x14ac:dyDescent="0.3">
      <c r="A2404" s="631" t="s">
        <v>3251</v>
      </c>
      <c r="B2404" s="632" t="s">
        <v>2531</v>
      </c>
      <c r="C2404" s="632" t="s">
        <v>2499</v>
      </c>
      <c r="D2404" s="632" t="s">
        <v>2545</v>
      </c>
      <c r="E2404" s="632" t="s">
        <v>716</v>
      </c>
      <c r="F2404" s="649">
        <v>0.11</v>
      </c>
      <c r="G2404" s="649">
        <v>973.94</v>
      </c>
      <c r="H2404" s="649">
        <v>0.53541722786320189</v>
      </c>
      <c r="I2404" s="649">
        <v>8854</v>
      </c>
      <c r="J2404" s="649">
        <v>0.2</v>
      </c>
      <c r="K2404" s="649">
        <v>1819.03</v>
      </c>
      <c r="L2404" s="649">
        <v>1</v>
      </c>
      <c r="M2404" s="649">
        <v>9095.15</v>
      </c>
      <c r="N2404" s="649"/>
      <c r="O2404" s="649"/>
      <c r="P2404" s="637"/>
      <c r="Q2404" s="650"/>
    </row>
    <row r="2405" spans="1:17" ht="14.4" customHeight="1" x14ac:dyDescent="0.3">
      <c r="A2405" s="631" t="s">
        <v>3251</v>
      </c>
      <c r="B2405" s="632" t="s">
        <v>2531</v>
      </c>
      <c r="C2405" s="632" t="s">
        <v>2499</v>
      </c>
      <c r="D2405" s="632" t="s">
        <v>2546</v>
      </c>
      <c r="E2405" s="632" t="s">
        <v>723</v>
      </c>
      <c r="F2405" s="649">
        <v>0.1</v>
      </c>
      <c r="G2405" s="649">
        <v>194.93</v>
      </c>
      <c r="H2405" s="649">
        <v>0.33333333333333337</v>
      </c>
      <c r="I2405" s="649">
        <v>1949.3</v>
      </c>
      <c r="J2405" s="649">
        <v>0.30000000000000004</v>
      </c>
      <c r="K2405" s="649">
        <v>584.79</v>
      </c>
      <c r="L2405" s="649">
        <v>1</v>
      </c>
      <c r="M2405" s="649">
        <v>1949.2999999999995</v>
      </c>
      <c r="N2405" s="649"/>
      <c r="O2405" s="649"/>
      <c r="P2405" s="637"/>
      <c r="Q2405" s="650"/>
    </row>
    <row r="2406" spans="1:17" ht="14.4" customHeight="1" x14ac:dyDescent="0.3">
      <c r="A2406" s="631" t="s">
        <v>3251</v>
      </c>
      <c r="B2406" s="632" t="s">
        <v>2531</v>
      </c>
      <c r="C2406" s="632" t="s">
        <v>2499</v>
      </c>
      <c r="D2406" s="632" t="s">
        <v>2547</v>
      </c>
      <c r="E2406" s="632" t="s">
        <v>716</v>
      </c>
      <c r="F2406" s="649">
        <v>1.3</v>
      </c>
      <c r="G2406" s="649">
        <v>2347.8599999999997</v>
      </c>
      <c r="H2406" s="649">
        <v>0.46935234310342749</v>
      </c>
      <c r="I2406" s="649">
        <v>1806.0461538461536</v>
      </c>
      <c r="J2406" s="649">
        <v>2.75</v>
      </c>
      <c r="K2406" s="649">
        <v>5002.34</v>
      </c>
      <c r="L2406" s="649">
        <v>1</v>
      </c>
      <c r="M2406" s="649">
        <v>1819.0327272727272</v>
      </c>
      <c r="N2406" s="649">
        <v>2.3000000000000003</v>
      </c>
      <c r="O2406" s="649">
        <v>2380.33</v>
      </c>
      <c r="P2406" s="637">
        <v>0.47584330533310409</v>
      </c>
      <c r="Q2406" s="650">
        <v>1034.9260869565217</v>
      </c>
    </row>
    <row r="2407" spans="1:17" ht="14.4" customHeight="1" x14ac:dyDescent="0.3">
      <c r="A2407" s="631" t="s">
        <v>3251</v>
      </c>
      <c r="B2407" s="632" t="s">
        <v>2531</v>
      </c>
      <c r="C2407" s="632" t="s">
        <v>2499</v>
      </c>
      <c r="D2407" s="632" t="s">
        <v>2548</v>
      </c>
      <c r="E2407" s="632" t="s">
        <v>625</v>
      </c>
      <c r="F2407" s="649"/>
      <c r="G2407" s="649"/>
      <c r="H2407" s="649"/>
      <c r="I2407" s="649"/>
      <c r="J2407" s="649">
        <v>0.15</v>
      </c>
      <c r="K2407" s="649">
        <v>77.64</v>
      </c>
      <c r="L2407" s="649">
        <v>1</v>
      </c>
      <c r="M2407" s="649">
        <v>517.6</v>
      </c>
      <c r="N2407" s="649"/>
      <c r="O2407" s="649"/>
      <c r="P2407" s="637"/>
      <c r="Q2407" s="650"/>
    </row>
    <row r="2408" spans="1:17" ht="14.4" customHeight="1" x14ac:dyDescent="0.3">
      <c r="A2408" s="631" t="s">
        <v>3251</v>
      </c>
      <c r="B2408" s="632" t="s">
        <v>2531</v>
      </c>
      <c r="C2408" s="632" t="s">
        <v>2499</v>
      </c>
      <c r="D2408" s="632" t="s">
        <v>2549</v>
      </c>
      <c r="E2408" s="632" t="s">
        <v>627</v>
      </c>
      <c r="F2408" s="649">
        <v>0.15</v>
      </c>
      <c r="G2408" s="649">
        <v>135.57</v>
      </c>
      <c r="H2408" s="649">
        <v>0.75</v>
      </c>
      <c r="I2408" s="649">
        <v>903.8</v>
      </c>
      <c r="J2408" s="649">
        <v>0.2</v>
      </c>
      <c r="K2408" s="649">
        <v>180.76</v>
      </c>
      <c r="L2408" s="649">
        <v>1</v>
      </c>
      <c r="M2408" s="649">
        <v>903.8</v>
      </c>
      <c r="N2408" s="649">
        <v>0.2</v>
      </c>
      <c r="O2408" s="649">
        <v>153.01</v>
      </c>
      <c r="P2408" s="637">
        <v>0.84648152246072139</v>
      </c>
      <c r="Q2408" s="650">
        <v>765.05</v>
      </c>
    </row>
    <row r="2409" spans="1:17" ht="14.4" customHeight="1" x14ac:dyDescent="0.3">
      <c r="A2409" s="631" t="s">
        <v>3251</v>
      </c>
      <c r="B2409" s="632" t="s">
        <v>2531</v>
      </c>
      <c r="C2409" s="632" t="s">
        <v>2499</v>
      </c>
      <c r="D2409" s="632" t="s">
        <v>2550</v>
      </c>
      <c r="E2409" s="632" t="s">
        <v>716</v>
      </c>
      <c r="F2409" s="649">
        <v>0.05</v>
      </c>
      <c r="G2409" s="649">
        <v>1782.65</v>
      </c>
      <c r="H2409" s="649">
        <v>0.47572854397950476</v>
      </c>
      <c r="I2409" s="649">
        <v>35653</v>
      </c>
      <c r="J2409" s="649">
        <v>0.11</v>
      </c>
      <c r="K2409" s="649">
        <v>3747.2</v>
      </c>
      <c r="L2409" s="649">
        <v>1</v>
      </c>
      <c r="M2409" s="649">
        <v>34065.454545454544</v>
      </c>
      <c r="N2409" s="649">
        <v>0.08</v>
      </c>
      <c r="O2409" s="649">
        <v>2692.17</v>
      </c>
      <c r="P2409" s="637">
        <v>0.71844844150298892</v>
      </c>
      <c r="Q2409" s="650">
        <v>33652.125</v>
      </c>
    </row>
    <row r="2410" spans="1:17" ht="14.4" customHeight="1" x14ac:dyDescent="0.3">
      <c r="A2410" s="631" t="s">
        <v>3251</v>
      </c>
      <c r="B2410" s="632" t="s">
        <v>2531</v>
      </c>
      <c r="C2410" s="632" t="s">
        <v>2499</v>
      </c>
      <c r="D2410" s="632" t="s">
        <v>2552</v>
      </c>
      <c r="E2410" s="632" t="s">
        <v>716</v>
      </c>
      <c r="F2410" s="649"/>
      <c r="G2410" s="649"/>
      <c r="H2410" s="649"/>
      <c r="I2410" s="649"/>
      <c r="J2410" s="649"/>
      <c r="K2410" s="649"/>
      <c r="L2410" s="649"/>
      <c r="M2410" s="649"/>
      <c r="N2410" s="649">
        <v>0.02</v>
      </c>
      <c r="O2410" s="649">
        <v>236.01</v>
      </c>
      <c r="P2410" s="637"/>
      <c r="Q2410" s="650">
        <v>11800.5</v>
      </c>
    </row>
    <row r="2411" spans="1:17" ht="14.4" customHeight="1" x14ac:dyDescent="0.3">
      <c r="A2411" s="631" t="s">
        <v>3251</v>
      </c>
      <c r="B2411" s="632" t="s">
        <v>2531</v>
      </c>
      <c r="C2411" s="632" t="s">
        <v>2501</v>
      </c>
      <c r="D2411" s="632" t="s">
        <v>2773</v>
      </c>
      <c r="E2411" s="632" t="s">
        <v>2771</v>
      </c>
      <c r="F2411" s="649">
        <v>2</v>
      </c>
      <c r="G2411" s="649">
        <v>3414.62</v>
      </c>
      <c r="H2411" s="649"/>
      <c r="I2411" s="649">
        <v>1707.31</v>
      </c>
      <c r="J2411" s="649"/>
      <c r="K2411" s="649"/>
      <c r="L2411" s="649"/>
      <c r="M2411" s="649"/>
      <c r="N2411" s="649"/>
      <c r="O2411" s="649"/>
      <c r="P2411" s="637"/>
      <c r="Q2411" s="650"/>
    </row>
    <row r="2412" spans="1:17" ht="14.4" customHeight="1" x14ac:dyDescent="0.3">
      <c r="A2412" s="631" t="s">
        <v>3251</v>
      </c>
      <c r="B2412" s="632" t="s">
        <v>2531</v>
      </c>
      <c r="C2412" s="632" t="s">
        <v>2501</v>
      </c>
      <c r="D2412" s="632" t="s">
        <v>2774</v>
      </c>
      <c r="E2412" s="632" t="s">
        <v>2771</v>
      </c>
      <c r="F2412" s="649"/>
      <c r="G2412" s="649"/>
      <c r="H2412" s="649"/>
      <c r="I2412" s="649"/>
      <c r="J2412" s="649"/>
      <c r="K2412" s="649"/>
      <c r="L2412" s="649"/>
      <c r="M2412" s="649"/>
      <c r="N2412" s="649">
        <v>1</v>
      </c>
      <c r="O2412" s="649">
        <v>1952.7</v>
      </c>
      <c r="P2412" s="637"/>
      <c r="Q2412" s="650">
        <v>1952.7</v>
      </c>
    </row>
    <row r="2413" spans="1:17" ht="14.4" customHeight="1" x14ac:dyDescent="0.3">
      <c r="A2413" s="631" t="s">
        <v>3251</v>
      </c>
      <c r="B2413" s="632" t="s">
        <v>2531</v>
      </c>
      <c r="C2413" s="632" t="s">
        <v>2501</v>
      </c>
      <c r="D2413" s="632" t="s">
        <v>2777</v>
      </c>
      <c r="E2413" s="632" t="s">
        <v>2778</v>
      </c>
      <c r="F2413" s="649">
        <v>2</v>
      </c>
      <c r="G2413" s="649">
        <v>2055.52</v>
      </c>
      <c r="H2413" s="649"/>
      <c r="I2413" s="649">
        <v>1027.76</v>
      </c>
      <c r="J2413" s="649"/>
      <c r="K2413" s="649"/>
      <c r="L2413" s="649"/>
      <c r="M2413" s="649"/>
      <c r="N2413" s="649"/>
      <c r="O2413" s="649"/>
      <c r="P2413" s="637"/>
      <c r="Q2413" s="650"/>
    </row>
    <row r="2414" spans="1:17" ht="14.4" customHeight="1" x14ac:dyDescent="0.3">
      <c r="A2414" s="631" t="s">
        <v>3251</v>
      </c>
      <c r="B2414" s="632" t="s">
        <v>2531</v>
      </c>
      <c r="C2414" s="632" t="s">
        <v>2501</v>
      </c>
      <c r="D2414" s="632" t="s">
        <v>2779</v>
      </c>
      <c r="E2414" s="632" t="s">
        <v>2778</v>
      </c>
      <c r="F2414" s="649">
        <v>1</v>
      </c>
      <c r="G2414" s="649">
        <v>2141.85</v>
      </c>
      <c r="H2414" s="649"/>
      <c r="I2414" s="649">
        <v>2141.85</v>
      </c>
      <c r="J2414" s="649"/>
      <c r="K2414" s="649"/>
      <c r="L2414" s="649"/>
      <c r="M2414" s="649"/>
      <c r="N2414" s="649">
        <v>1</v>
      </c>
      <c r="O2414" s="649">
        <v>2031.2</v>
      </c>
      <c r="P2414" s="637"/>
      <c r="Q2414" s="650">
        <v>2031.2</v>
      </c>
    </row>
    <row r="2415" spans="1:17" ht="14.4" customHeight="1" x14ac:dyDescent="0.3">
      <c r="A2415" s="631" t="s">
        <v>3251</v>
      </c>
      <c r="B2415" s="632" t="s">
        <v>2531</v>
      </c>
      <c r="C2415" s="632" t="s">
        <v>2501</v>
      </c>
      <c r="D2415" s="632" t="s">
        <v>2791</v>
      </c>
      <c r="E2415" s="632" t="s">
        <v>2792</v>
      </c>
      <c r="F2415" s="649">
        <v>2</v>
      </c>
      <c r="G2415" s="649">
        <v>13781.56</v>
      </c>
      <c r="H2415" s="649"/>
      <c r="I2415" s="649">
        <v>6890.78</v>
      </c>
      <c r="J2415" s="649"/>
      <c r="K2415" s="649"/>
      <c r="L2415" s="649"/>
      <c r="M2415" s="649"/>
      <c r="N2415" s="649"/>
      <c r="O2415" s="649"/>
      <c r="P2415" s="637"/>
      <c r="Q2415" s="650"/>
    </row>
    <row r="2416" spans="1:17" ht="14.4" customHeight="1" x14ac:dyDescent="0.3">
      <c r="A2416" s="631" t="s">
        <v>3251</v>
      </c>
      <c r="B2416" s="632" t="s">
        <v>2531</v>
      </c>
      <c r="C2416" s="632" t="s">
        <v>2501</v>
      </c>
      <c r="D2416" s="632" t="s">
        <v>2799</v>
      </c>
      <c r="E2416" s="632" t="s">
        <v>2800</v>
      </c>
      <c r="F2416" s="649">
        <v>1</v>
      </c>
      <c r="G2416" s="649">
        <v>1002.8</v>
      </c>
      <c r="H2416" s="649"/>
      <c r="I2416" s="649">
        <v>1002.8</v>
      </c>
      <c r="J2416" s="649"/>
      <c r="K2416" s="649"/>
      <c r="L2416" s="649"/>
      <c r="M2416" s="649"/>
      <c r="N2416" s="649"/>
      <c r="O2416" s="649"/>
      <c r="P2416" s="637"/>
      <c r="Q2416" s="650"/>
    </row>
    <row r="2417" spans="1:17" ht="14.4" customHeight="1" x14ac:dyDescent="0.3">
      <c r="A2417" s="631" t="s">
        <v>3251</v>
      </c>
      <c r="B2417" s="632" t="s">
        <v>2531</v>
      </c>
      <c r="C2417" s="632" t="s">
        <v>2501</v>
      </c>
      <c r="D2417" s="632" t="s">
        <v>2801</v>
      </c>
      <c r="E2417" s="632" t="s">
        <v>2802</v>
      </c>
      <c r="F2417" s="649">
        <v>1</v>
      </c>
      <c r="G2417" s="649">
        <v>7650</v>
      </c>
      <c r="H2417" s="649"/>
      <c r="I2417" s="649">
        <v>7650</v>
      </c>
      <c r="J2417" s="649"/>
      <c r="K2417" s="649"/>
      <c r="L2417" s="649"/>
      <c r="M2417" s="649"/>
      <c r="N2417" s="649">
        <v>2</v>
      </c>
      <c r="O2417" s="649">
        <v>15300</v>
      </c>
      <c r="P2417" s="637"/>
      <c r="Q2417" s="650">
        <v>7650</v>
      </c>
    </row>
    <row r="2418" spans="1:17" ht="14.4" customHeight="1" x14ac:dyDescent="0.3">
      <c r="A2418" s="631" t="s">
        <v>3251</v>
      </c>
      <c r="B2418" s="632" t="s">
        <v>2531</v>
      </c>
      <c r="C2418" s="632" t="s">
        <v>2501</v>
      </c>
      <c r="D2418" s="632" t="s">
        <v>2805</v>
      </c>
      <c r="E2418" s="632" t="s">
        <v>2806</v>
      </c>
      <c r="F2418" s="649">
        <v>1</v>
      </c>
      <c r="G2418" s="649">
        <v>13284.52</v>
      </c>
      <c r="H2418" s="649"/>
      <c r="I2418" s="649">
        <v>13284.52</v>
      </c>
      <c r="J2418" s="649"/>
      <c r="K2418" s="649"/>
      <c r="L2418" s="649"/>
      <c r="M2418" s="649"/>
      <c r="N2418" s="649">
        <v>1</v>
      </c>
      <c r="O2418" s="649">
        <v>11833.06</v>
      </c>
      <c r="P2418" s="637"/>
      <c r="Q2418" s="650">
        <v>11833.06</v>
      </c>
    </row>
    <row r="2419" spans="1:17" ht="14.4" customHeight="1" x14ac:dyDescent="0.3">
      <c r="A2419" s="631" t="s">
        <v>3251</v>
      </c>
      <c r="B2419" s="632" t="s">
        <v>2531</v>
      </c>
      <c r="C2419" s="632" t="s">
        <v>2501</v>
      </c>
      <c r="D2419" s="632" t="s">
        <v>2809</v>
      </c>
      <c r="E2419" s="632" t="s">
        <v>2810</v>
      </c>
      <c r="F2419" s="649"/>
      <c r="G2419" s="649"/>
      <c r="H2419" s="649"/>
      <c r="I2419" s="649"/>
      <c r="J2419" s="649"/>
      <c r="K2419" s="649"/>
      <c r="L2419" s="649"/>
      <c r="M2419" s="649"/>
      <c r="N2419" s="649">
        <v>1</v>
      </c>
      <c r="O2419" s="649">
        <v>750.76</v>
      </c>
      <c r="P2419" s="637"/>
      <c r="Q2419" s="650">
        <v>750.76</v>
      </c>
    </row>
    <row r="2420" spans="1:17" ht="14.4" customHeight="1" x14ac:dyDescent="0.3">
      <c r="A2420" s="631" t="s">
        <v>3251</v>
      </c>
      <c r="B2420" s="632" t="s">
        <v>2531</v>
      </c>
      <c r="C2420" s="632" t="s">
        <v>2501</v>
      </c>
      <c r="D2420" s="632" t="s">
        <v>2963</v>
      </c>
      <c r="E2420" s="632" t="s">
        <v>2964</v>
      </c>
      <c r="F2420" s="649"/>
      <c r="G2420" s="649"/>
      <c r="H2420" s="649"/>
      <c r="I2420" s="649"/>
      <c r="J2420" s="649"/>
      <c r="K2420" s="649"/>
      <c r="L2420" s="649"/>
      <c r="M2420" s="649"/>
      <c r="N2420" s="649">
        <v>1</v>
      </c>
      <c r="O2420" s="649">
        <v>858.52</v>
      </c>
      <c r="P2420" s="637"/>
      <c r="Q2420" s="650">
        <v>858.52</v>
      </c>
    </row>
    <row r="2421" spans="1:17" ht="14.4" customHeight="1" x14ac:dyDescent="0.3">
      <c r="A2421" s="631" t="s">
        <v>3251</v>
      </c>
      <c r="B2421" s="632" t="s">
        <v>2531</v>
      </c>
      <c r="C2421" s="632" t="s">
        <v>2501</v>
      </c>
      <c r="D2421" s="632" t="s">
        <v>2819</v>
      </c>
      <c r="E2421" s="632" t="s">
        <v>2820</v>
      </c>
      <c r="F2421" s="649">
        <v>1</v>
      </c>
      <c r="G2421" s="649">
        <v>831.16</v>
      </c>
      <c r="H2421" s="649"/>
      <c r="I2421" s="649">
        <v>831.16</v>
      </c>
      <c r="J2421" s="649"/>
      <c r="K2421" s="649"/>
      <c r="L2421" s="649"/>
      <c r="M2421" s="649"/>
      <c r="N2421" s="649"/>
      <c r="O2421" s="649"/>
      <c r="P2421" s="637"/>
      <c r="Q2421" s="650"/>
    </row>
    <row r="2422" spans="1:17" ht="14.4" customHeight="1" x14ac:dyDescent="0.3">
      <c r="A2422" s="631" t="s">
        <v>3251</v>
      </c>
      <c r="B2422" s="632" t="s">
        <v>2531</v>
      </c>
      <c r="C2422" s="632" t="s">
        <v>2501</v>
      </c>
      <c r="D2422" s="632" t="s">
        <v>2832</v>
      </c>
      <c r="E2422" s="632" t="s">
        <v>2833</v>
      </c>
      <c r="F2422" s="649">
        <v>2</v>
      </c>
      <c r="G2422" s="649">
        <v>2292.66</v>
      </c>
      <c r="H2422" s="649"/>
      <c r="I2422" s="649">
        <v>1146.33</v>
      </c>
      <c r="J2422" s="649"/>
      <c r="K2422" s="649"/>
      <c r="L2422" s="649"/>
      <c r="M2422" s="649"/>
      <c r="N2422" s="649">
        <v>2</v>
      </c>
      <c r="O2422" s="649">
        <v>2172.34</v>
      </c>
      <c r="P2422" s="637"/>
      <c r="Q2422" s="650">
        <v>1086.17</v>
      </c>
    </row>
    <row r="2423" spans="1:17" ht="14.4" customHeight="1" x14ac:dyDescent="0.3">
      <c r="A2423" s="631" t="s">
        <v>3251</v>
      </c>
      <c r="B2423" s="632" t="s">
        <v>2531</v>
      </c>
      <c r="C2423" s="632" t="s">
        <v>2501</v>
      </c>
      <c r="D2423" s="632" t="s">
        <v>2834</v>
      </c>
      <c r="E2423" s="632" t="s">
        <v>2835</v>
      </c>
      <c r="F2423" s="649"/>
      <c r="G2423" s="649"/>
      <c r="H2423" s="649"/>
      <c r="I2423" s="649"/>
      <c r="J2423" s="649"/>
      <c r="K2423" s="649"/>
      <c r="L2423" s="649"/>
      <c r="M2423" s="649"/>
      <c r="N2423" s="649">
        <v>1</v>
      </c>
      <c r="O2423" s="649">
        <v>359.1</v>
      </c>
      <c r="P2423" s="637"/>
      <c r="Q2423" s="650">
        <v>359.1</v>
      </c>
    </row>
    <row r="2424" spans="1:17" ht="14.4" customHeight="1" x14ac:dyDescent="0.3">
      <c r="A2424" s="631" t="s">
        <v>3251</v>
      </c>
      <c r="B2424" s="632" t="s">
        <v>2531</v>
      </c>
      <c r="C2424" s="632" t="s">
        <v>2501</v>
      </c>
      <c r="D2424" s="632" t="s">
        <v>3084</v>
      </c>
      <c r="E2424" s="632" t="s">
        <v>3085</v>
      </c>
      <c r="F2424" s="649">
        <v>1</v>
      </c>
      <c r="G2424" s="649">
        <v>25743.27</v>
      </c>
      <c r="H2424" s="649"/>
      <c r="I2424" s="649">
        <v>25743.27</v>
      </c>
      <c r="J2424" s="649"/>
      <c r="K2424" s="649"/>
      <c r="L2424" s="649"/>
      <c r="M2424" s="649"/>
      <c r="N2424" s="649"/>
      <c r="O2424" s="649"/>
      <c r="P2424" s="637"/>
      <c r="Q2424" s="650"/>
    </row>
    <row r="2425" spans="1:17" ht="14.4" customHeight="1" x14ac:dyDescent="0.3">
      <c r="A2425" s="631" t="s">
        <v>3251</v>
      </c>
      <c r="B2425" s="632" t="s">
        <v>2531</v>
      </c>
      <c r="C2425" s="632" t="s">
        <v>2501</v>
      </c>
      <c r="D2425" s="632" t="s">
        <v>2842</v>
      </c>
      <c r="E2425" s="632" t="s">
        <v>2843</v>
      </c>
      <c r="F2425" s="649">
        <v>1</v>
      </c>
      <c r="G2425" s="649">
        <v>6587.13</v>
      </c>
      <c r="H2425" s="649"/>
      <c r="I2425" s="649">
        <v>6587.13</v>
      </c>
      <c r="J2425" s="649"/>
      <c r="K2425" s="649"/>
      <c r="L2425" s="649"/>
      <c r="M2425" s="649"/>
      <c r="N2425" s="649">
        <v>2</v>
      </c>
      <c r="O2425" s="649">
        <v>12190.78</v>
      </c>
      <c r="P2425" s="637"/>
      <c r="Q2425" s="650">
        <v>6095.39</v>
      </c>
    </row>
    <row r="2426" spans="1:17" ht="14.4" customHeight="1" x14ac:dyDescent="0.3">
      <c r="A2426" s="631" t="s">
        <v>3251</v>
      </c>
      <c r="B2426" s="632" t="s">
        <v>2531</v>
      </c>
      <c r="C2426" s="632" t="s">
        <v>2501</v>
      </c>
      <c r="D2426" s="632" t="s">
        <v>2856</v>
      </c>
      <c r="E2426" s="632" t="s">
        <v>2857</v>
      </c>
      <c r="F2426" s="649"/>
      <c r="G2426" s="649"/>
      <c r="H2426" s="649"/>
      <c r="I2426" s="649"/>
      <c r="J2426" s="649"/>
      <c r="K2426" s="649"/>
      <c r="L2426" s="649"/>
      <c r="M2426" s="649"/>
      <c r="N2426" s="649">
        <v>1</v>
      </c>
      <c r="O2426" s="649">
        <v>380.86</v>
      </c>
      <c r="P2426" s="637"/>
      <c r="Q2426" s="650">
        <v>380.86</v>
      </c>
    </row>
    <row r="2427" spans="1:17" ht="14.4" customHeight="1" x14ac:dyDescent="0.3">
      <c r="A2427" s="631" t="s">
        <v>3251</v>
      </c>
      <c r="B2427" s="632" t="s">
        <v>2531</v>
      </c>
      <c r="C2427" s="632" t="s">
        <v>634</v>
      </c>
      <c r="D2427" s="632" t="s">
        <v>2587</v>
      </c>
      <c r="E2427" s="632" t="s">
        <v>2588</v>
      </c>
      <c r="F2427" s="649">
        <v>2</v>
      </c>
      <c r="G2427" s="649">
        <v>426</v>
      </c>
      <c r="H2427" s="649"/>
      <c r="I2427" s="649">
        <v>213</v>
      </c>
      <c r="J2427" s="649"/>
      <c r="K2427" s="649"/>
      <c r="L2427" s="649"/>
      <c r="M2427" s="649"/>
      <c r="N2427" s="649"/>
      <c r="O2427" s="649"/>
      <c r="P2427" s="637"/>
      <c r="Q2427" s="650"/>
    </row>
    <row r="2428" spans="1:17" ht="14.4" customHeight="1" x14ac:dyDescent="0.3">
      <c r="A2428" s="631" t="s">
        <v>3251</v>
      </c>
      <c r="B2428" s="632" t="s">
        <v>2531</v>
      </c>
      <c r="C2428" s="632" t="s">
        <v>634</v>
      </c>
      <c r="D2428" s="632" t="s">
        <v>2587</v>
      </c>
      <c r="E2428" s="632" t="s">
        <v>2589</v>
      </c>
      <c r="F2428" s="649"/>
      <c r="G2428" s="649"/>
      <c r="H2428" s="649"/>
      <c r="I2428" s="649"/>
      <c r="J2428" s="649"/>
      <c r="K2428" s="649"/>
      <c r="L2428" s="649"/>
      <c r="M2428" s="649"/>
      <c r="N2428" s="649">
        <v>1</v>
      </c>
      <c r="O2428" s="649">
        <v>214</v>
      </c>
      <c r="P2428" s="637"/>
      <c r="Q2428" s="650">
        <v>214</v>
      </c>
    </row>
    <row r="2429" spans="1:17" ht="14.4" customHeight="1" x14ac:dyDescent="0.3">
      <c r="A2429" s="631" t="s">
        <v>3251</v>
      </c>
      <c r="B2429" s="632" t="s">
        <v>2531</v>
      </c>
      <c r="C2429" s="632" t="s">
        <v>634</v>
      </c>
      <c r="D2429" s="632" t="s">
        <v>2590</v>
      </c>
      <c r="E2429" s="632" t="s">
        <v>2591</v>
      </c>
      <c r="F2429" s="649">
        <v>3</v>
      </c>
      <c r="G2429" s="649">
        <v>465</v>
      </c>
      <c r="H2429" s="649">
        <v>0.75</v>
      </c>
      <c r="I2429" s="649">
        <v>155</v>
      </c>
      <c r="J2429" s="649">
        <v>4</v>
      </c>
      <c r="K2429" s="649">
        <v>620</v>
      </c>
      <c r="L2429" s="649">
        <v>1</v>
      </c>
      <c r="M2429" s="649">
        <v>155</v>
      </c>
      <c r="N2429" s="649">
        <v>1</v>
      </c>
      <c r="O2429" s="649">
        <v>155</v>
      </c>
      <c r="P2429" s="637">
        <v>0.25</v>
      </c>
      <c r="Q2429" s="650">
        <v>155</v>
      </c>
    </row>
    <row r="2430" spans="1:17" ht="14.4" customHeight="1" x14ac:dyDescent="0.3">
      <c r="A2430" s="631" t="s">
        <v>3251</v>
      </c>
      <c r="B2430" s="632" t="s">
        <v>2531</v>
      </c>
      <c r="C2430" s="632" t="s">
        <v>634</v>
      </c>
      <c r="D2430" s="632" t="s">
        <v>2590</v>
      </c>
      <c r="E2430" s="632" t="s">
        <v>2592</v>
      </c>
      <c r="F2430" s="649">
        <v>4</v>
      </c>
      <c r="G2430" s="649">
        <v>620</v>
      </c>
      <c r="H2430" s="649">
        <v>1</v>
      </c>
      <c r="I2430" s="649">
        <v>155</v>
      </c>
      <c r="J2430" s="649">
        <v>4</v>
      </c>
      <c r="K2430" s="649">
        <v>620</v>
      </c>
      <c r="L2430" s="649">
        <v>1</v>
      </c>
      <c r="M2430" s="649">
        <v>155</v>
      </c>
      <c r="N2430" s="649">
        <v>3</v>
      </c>
      <c r="O2430" s="649">
        <v>465</v>
      </c>
      <c r="P2430" s="637">
        <v>0.75</v>
      </c>
      <c r="Q2430" s="650">
        <v>155</v>
      </c>
    </row>
    <row r="2431" spans="1:17" ht="14.4" customHeight="1" x14ac:dyDescent="0.3">
      <c r="A2431" s="631" t="s">
        <v>3251</v>
      </c>
      <c r="B2431" s="632" t="s">
        <v>2531</v>
      </c>
      <c r="C2431" s="632" t="s">
        <v>634</v>
      </c>
      <c r="D2431" s="632" t="s">
        <v>2593</v>
      </c>
      <c r="E2431" s="632" t="s">
        <v>2594</v>
      </c>
      <c r="F2431" s="649">
        <v>3</v>
      </c>
      <c r="G2431" s="649">
        <v>561</v>
      </c>
      <c r="H2431" s="649">
        <v>0.5</v>
      </c>
      <c r="I2431" s="649">
        <v>187</v>
      </c>
      <c r="J2431" s="649">
        <v>6</v>
      </c>
      <c r="K2431" s="649">
        <v>1122</v>
      </c>
      <c r="L2431" s="649">
        <v>1</v>
      </c>
      <c r="M2431" s="649">
        <v>187</v>
      </c>
      <c r="N2431" s="649">
        <v>5</v>
      </c>
      <c r="O2431" s="649">
        <v>935</v>
      </c>
      <c r="P2431" s="637">
        <v>0.83333333333333337</v>
      </c>
      <c r="Q2431" s="650">
        <v>187</v>
      </c>
    </row>
    <row r="2432" spans="1:17" ht="14.4" customHeight="1" x14ac:dyDescent="0.3">
      <c r="A2432" s="631" t="s">
        <v>3251</v>
      </c>
      <c r="B2432" s="632" t="s">
        <v>2531</v>
      </c>
      <c r="C2432" s="632" t="s">
        <v>634</v>
      </c>
      <c r="D2432" s="632" t="s">
        <v>2593</v>
      </c>
      <c r="E2432" s="632" t="s">
        <v>2595</v>
      </c>
      <c r="F2432" s="649">
        <v>24</v>
      </c>
      <c r="G2432" s="649">
        <v>4488</v>
      </c>
      <c r="H2432" s="649">
        <v>2.4</v>
      </c>
      <c r="I2432" s="649">
        <v>187</v>
      </c>
      <c r="J2432" s="649">
        <v>10</v>
      </c>
      <c r="K2432" s="649">
        <v>1870</v>
      </c>
      <c r="L2432" s="649">
        <v>1</v>
      </c>
      <c r="M2432" s="649">
        <v>187</v>
      </c>
      <c r="N2432" s="649">
        <v>13</v>
      </c>
      <c r="O2432" s="649">
        <v>2431</v>
      </c>
      <c r="P2432" s="637">
        <v>1.3</v>
      </c>
      <c r="Q2432" s="650">
        <v>187</v>
      </c>
    </row>
    <row r="2433" spans="1:17" ht="14.4" customHeight="1" x14ac:dyDescent="0.3">
      <c r="A2433" s="631" t="s">
        <v>3251</v>
      </c>
      <c r="B2433" s="632" t="s">
        <v>2531</v>
      </c>
      <c r="C2433" s="632" t="s">
        <v>634</v>
      </c>
      <c r="D2433" s="632" t="s">
        <v>2596</v>
      </c>
      <c r="E2433" s="632" t="s">
        <v>2597</v>
      </c>
      <c r="F2433" s="649">
        <v>79</v>
      </c>
      <c r="G2433" s="649">
        <v>10112</v>
      </c>
      <c r="H2433" s="649">
        <v>0.98750000000000004</v>
      </c>
      <c r="I2433" s="649">
        <v>128</v>
      </c>
      <c r="J2433" s="649">
        <v>80</v>
      </c>
      <c r="K2433" s="649">
        <v>10240</v>
      </c>
      <c r="L2433" s="649">
        <v>1</v>
      </c>
      <c r="M2433" s="649">
        <v>128</v>
      </c>
      <c r="N2433" s="649">
        <v>47</v>
      </c>
      <c r="O2433" s="649">
        <v>6016</v>
      </c>
      <c r="P2433" s="637">
        <v>0.58750000000000002</v>
      </c>
      <c r="Q2433" s="650">
        <v>128</v>
      </c>
    </row>
    <row r="2434" spans="1:17" ht="14.4" customHeight="1" x14ac:dyDescent="0.3">
      <c r="A2434" s="631" t="s">
        <v>3251</v>
      </c>
      <c r="B2434" s="632" t="s">
        <v>2531</v>
      </c>
      <c r="C2434" s="632" t="s">
        <v>634</v>
      </c>
      <c r="D2434" s="632" t="s">
        <v>2596</v>
      </c>
      <c r="E2434" s="632" t="s">
        <v>2598</v>
      </c>
      <c r="F2434" s="649">
        <v>3</v>
      </c>
      <c r="G2434" s="649">
        <v>384</v>
      </c>
      <c r="H2434" s="649">
        <v>3</v>
      </c>
      <c r="I2434" s="649">
        <v>128</v>
      </c>
      <c r="J2434" s="649">
        <v>1</v>
      </c>
      <c r="K2434" s="649">
        <v>128</v>
      </c>
      <c r="L2434" s="649">
        <v>1</v>
      </c>
      <c r="M2434" s="649">
        <v>128</v>
      </c>
      <c r="N2434" s="649">
        <v>18</v>
      </c>
      <c r="O2434" s="649">
        <v>2304</v>
      </c>
      <c r="P2434" s="637">
        <v>18</v>
      </c>
      <c r="Q2434" s="650">
        <v>128</v>
      </c>
    </row>
    <row r="2435" spans="1:17" ht="14.4" customHeight="1" x14ac:dyDescent="0.3">
      <c r="A2435" s="631" t="s">
        <v>3251</v>
      </c>
      <c r="B2435" s="632" t="s">
        <v>2531</v>
      </c>
      <c r="C2435" s="632" t="s">
        <v>634</v>
      </c>
      <c r="D2435" s="632" t="s">
        <v>2599</v>
      </c>
      <c r="E2435" s="632" t="s">
        <v>2600</v>
      </c>
      <c r="F2435" s="649">
        <v>31</v>
      </c>
      <c r="G2435" s="649">
        <v>6913</v>
      </c>
      <c r="H2435" s="649">
        <v>0.53448275862068961</v>
      </c>
      <c r="I2435" s="649">
        <v>223</v>
      </c>
      <c r="J2435" s="649">
        <v>58</v>
      </c>
      <c r="K2435" s="649">
        <v>12934</v>
      </c>
      <c r="L2435" s="649">
        <v>1</v>
      </c>
      <c r="M2435" s="649">
        <v>223</v>
      </c>
      <c r="N2435" s="649">
        <v>47</v>
      </c>
      <c r="O2435" s="649">
        <v>10528</v>
      </c>
      <c r="P2435" s="637">
        <v>0.81397866089376836</v>
      </c>
      <c r="Q2435" s="650">
        <v>224</v>
      </c>
    </row>
    <row r="2436" spans="1:17" ht="14.4" customHeight="1" x14ac:dyDescent="0.3">
      <c r="A2436" s="631" t="s">
        <v>3251</v>
      </c>
      <c r="B2436" s="632" t="s">
        <v>2531</v>
      </c>
      <c r="C2436" s="632" t="s">
        <v>634</v>
      </c>
      <c r="D2436" s="632" t="s">
        <v>2599</v>
      </c>
      <c r="E2436" s="632" t="s">
        <v>2601</v>
      </c>
      <c r="F2436" s="649">
        <v>21</v>
      </c>
      <c r="G2436" s="649">
        <v>4683</v>
      </c>
      <c r="H2436" s="649">
        <v>1.5</v>
      </c>
      <c r="I2436" s="649">
        <v>223</v>
      </c>
      <c r="J2436" s="649">
        <v>14</v>
      </c>
      <c r="K2436" s="649">
        <v>3122</v>
      </c>
      <c r="L2436" s="649">
        <v>1</v>
      </c>
      <c r="M2436" s="649">
        <v>223</v>
      </c>
      <c r="N2436" s="649">
        <v>10</v>
      </c>
      <c r="O2436" s="649">
        <v>2240</v>
      </c>
      <c r="P2436" s="637">
        <v>0.71748878923766812</v>
      </c>
      <c r="Q2436" s="650">
        <v>224</v>
      </c>
    </row>
    <row r="2437" spans="1:17" ht="14.4" customHeight="1" x14ac:dyDescent="0.3">
      <c r="A2437" s="631" t="s">
        <v>3251</v>
      </c>
      <c r="B2437" s="632" t="s">
        <v>2531</v>
      </c>
      <c r="C2437" s="632" t="s">
        <v>634</v>
      </c>
      <c r="D2437" s="632" t="s">
        <v>2602</v>
      </c>
      <c r="E2437" s="632" t="s">
        <v>2603</v>
      </c>
      <c r="F2437" s="649">
        <v>1</v>
      </c>
      <c r="G2437" s="649">
        <v>223</v>
      </c>
      <c r="H2437" s="649">
        <v>1</v>
      </c>
      <c r="I2437" s="649">
        <v>223</v>
      </c>
      <c r="J2437" s="649">
        <v>1</v>
      </c>
      <c r="K2437" s="649">
        <v>223</v>
      </c>
      <c r="L2437" s="649">
        <v>1</v>
      </c>
      <c r="M2437" s="649">
        <v>223</v>
      </c>
      <c r="N2437" s="649">
        <v>4</v>
      </c>
      <c r="O2437" s="649">
        <v>896</v>
      </c>
      <c r="P2437" s="637">
        <v>4.0179372197309418</v>
      </c>
      <c r="Q2437" s="650">
        <v>224</v>
      </c>
    </row>
    <row r="2438" spans="1:17" ht="14.4" customHeight="1" x14ac:dyDescent="0.3">
      <c r="A2438" s="631" t="s">
        <v>3251</v>
      </c>
      <c r="B2438" s="632" t="s">
        <v>2531</v>
      </c>
      <c r="C2438" s="632" t="s">
        <v>634</v>
      </c>
      <c r="D2438" s="632" t="s">
        <v>2602</v>
      </c>
      <c r="E2438" s="632" t="s">
        <v>2604</v>
      </c>
      <c r="F2438" s="649">
        <v>3</v>
      </c>
      <c r="G2438" s="649">
        <v>669</v>
      </c>
      <c r="H2438" s="649"/>
      <c r="I2438" s="649">
        <v>223</v>
      </c>
      <c r="J2438" s="649"/>
      <c r="K2438" s="649"/>
      <c r="L2438" s="649"/>
      <c r="M2438" s="649"/>
      <c r="N2438" s="649"/>
      <c r="O2438" s="649"/>
      <c r="P2438" s="637"/>
      <c r="Q2438" s="650"/>
    </row>
    <row r="2439" spans="1:17" ht="14.4" customHeight="1" x14ac:dyDescent="0.3">
      <c r="A2439" s="631" t="s">
        <v>3251</v>
      </c>
      <c r="B2439" s="632" t="s">
        <v>2531</v>
      </c>
      <c r="C2439" s="632" t="s">
        <v>634</v>
      </c>
      <c r="D2439" s="632" t="s">
        <v>2608</v>
      </c>
      <c r="E2439" s="632" t="s">
        <v>2609</v>
      </c>
      <c r="F2439" s="649">
        <v>3</v>
      </c>
      <c r="G2439" s="649">
        <v>675</v>
      </c>
      <c r="H2439" s="649">
        <v>0.1875</v>
      </c>
      <c r="I2439" s="649">
        <v>225</v>
      </c>
      <c r="J2439" s="649">
        <v>16</v>
      </c>
      <c r="K2439" s="649">
        <v>3600</v>
      </c>
      <c r="L2439" s="649">
        <v>1</v>
      </c>
      <c r="M2439" s="649">
        <v>225</v>
      </c>
      <c r="N2439" s="649">
        <v>3</v>
      </c>
      <c r="O2439" s="649">
        <v>678</v>
      </c>
      <c r="P2439" s="637">
        <v>0.18833333333333332</v>
      </c>
      <c r="Q2439" s="650">
        <v>226</v>
      </c>
    </row>
    <row r="2440" spans="1:17" ht="14.4" customHeight="1" x14ac:dyDescent="0.3">
      <c r="A2440" s="631" t="s">
        <v>3251</v>
      </c>
      <c r="B2440" s="632" t="s">
        <v>2531</v>
      </c>
      <c r="C2440" s="632" t="s">
        <v>634</v>
      </c>
      <c r="D2440" s="632" t="s">
        <v>2608</v>
      </c>
      <c r="E2440" s="632" t="s">
        <v>2610</v>
      </c>
      <c r="F2440" s="649">
        <v>24</v>
      </c>
      <c r="G2440" s="649">
        <v>5400</v>
      </c>
      <c r="H2440" s="649">
        <v>1.1428571428571428</v>
      </c>
      <c r="I2440" s="649">
        <v>225</v>
      </c>
      <c r="J2440" s="649">
        <v>21</v>
      </c>
      <c r="K2440" s="649">
        <v>4725</v>
      </c>
      <c r="L2440" s="649">
        <v>1</v>
      </c>
      <c r="M2440" s="649">
        <v>225</v>
      </c>
      <c r="N2440" s="649">
        <v>23</v>
      </c>
      <c r="O2440" s="649">
        <v>5198</v>
      </c>
      <c r="P2440" s="637">
        <v>1.10010582010582</v>
      </c>
      <c r="Q2440" s="650">
        <v>226</v>
      </c>
    </row>
    <row r="2441" spans="1:17" ht="14.4" customHeight="1" x14ac:dyDescent="0.3">
      <c r="A2441" s="631" t="s">
        <v>3251</v>
      </c>
      <c r="B2441" s="632" t="s">
        <v>2531</v>
      </c>
      <c r="C2441" s="632" t="s">
        <v>634</v>
      </c>
      <c r="D2441" s="632" t="s">
        <v>2630</v>
      </c>
      <c r="E2441" s="632" t="s">
        <v>2631</v>
      </c>
      <c r="F2441" s="649">
        <v>1</v>
      </c>
      <c r="G2441" s="649">
        <v>349</v>
      </c>
      <c r="H2441" s="649">
        <v>0.24928571428571428</v>
      </c>
      <c r="I2441" s="649">
        <v>349</v>
      </c>
      <c r="J2441" s="649">
        <v>4</v>
      </c>
      <c r="K2441" s="649">
        <v>1400</v>
      </c>
      <c r="L2441" s="649">
        <v>1</v>
      </c>
      <c r="M2441" s="649">
        <v>350</v>
      </c>
      <c r="N2441" s="649">
        <v>4</v>
      </c>
      <c r="O2441" s="649">
        <v>1401</v>
      </c>
      <c r="P2441" s="637">
        <v>1.0007142857142857</v>
      </c>
      <c r="Q2441" s="650">
        <v>350.25</v>
      </c>
    </row>
    <row r="2442" spans="1:17" ht="14.4" customHeight="1" x14ac:dyDescent="0.3">
      <c r="A2442" s="631" t="s">
        <v>3251</v>
      </c>
      <c r="B2442" s="632" t="s">
        <v>2531</v>
      </c>
      <c r="C2442" s="632" t="s">
        <v>634</v>
      </c>
      <c r="D2442" s="632" t="s">
        <v>2890</v>
      </c>
      <c r="E2442" s="632" t="s">
        <v>2891</v>
      </c>
      <c r="F2442" s="649"/>
      <c r="G2442" s="649"/>
      <c r="H2442" s="649"/>
      <c r="I2442" s="649"/>
      <c r="J2442" s="649"/>
      <c r="K2442" s="649"/>
      <c r="L2442" s="649"/>
      <c r="M2442" s="649"/>
      <c r="N2442" s="649">
        <v>2</v>
      </c>
      <c r="O2442" s="649">
        <v>8332</v>
      </c>
      <c r="P2442" s="637"/>
      <c r="Q2442" s="650">
        <v>4166</v>
      </c>
    </row>
    <row r="2443" spans="1:17" ht="14.4" customHeight="1" x14ac:dyDescent="0.3">
      <c r="A2443" s="631" t="s">
        <v>3251</v>
      </c>
      <c r="B2443" s="632" t="s">
        <v>2531</v>
      </c>
      <c r="C2443" s="632" t="s">
        <v>634</v>
      </c>
      <c r="D2443" s="632" t="s">
        <v>2890</v>
      </c>
      <c r="E2443" s="632" t="s">
        <v>2892</v>
      </c>
      <c r="F2443" s="649">
        <v>1</v>
      </c>
      <c r="G2443" s="649">
        <v>4164</v>
      </c>
      <c r="H2443" s="649"/>
      <c r="I2443" s="649">
        <v>4164</v>
      </c>
      <c r="J2443" s="649"/>
      <c r="K2443" s="649"/>
      <c r="L2443" s="649"/>
      <c r="M2443" s="649"/>
      <c r="N2443" s="649"/>
      <c r="O2443" s="649"/>
      <c r="P2443" s="637"/>
      <c r="Q2443" s="650"/>
    </row>
    <row r="2444" spans="1:17" ht="14.4" customHeight="1" x14ac:dyDescent="0.3">
      <c r="A2444" s="631" t="s">
        <v>3251</v>
      </c>
      <c r="B2444" s="632" t="s">
        <v>2531</v>
      </c>
      <c r="C2444" s="632" t="s">
        <v>634</v>
      </c>
      <c r="D2444" s="632" t="s">
        <v>2902</v>
      </c>
      <c r="E2444" s="632" t="s">
        <v>2903</v>
      </c>
      <c r="F2444" s="649">
        <v>4</v>
      </c>
      <c r="G2444" s="649">
        <v>15440</v>
      </c>
      <c r="H2444" s="649"/>
      <c r="I2444" s="649">
        <v>3860</v>
      </c>
      <c r="J2444" s="649"/>
      <c r="K2444" s="649"/>
      <c r="L2444" s="649"/>
      <c r="M2444" s="649"/>
      <c r="N2444" s="649">
        <v>3</v>
      </c>
      <c r="O2444" s="649">
        <v>11586</v>
      </c>
      <c r="P2444" s="637"/>
      <c r="Q2444" s="650">
        <v>3862</v>
      </c>
    </row>
    <row r="2445" spans="1:17" ht="14.4" customHeight="1" x14ac:dyDescent="0.3">
      <c r="A2445" s="631" t="s">
        <v>3251</v>
      </c>
      <c r="B2445" s="632" t="s">
        <v>2531</v>
      </c>
      <c r="C2445" s="632" t="s">
        <v>634</v>
      </c>
      <c r="D2445" s="632" t="s">
        <v>2904</v>
      </c>
      <c r="E2445" s="632" t="s">
        <v>2906</v>
      </c>
      <c r="F2445" s="649">
        <v>1</v>
      </c>
      <c r="G2445" s="649">
        <v>5210</v>
      </c>
      <c r="H2445" s="649"/>
      <c r="I2445" s="649">
        <v>5210</v>
      </c>
      <c r="J2445" s="649"/>
      <c r="K2445" s="649"/>
      <c r="L2445" s="649"/>
      <c r="M2445" s="649"/>
      <c r="N2445" s="649"/>
      <c r="O2445" s="649"/>
      <c r="P2445" s="637"/>
      <c r="Q2445" s="650"/>
    </row>
    <row r="2446" spans="1:17" ht="14.4" customHeight="1" x14ac:dyDescent="0.3">
      <c r="A2446" s="631" t="s">
        <v>3251</v>
      </c>
      <c r="B2446" s="632" t="s">
        <v>2531</v>
      </c>
      <c r="C2446" s="632" t="s">
        <v>634</v>
      </c>
      <c r="D2446" s="632" t="s">
        <v>2907</v>
      </c>
      <c r="E2446" s="632" t="s">
        <v>2908</v>
      </c>
      <c r="F2446" s="649">
        <v>3</v>
      </c>
      <c r="G2446" s="649">
        <v>23775</v>
      </c>
      <c r="H2446" s="649"/>
      <c r="I2446" s="649">
        <v>7925</v>
      </c>
      <c r="J2446" s="649"/>
      <c r="K2446" s="649"/>
      <c r="L2446" s="649"/>
      <c r="M2446" s="649"/>
      <c r="N2446" s="649"/>
      <c r="O2446" s="649"/>
      <c r="P2446" s="637"/>
      <c r="Q2446" s="650"/>
    </row>
    <row r="2447" spans="1:17" ht="14.4" customHeight="1" x14ac:dyDescent="0.3">
      <c r="A2447" s="631" t="s">
        <v>3251</v>
      </c>
      <c r="B2447" s="632" t="s">
        <v>2531</v>
      </c>
      <c r="C2447" s="632" t="s">
        <v>634</v>
      </c>
      <c r="D2447" s="632" t="s">
        <v>2907</v>
      </c>
      <c r="E2447" s="632" t="s">
        <v>2909</v>
      </c>
      <c r="F2447" s="649">
        <v>3</v>
      </c>
      <c r="G2447" s="649">
        <v>23775</v>
      </c>
      <c r="H2447" s="649"/>
      <c r="I2447" s="649">
        <v>7925</v>
      </c>
      <c r="J2447" s="649"/>
      <c r="K2447" s="649"/>
      <c r="L2447" s="649"/>
      <c r="M2447" s="649"/>
      <c r="N2447" s="649">
        <v>3</v>
      </c>
      <c r="O2447" s="649">
        <v>23784</v>
      </c>
      <c r="P2447" s="637"/>
      <c r="Q2447" s="650">
        <v>7928</v>
      </c>
    </row>
    <row r="2448" spans="1:17" ht="14.4" customHeight="1" x14ac:dyDescent="0.3">
      <c r="A2448" s="631" t="s">
        <v>3251</v>
      </c>
      <c r="B2448" s="632" t="s">
        <v>2531</v>
      </c>
      <c r="C2448" s="632" t="s">
        <v>634</v>
      </c>
      <c r="D2448" s="632" t="s">
        <v>2642</v>
      </c>
      <c r="E2448" s="632" t="s">
        <v>2643</v>
      </c>
      <c r="F2448" s="649">
        <v>5</v>
      </c>
      <c r="G2448" s="649">
        <v>6465</v>
      </c>
      <c r="H2448" s="649">
        <v>0.62451700154559509</v>
      </c>
      <c r="I2448" s="649">
        <v>1293</v>
      </c>
      <c r="J2448" s="649">
        <v>8</v>
      </c>
      <c r="K2448" s="649">
        <v>10352</v>
      </c>
      <c r="L2448" s="649">
        <v>1</v>
      </c>
      <c r="M2448" s="649">
        <v>1294</v>
      </c>
      <c r="N2448" s="649">
        <v>7</v>
      </c>
      <c r="O2448" s="649">
        <v>9058</v>
      </c>
      <c r="P2448" s="637">
        <v>0.875</v>
      </c>
      <c r="Q2448" s="650">
        <v>1294</v>
      </c>
    </row>
    <row r="2449" spans="1:17" ht="14.4" customHeight="1" x14ac:dyDescent="0.3">
      <c r="A2449" s="631" t="s">
        <v>3251</v>
      </c>
      <c r="B2449" s="632" t="s">
        <v>2531</v>
      </c>
      <c r="C2449" s="632" t="s">
        <v>634</v>
      </c>
      <c r="D2449" s="632" t="s">
        <v>2644</v>
      </c>
      <c r="E2449" s="632" t="s">
        <v>2645</v>
      </c>
      <c r="F2449" s="649">
        <v>4</v>
      </c>
      <c r="G2449" s="649">
        <v>4708</v>
      </c>
      <c r="H2449" s="649">
        <v>0.44406715714016226</v>
      </c>
      <c r="I2449" s="649">
        <v>1177</v>
      </c>
      <c r="J2449" s="649">
        <v>9</v>
      </c>
      <c r="K2449" s="649">
        <v>10602</v>
      </c>
      <c r="L2449" s="649">
        <v>1</v>
      </c>
      <c r="M2449" s="649">
        <v>1178</v>
      </c>
      <c r="N2449" s="649">
        <v>6</v>
      </c>
      <c r="O2449" s="649">
        <v>7068</v>
      </c>
      <c r="P2449" s="637">
        <v>0.66666666666666663</v>
      </c>
      <c r="Q2449" s="650">
        <v>1178</v>
      </c>
    </row>
    <row r="2450" spans="1:17" ht="14.4" customHeight="1" x14ac:dyDescent="0.3">
      <c r="A2450" s="631" t="s">
        <v>3251</v>
      </c>
      <c r="B2450" s="632" t="s">
        <v>2531</v>
      </c>
      <c r="C2450" s="632" t="s">
        <v>634</v>
      </c>
      <c r="D2450" s="632" t="s">
        <v>2646</v>
      </c>
      <c r="E2450" s="632" t="s">
        <v>2647</v>
      </c>
      <c r="F2450" s="649">
        <v>11</v>
      </c>
      <c r="G2450" s="649">
        <v>56727</v>
      </c>
      <c r="H2450" s="649">
        <v>0.45833333333333331</v>
      </c>
      <c r="I2450" s="649">
        <v>5157</v>
      </c>
      <c r="J2450" s="649">
        <v>24</v>
      </c>
      <c r="K2450" s="649">
        <v>123768</v>
      </c>
      <c r="L2450" s="649">
        <v>1</v>
      </c>
      <c r="M2450" s="649">
        <v>5157</v>
      </c>
      <c r="N2450" s="649">
        <v>12</v>
      </c>
      <c r="O2450" s="649">
        <v>61895</v>
      </c>
      <c r="P2450" s="637">
        <v>0.50008887596147633</v>
      </c>
      <c r="Q2450" s="650">
        <v>5157.916666666667</v>
      </c>
    </row>
    <row r="2451" spans="1:17" ht="14.4" customHeight="1" x14ac:dyDescent="0.3">
      <c r="A2451" s="631" t="s">
        <v>3251</v>
      </c>
      <c r="B2451" s="632" t="s">
        <v>2531</v>
      </c>
      <c r="C2451" s="632" t="s">
        <v>634</v>
      </c>
      <c r="D2451" s="632" t="s">
        <v>2648</v>
      </c>
      <c r="E2451" s="632" t="s">
        <v>2649</v>
      </c>
      <c r="F2451" s="649"/>
      <c r="G2451" s="649"/>
      <c r="H2451" s="649"/>
      <c r="I2451" s="649"/>
      <c r="J2451" s="649"/>
      <c r="K2451" s="649"/>
      <c r="L2451" s="649"/>
      <c r="M2451" s="649"/>
      <c r="N2451" s="649">
        <v>1</v>
      </c>
      <c r="O2451" s="649">
        <v>7809</v>
      </c>
      <c r="P2451" s="637"/>
      <c r="Q2451" s="650">
        <v>7809</v>
      </c>
    </row>
    <row r="2452" spans="1:17" ht="14.4" customHeight="1" x14ac:dyDescent="0.3">
      <c r="A2452" s="631" t="s">
        <v>3251</v>
      </c>
      <c r="B2452" s="632" t="s">
        <v>2531</v>
      </c>
      <c r="C2452" s="632" t="s">
        <v>634</v>
      </c>
      <c r="D2452" s="632" t="s">
        <v>2659</v>
      </c>
      <c r="E2452" s="632" t="s">
        <v>2660</v>
      </c>
      <c r="F2452" s="649">
        <v>195</v>
      </c>
      <c r="G2452" s="649">
        <v>34515</v>
      </c>
      <c r="H2452" s="649">
        <v>0.79591836734693877</v>
      </c>
      <c r="I2452" s="649">
        <v>177</v>
      </c>
      <c r="J2452" s="649">
        <v>245</v>
      </c>
      <c r="K2452" s="649">
        <v>43365</v>
      </c>
      <c r="L2452" s="649">
        <v>1</v>
      </c>
      <c r="M2452" s="649">
        <v>177</v>
      </c>
      <c r="N2452" s="649">
        <v>148</v>
      </c>
      <c r="O2452" s="649">
        <v>26344</v>
      </c>
      <c r="P2452" s="637">
        <v>0.607494523233022</v>
      </c>
      <c r="Q2452" s="650">
        <v>178</v>
      </c>
    </row>
    <row r="2453" spans="1:17" ht="14.4" customHeight="1" x14ac:dyDescent="0.3">
      <c r="A2453" s="631" t="s">
        <v>3251</v>
      </c>
      <c r="B2453" s="632" t="s">
        <v>2531</v>
      </c>
      <c r="C2453" s="632" t="s">
        <v>634</v>
      </c>
      <c r="D2453" s="632" t="s">
        <v>2659</v>
      </c>
      <c r="E2453" s="632" t="s">
        <v>2661</v>
      </c>
      <c r="F2453" s="649">
        <v>11</v>
      </c>
      <c r="G2453" s="649">
        <v>1947</v>
      </c>
      <c r="H2453" s="649">
        <v>0.61111111111111116</v>
      </c>
      <c r="I2453" s="649">
        <v>177</v>
      </c>
      <c r="J2453" s="649">
        <v>18</v>
      </c>
      <c r="K2453" s="649">
        <v>3186</v>
      </c>
      <c r="L2453" s="649">
        <v>1</v>
      </c>
      <c r="M2453" s="649">
        <v>177</v>
      </c>
      <c r="N2453" s="649">
        <v>6</v>
      </c>
      <c r="O2453" s="649">
        <v>1068</v>
      </c>
      <c r="P2453" s="637">
        <v>0.3352165725047081</v>
      </c>
      <c r="Q2453" s="650">
        <v>178</v>
      </c>
    </row>
    <row r="2454" spans="1:17" ht="14.4" customHeight="1" x14ac:dyDescent="0.3">
      <c r="A2454" s="631" t="s">
        <v>3251</v>
      </c>
      <c r="B2454" s="632" t="s">
        <v>2531</v>
      </c>
      <c r="C2454" s="632" t="s">
        <v>634</v>
      </c>
      <c r="D2454" s="632" t="s">
        <v>2662</v>
      </c>
      <c r="E2454" s="632" t="s">
        <v>2663</v>
      </c>
      <c r="F2454" s="649">
        <v>45</v>
      </c>
      <c r="G2454" s="649">
        <v>92160</v>
      </c>
      <c r="H2454" s="649">
        <v>0.83292663087685048</v>
      </c>
      <c r="I2454" s="649">
        <v>2048</v>
      </c>
      <c r="J2454" s="649">
        <v>54</v>
      </c>
      <c r="K2454" s="649">
        <v>110646</v>
      </c>
      <c r="L2454" s="649">
        <v>1</v>
      </c>
      <c r="M2454" s="649">
        <v>2049</v>
      </c>
      <c r="N2454" s="649">
        <v>55</v>
      </c>
      <c r="O2454" s="649">
        <v>112750</v>
      </c>
      <c r="P2454" s="637">
        <v>1.0190155992986643</v>
      </c>
      <c r="Q2454" s="650">
        <v>2050</v>
      </c>
    </row>
    <row r="2455" spans="1:17" ht="14.4" customHeight="1" x14ac:dyDescent="0.3">
      <c r="A2455" s="631" t="s">
        <v>3251</v>
      </c>
      <c r="B2455" s="632" t="s">
        <v>2531</v>
      </c>
      <c r="C2455" s="632" t="s">
        <v>634</v>
      </c>
      <c r="D2455" s="632" t="s">
        <v>2669</v>
      </c>
      <c r="E2455" s="632" t="s">
        <v>2670</v>
      </c>
      <c r="F2455" s="649">
        <v>4</v>
      </c>
      <c r="G2455" s="649">
        <v>10944</v>
      </c>
      <c r="H2455" s="649">
        <v>0.99963463646328099</v>
      </c>
      <c r="I2455" s="649">
        <v>2736</v>
      </c>
      <c r="J2455" s="649">
        <v>4</v>
      </c>
      <c r="K2455" s="649">
        <v>10948</v>
      </c>
      <c r="L2455" s="649">
        <v>1</v>
      </c>
      <c r="M2455" s="649">
        <v>2737</v>
      </c>
      <c r="N2455" s="649">
        <v>1</v>
      </c>
      <c r="O2455" s="649">
        <v>2737</v>
      </c>
      <c r="P2455" s="637">
        <v>0.25</v>
      </c>
      <c r="Q2455" s="650">
        <v>2737</v>
      </c>
    </row>
    <row r="2456" spans="1:17" ht="14.4" customHeight="1" x14ac:dyDescent="0.3">
      <c r="A2456" s="631" t="s">
        <v>3251</v>
      </c>
      <c r="B2456" s="632" t="s">
        <v>2531</v>
      </c>
      <c r="C2456" s="632" t="s">
        <v>634</v>
      </c>
      <c r="D2456" s="632" t="s">
        <v>2669</v>
      </c>
      <c r="E2456" s="632" t="s">
        <v>2671</v>
      </c>
      <c r="F2456" s="649">
        <v>3</v>
      </c>
      <c r="G2456" s="649">
        <v>8208</v>
      </c>
      <c r="H2456" s="649">
        <v>0.59978078187796857</v>
      </c>
      <c r="I2456" s="649">
        <v>2736</v>
      </c>
      <c r="J2456" s="649">
        <v>5</v>
      </c>
      <c r="K2456" s="649">
        <v>13685</v>
      </c>
      <c r="L2456" s="649">
        <v>1</v>
      </c>
      <c r="M2456" s="649">
        <v>2737</v>
      </c>
      <c r="N2456" s="649">
        <v>5</v>
      </c>
      <c r="O2456" s="649">
        <v>13685</v>
      </c>
      <c r="P2456" s="637">
        <v>1</v>
      </c>
      <c r="Q2456" s="650">
        <v>2737</v>
      </c>
    </row>
    <row r="2457" spans="1:17" ht="14.4" customHeight="1" x14ac:dyDescent="0.3">
      <c r="A2457" s="631" t="s">
        <v>3251</v>
      </c>
      <c r="B2457" s="632" t="s">
        <v>2531</v>
      </c>
      <c r="C2457" s="632" t="s">
        <v>634</v>
      </c>
      <c r="D2457" s="632" t="s">
        <v>2672</v>
      </c>
      <c r="E2457" s="632" t="s">
        <v>2673</v>
      </c>
      <c r="F2457" s="649">
        <v>1</v>
      </c>
      <c r="G2457" s="649">
        <v>5269</v>
      </c>
      <c r="H2457" s="649">
        <v>1</v>
      </c>
      <c r="I2457" s="649">
        <v>5269</v>
      </c>
      <c r="J2457" s="649">
        <v>1</v>
      </c>
      <c r="K2457" s="649">
        <v>5269</v>
      </c>
      <c r="L2457" s="649">
        <v>1</v>
      </c>
      <c r="M2457" s="649">
        <v>5269</v>
      </c>
      <c r="N2457" s="649"/>
      <c r="O2457" s="649"/>
      <c r="P2457" s="637"/>
      <c r="Q2457" s="650"/>
    </row>
    <row r="2458" spans="1:17" ht="14.4" customHeight="1" x14ac:dyDescent="0.3">
      <c r="A2458" s="631" t="s">
        <v>3251</v>
      </c>
      <c r="B2458" s="632" t="s">
        <v>2531</v>
      </c>
      <c r="C2458" s="632" t="s">
        <v>634</v>
      </c>
      <c r="D2458" s="632" t="s">
        <v>2915</v>
      </c>
      <c r="E2458" s="632" t="s">
        <v>2917</v>
      </c>
      <c r="F2458" s="649">
        <v>1</v>
      </c>
      <c r="G2458" s="649">
        <v>2113</v>
      </c>
      <c r="H2458" s="649"/>
      <c r="I2458" s="649">
        <v>2113</v>
      </c>
      <c r="J2458" s="649"/>
      <c r="K2458" s="649"/>
      <c r="L2458" s="649"/>
      <c r="M2458" s="649"/>
      <c r="N2458" s="649"/>
      <c r="O2458" s="649"/>
      <c r="P2458" s="637"/>
      <c r="Q2458" s="650"/>
    </row>
    <row r="2459" spans="1:17" ht="14.4" customHeight="1" x14ac:dyDescent="0.3">
      <c r="A2459" s="631" t="s">
        <v>3251</v>
      </c>
      <c r="B2459" s="632" t="s">
        <v>2531</v>
      </c>
      <c r="C2459" s="632" t="s">
        <v>634</v>
      </c>
      <c r="D2459" s="632" t="s">
        <v>2685</v>
      </c>
      <c r="E2459" s="632" t="s">
        <v>2686</v>
      </c>
      <c r="F2459" s="649">
        <v>2</v>
      </c>
      <c r="G2459" s="649">
        <v>310</v>
      </c>
      <c r="H2459" s="649"/>
      <c r="I2459" s="649">
        <v>155</v>
      </c>
      <c r="J2459" s="649"/>
      <c r="K2459" s="649"/>
      <c r="L2459" s="649"/>
      <c r="M2459" s="649"/>
      <c r="N2459" s="649">
        <v>5</v>
      </c>
      <c r="O2459" s="649">
        <v>775</v>
      </c>
      <c r="P2459" s="637"/>
      <c r="Q2459" s="650">
        <v>155</v>
      </c>
    </row>
    <row r="2460" spans="1:17" ht="14.4" customHeight="1" x14ac:dyDescent="0.3">
      <c r="A2460" s="631" t="s">
        <v>3251</v>
      </c>
      <c r="B2460" s="632" t="s">
        <v>2531</v>
      </c>
      <c r="C2460" s="632" t="s">
        <v>634</v>
      </c>
      <c r="D2460" s="632" t="s">
        <v>2685</v>
      </c>
      <c r="E2460" s="632" t="s">
        <v>2687</v>
      </c>
      <c r="F2460" s="649">
        <v>7</v>
      </c>
      <c r="G2460" s="649">
        <v>1085</v>
      </c>
      <c r="H2460" s="649">
        <v>2.3333333333333335</v>
      </c>
      <c r="I2460" s="649">
        <v>155</v>
      </c>
      <c r="J2460" s="649">
        <v>3</v>
      </c>
      <c r="K2460" s="649">
        <v>465</v>
      </c>
      <c r="L2460" s="649">
        <v>1</v>
      </c>
      <c r="M2460" s="649">
        <v>155</v>
      </c>
      <c r="N2460" s="649">
        <v>5</v>
      </c>
      <c r="O2460" s="649">
        <v>775</v>
      </c>
      <c r="P2460" s="637">
        <v>1.6666666666666667</v>
      </c>
      <c r="Q2460" s="650">
        <v>155</v>
      </c>
    </row>
    <row r="2461" spans="1:17" ht="14.4" customHeight="1" x14ac:dyDescent="0.3">
      <c r="A2461" s="631" t="s">
        <v>3251</v>
      </c>
      <c r="B2461" s="632" t="s">
        <v>2531</v>
      </c>
      <c r="C2461" s="632" t="s">
        <v>634</v>
      </c>
      <c r="D2461" s="632" t="s">
        <v>2688</v>
      </c>
      <c r="E2461" s="632" t="s">
        <v>2689</v>
      </c>
      <c r="F2461" s="649">
        <v>10</v>
      </c>
      <c r="G2461" s="649">
        <v>1990</v>
      </c>
      <c r="H2461" s="649">
        <v>0.4</v>
      </c>
      <c r="I2461" s="649">
        <v>199</v>
      </c>
      <c r="J2461" s="649">
        <v>25</v>
      </c>
      <c r="K2461" s="649">
        <v>4975</v>
      </c>
      <c r="L2461" s="649">
        <v>1</v>
      </c>
      <c r="M2461" s="649">
        <v>199</v>
      </c>
      <c r="N2461" s="649">
        <v>7</v>
      </c>
      <c r="O2461" s="649">
        <v>1400</v>
      </c>
      <c r="P2461" s="637">
        <v>0.28140703517587939</v>
      </c>
      <c r="Q2461" s="650">
        <v>200</v>
      </c>
    </row>
    <row r="2462" spans="1:17" ht="14.4" customHeight="1" x14ac:dyDescent="0.3">
      <c r="A2462" s="631" t="s">
        <v>3251</v>
      </c>
      <c r="B2462" s="632" t="s">
        <v>2531</v>
      </c>
      <c r="C2462" s="632" t="s">
        <v>634</v>
      </c>
      <c r="D2462" s="632" t="s">
        <v>2688</v>
      </c>
      <c r="E2462" s="632" t="s">
        <v>2690</v>
      </c>
      <c r="F2462" s="649">
        <v>1</v>
      </c>
      <c r="G2462" s="649">
        <v>199</v>
      </c>
      <c r="H2462" s="649">
        <v>1</v>
      </c>
      <c r="I2462" s="649">
        <v>199</v>
      </c>
      <c r="J2462" s="649">
        <v>1</v>
      </c>
      <c r="K2462" s="649">
        <v>199</v>
      </c>
      <c r="L2462" s="649">
        <v>1</v>
      </c>
      <c r="M2462" s="649">
        <v>199</v>
      </c>
      <c r="N2462" s="649">
        <v>1</v>
      </c>
      <c r="O2462" s="649">
        <v>200</v>
      </c>
      <c r="P2462" s="637">
        <v>1.0050251256281406</v>
      </c>
      <c r="Q2462" s="650">
        <v>200</v>
      </c>
    </row>
    <row r="2463" spans="1:17" ht="14.4" customHeight="1" x14ac:dyDescent="0.3">
      <c r="A2463" s="631" t="s">
        <v>3251</v>
      </c>
      <c r="B2463" s="632" t="s">
        <v>2531</v>
      </c>
      <c r="C2463" s="632" t="s">
        <v>634</v>
      </c>
      <c r="D2463" s="632" t="s">
        <v>2691</v>
      </c>
      <c r="E2463" s="632" t="s">
        <v>2692</v>
      </c>
      <c r="F2463" s="649">
        <v>31</v>
      </c>
      <c r="G2463" s="649">
        <v>6324</v>
      </c>
      <c r="H2463" s="649"/>
      <c r="I2463" s="649">
        <v>204</v>
      </c>
      <c r="J2463" s="649"/>
      <c r="K2463" s="649"/>
      <c r="L2463" s="649"/>
      <c r="M2463" s="649"/>
      <c r="N2463" s="649">
        <v>3</v>
      </c>
      <c r="O2463" s="649">
        <v>615</v>
      </c>
      <c r="P2463" s="637"/>
      <c r="Q2463" s="650">
        <v>205</v>
      </c>
    </row>
    <row r="2464" spans="1:17" ht="14.4" customHeight="1" x14ac:dyDescent="0.3">
      <c r="A2464" s="631" t="s">
        <v>3251</v>
      </c>
      <c r="B2464" s="632" t="s">
        <v>2531</v>
      </c>
      <c r="C2464" s="632" t="s">
        <v>634</v>
      </c>
      <c r="D2464" s="632" t="s">
        <v>2693</v>
      </c>
      <c r="E2464" s="632" t="s">
        <v>2694</v>
      </c>
      <c r="F2464" s="649"/>
      <c r="G2464" s="649"/>
      <c r="H2464" s="649"/>
      <c r="I2464" s="649"/>
      <c r="J2464" s="649">
        <v>1</v>
      </c>
      <c r="K2464" s="649">
        <v>426</v>
      </c>
      <c r="L2464" s="649">
        <v>1</v>
      </c>
      <c r="M2464" s="649">
        <v>426</v>
      </c>
      <c r="N2464" s="649"/>
      <c r="O2464" s="649"/>
      <c r="P2464" s="637"/>
      <c r="Q2464" s="650"/>
    </row>
    <row r="2465" spans="1:17" ht="14.4" customHeight="1" x14ac:dyDescent="0.3">
      <c r="A2465" s="631" t="s">
        <v>3251</v>
      </c>
      <c r="B2465" s="632" t="s">
        <v>2531</v>
      </c>
      <c r="C2465" s="632" t="s">
        <v>634</v>
      </c>
      <c r="D2465" s="632" t="s">
        <v>2698</v>
      </c>
      <c r="E2465" s="632" t="s">
        <v>2699</v>
      </c>
      <c r="F2465" s="649">
        <v>1</v>
      </c>
      <c r="G2465" s="649">
        <v>163</v>
      </c>
      <c r="H2465" s="649">
        <v>0.33333333333333331</v>
      </c>
      <c r="I2465" s="649">
        <v>163</v>
      </c>
      <c r="J2465" s="649">
        <v>3</v>
      </c>
      <c r="K2465" s="649">
        <v>489</v>
      </c>
      <c r="L2465" s="649">
        <v>1</v>
      </c>
      <c r="M2465" s="649">
        <v>163</v>
      </c>
      <c r="N2465" s="649">
        <v>3</v>
      </c>
      <c r="O2465" s="649">
        <v>489</v>
      </c>
      <c r="P2465" s="637">
        <v>1</v>
      </c>
      <c r="Q2465" s="650">
        <v>163</v>
      </c>
    </row>
    <row r="2466" spans="1:17" ht="14.4" customHeight="1" x14ac:dyDescent="0.3">
      <c r="A2466" s="631" t="s">
        <v>3251</v>
      </c>
      <c r="B2466" s="632" t="s">
        <v>2531</v>
      </c>
      <c r="C2466" s="632" t="s">
        <v>634</v>
      </c>
      <c r="D2466" s="632" t="s">
        <v>2698</v>
      </c>
      <c r="E2466" s="632" t="s">
        <v>2700</v>
      </c>
      <c r="F2466" s="649">
        <v>1</v>
      </c>
      <c r="G2466" s="649">
        <v>163</v>
      </c>
      <c r="H2466" s="649"/>
      <c r="I2466" s="649">
        <v>163</v>
      </c>
      <c r="J2466" s="649"/>
      <c r="K2466" s="649"/>
      <c r="L2466" s="649"/>
      <c r="M2466" s="649"/>
      <c r="N2466" s="649">
        <v>2</v>
      </c>
      <c r="O2466" s="649">
        <v>326</v>
      </c>
      <c r="P2466" s="637"/>
      <c r="Q2466" s="650">
        <v>163</v>
      </c>
    </row>
    <row r="2467" spans="1:17" ht="14.4" customHeight="1" x14ac:dyDescent="0.3">
      <c r="A2467" s="631" t="s">
        <v>3251</v>
      </c>
      <c r="B2467" s="632" t="s">
        <v>2531</v>
      </c>
      <c r="C2467" s="632" t="s">
        <v>634</v>
      </c>
      <c r="D2467" s="632" t="s">
        <v>2704</v>
      </c>
      <c r="E2467" s="632" t="s">
        <v>2705</v>
      </c>
      <c r="F2467" s="649">
        <v>10</v>
      </c>
      <c r="G2467" s="649">
        <v>21540</v>
      </c>
      <c r="H2467" s="649">
        <v>0.83294663573085848</v>
      </c>
      <c r="I2467" s="649">
        <v>2154</v>
      </c>
      <c r="J2467" s="649">
        <v>12</v>
      </c>
      <c r="K2467" s="649">
        <v>25860</v>
      </c>
      <c r="L2467" s="649">
        <v>1</v>
      </c>
      <c r="M2467" s="649">
        <v>2155</v>
      </c>
      <c r="N2467" s="649">
        <v>2</v>
      </c>
      <c r="O2467" s="649">
        <v>4312</v>
      </c>
      <c r="P2467" s="637">
        <v>0.16674400618716165</v>
      </c>
      <c r="Q2467" s="650">
        <v>2156</v>
      </c>
    </row>
    <row r="2468" spans="1:17" ht="14.4" customHeight="1" x14ac:dyDescent="0.3">
      <c r="A2468" s="631" t="s">
        <v>3251</v>
      </c>
      <c r="B2468" s="632" t="s">
        <v>2531</v>
      </c>
      <c r="C2468" s="632" t="s">
        <v>634</v>
      </c>
      <c r="D2468" s="632" t="s">
        <v>2704</v>
      </c>
      <c r="E2468" s="632" t="s">
        <v>2706</v>
      </c>
      <c r="F2468" s="649">
        <v>6</v>
      </c>
      <c r="G2468" s="649">
        <v>12924</v>
      </c>
      <c r="H2468" s="649">
        <v>0.39981438515081208</v>
      </c>
      <c r="I2468" s="649">
        <v>2154</v>
      </c>
      <c r="J2468" s="649">
        <v>15</v>
      </c>
      <c r="K2468" s="649">
        <v>32325</v>
      </c>
      <c r="L2468" s="649">
        <v>1</v>
      </c>
      <c r="M2468" s="649">
        <v>2155</v>
      </c>
      <c r="N2468" s="649">
        <v>6</v>
      </c>
      <c r="O2468" s="649">
        <v>12936</v>
      </c>
      <c r="P2468" s="637">
        <v>0.40018561484918791</v>
      </c>
      <c r="Q2468" s="650">
        <v>2156</v>
      </c>
    </row>
    <row r="2469" spans="1:17" ht="14.4" customHeight="1" x14ac:dyDescent="0.3">
      <c r="A2469" s="631" t="s">
        <v>3251</v>
      </c>
      <c r="B2469" s="632" t="s">
        <v>2531</v>
      </c>
      <c r="C2469" s="632" t="s">
        <v>634</v>
      </c>
      <c r="D2469" s="632" t="s">
        <v>2918</v>
      </c>
      <c r="E2469" s="632" t="s">
        <v>2903</v>
      </c>
      <c r="F2469" s="649">
        <v>4</v>
      </c>
      <c r="G2469" s="649">
        <v>7552</v>
      </c>
      <c r="H2469" s="649"/>
      <c r="I2469" s="649">
        <v>1888</v>
      </c>
      <c r="J2469" s="649"/>
      <c r="K2469" s="649"/>
      <c r="L2469" s="649"/>
      <c r="M2469" s="649"/>
      <c r="N2469" s="649">
        <v>4</v>
      </c>
      <c r="O2469" s="649">
        <v>7556</v>
      </c>
      <c r="P2469" s="637"/>
      <c r="Q2469" s="650">
        <v>1889</v>
      </c>
    </row>
    <row r="2470" spans="1:17" ht="14.4" customHeight="1" x14ac:dyDescent="0.3">
      <c r="A2470" s="631" t="s">
        <v>3251</v>
      </c>
      <c r="B2470" s="632" t="s">
        <v>2531</v>
      </c>
      <c r="C2470" s="632" t="s">
        <v>634</v>
      </c>
      <c r="D2470" s="632" t="s">
        <v>2707</v>
      </c>
      <c r="E2470" s="632" t="s">
        <v>2709</v>
      </c>
      <c r="F2470" s="649"/>
      <c r="G2470" s="649"/>
      <c r="H2470" s="649"/>
      <c r="I2470" s="649"/>
      <c r="J2470" s="649"/>
      <c r="K2470" s="649"/>
      <c r="L2470" s="649"/>
      <c r="M2470" s="649"/>
      <c r="N2470" s="649">
        <v>1</v>
      </c>
      <c r="O2470" s="649">
        <v>163</v>
      </c>
      <c r="P2470" s="637"/>
      <c r="Q2470" s="650">
        <v>163</v>
      </c>
    </row>
    <row r="2471" spans="1:17" ht="14.4" customHeight="1" x14ac:dyDescent="0.3">
      <c r="A2471" s="631" t="s">
        <v>3251</v>
      </c>
      <c r="B2471" s="632" t="s">
        <v>2531</v>
      </c>
      <c r="C2471" s="632" t="s">
        <v>634</v>
      </c>
      <c r="D2471" s="632" t="s">
        <v>2715</v>
      </c>
      <c r="E2471" s="632" t="s">
        <v>2716</v>
      </c>
      <c r="F2471" s="649">
        <v>2</v>
      </c>
      <c r="G2471" s="649">
        <v>16918</v>
      </c>
      <c r="H2471" s="649"/>
      <c r="I2471" s="649">
        <v>8459</v>
      </c>
      <c r="J2471" s="649"/>
      <c r="K2471" s="649"/>
      <c r="L2471" s="649"/>
      <c r="M2471" s="649"/>
      <c r="N2471" s="649">
        <v>2</v>
      </c>
      <c r="O2471" s="649">
        <v>16924</v>
      </c>
      <c r="P2471" s="637"/>
      <c r="Q2471" s="650">
        <v>8462</v>
      </c>
    </row>
    <row r="2472" spans="1:17" ht="14.4" customHeight="1" x14ac:dyDescent="0.3">
      <c r="A2472" s="631" t="s">
        <v>3251</v>
      </c>
      <c r="B2472" s="632" t="s">
        <v>2531</v>
      </c>
      <c r="C2472" s="632" t="s">
        <v>634</v>
      </c>
      <c r="D2472" s="632" t="s">
        <v>2715</v>
      </c>
      <c r="E2472" s="632" t="s">
        <v>2717</v>
      </c>
      <c r="F2472" s="649">
        <v>1</v>
      </c>
      <c r="G2472" s="649">
        <v>8459</v>
      </c>
      <c r="H2472" s="649">
        <v>0.9998817966903073</v>
      </c>
      <c r="I2472" s="649">
        <v>8459</v>
      </c>
      <c r="J2472" s="649">
        <v>1</v>
      </c>
      <c r="K2472" s="649">
        <v>8460</v>
      </c>
      <c r="L2472" s="649">
        <v>1</v>
      </c>
      <c r="M2472" s="649">
        <v>8460</v>
      </c>
      <c r="N2472" s="649"/>
      <c r="O2472" s="649"/>
      <c r="P2472" s="637"/>
      <c r="Q2472" s="650"/>
    </row>
    <row r="2473" spans="1:17" ht="14.4" customHeight="1" x14ac:dyDescent="0.3">
      <c r="A2473" s="631" t="s">
        <v>3251</v>
      </c>
      <c r="B2473" s="632" t="s">
        <v>2531</v>
      </c>
      <c r="C2473" s="632" t="s">
        <v>634</v>
      </c>
      <c r="D2473" s="632" t="s">
        <v>2981</v>
      </c>
      <c r="E2473" s="632" t="s">
        <v>2982</v>
      </c>
      <c r="F2473" s="649">
        <v>1</v>
      </c>
      <c r="G2473" s="649">
        <v>0</v>
      </c>
      <c r="H2473" s="649"/>
      <c r="I2473" s="649">
        <v>0</v>
      </c>
      <c r="J2473" s="649"/>
      <c r="K2473" s="649"/>
      <c r="L2473" s="649"/>
      <c r="M2473" s="649"/>
      <c r="N2473" s="649"/>
      <c r="O2473" s="649"/>
      <c r="P2473" s="637"/>
      <c r="Q2473" s="650"/>
    </row>
    <row r="2474" spans="1:17" ht="14.4" customHeight="1" x14ac:dyDescent="0.3">
      <c r="A2474" s="631" t="s">
        <v>3251</v>
      </c>
      <c r="B2474" s="632" t="s">
        <v>2531</v>
      </c>
      <c r="C2474" s="632" t="s">
        <v>634</v>
      </c>
      <c r="D2474" s="632" t="s">
        <v>2734</v>
      </c>
      <c r="E2474" s="632" t="s">
        <v>2735</v>
      </c>
      <c r="F2474" s="649"/>
      <c r="G2474" s="649"/>
      <c r="H2474" s="649"/>
      <c r="I2474" s="649"/>
      <c r="J2474" s="649"/>
      <c r="K2474" s="649"/>
      <c r="L2474" s="649"/>
      <c r="M2474" s="649"/>
      <c r="N2474" s="649">
        <v>2</v>
      </c>
      <c r="O2474" s="649">
        <v>706</v>
      </c>
      <c r="P2474" s="637"/>
      <c r="Q2474" s="650">
        <v>353</v>
      </c>
    </row>
    <row r="2475" spans="1:17" ht="14.4" customHeight="1" x14ac:dyDescent="0.3">
      <c r="A2475" s="631" t="s">
        <v>3252</v>
      </c>
      <c r="B2475" s="632" t="s">
        <v>2531</v>
      </c>
      <c r="C2475" s="632" t="s">
        <v>2499</v>
      </c>
      <c r="D2475" s="632" t="s">
        <v>2500</v>
      </c>
      <c r="E2475" s="632" t="s">
        <v>629</v>
      </c>
      <c r="F2475" s="649"/>
      <c r="G2475" s="649"/>
      <c r="H2475" s="649"/>
      <c r="I2475" s="649"/>
      <c r="J2475" s="649">
        <v>1</v>
      </c>
      <c r="K2475" s="649">
        <v>855.64</v>
      </c>
      <c r="L2475" s="649">
        <v>1</v>
      </c>
      <c r="M2475" s="649">
        <v>855.64</v>
      </c>
      <c r="N2475" s="649"/>
      <c r="O2475" s="649"/>
      <c r="P2475" s="637"/>
      <c r="Q2475" s="650"/>
    </row>
    <row r="2476" spans="1:17" ht="14.4" customHeight="1" x14ac:dyDescent="0.3">
      <c r="A2476" s="631" t="s">
        <v>3252</v>
      </c>
      <c r="B2476" s="632" t="s">
        <v>2531</v>
      </c>
      <c r="C2476" s="632" t="s">
        <v>2499</v>
      </c>
      <c r="D2476" s="632" t="s">
        <v>2533</v>
      </c>
      <c r="E2476" s="632" t="s">
        <v>618</v>
      </c>
      <c r="F2476" s="649"/>
      <c r="G2476" s="649"/>
      <c r="H2476" s="649"/>
      <c r="I2476" s="649"/>
      <c r="J2476" s="649">
        <v>0.67</v>
      </c>
      <c r="K2476" s="649">
        <v>1814.38</v>
      </c>
      <c r="L2476" s="649">
        <v>1</v>
      </c>
      <c r="M2476" s="649">
        <v>2708.0298507462685</v>
      </c>
      <c r="N2476" s="649">
        <v>2.5</v>
      </c>
      <c r="O2476" s="649">
        <v>6476.3200000000006</v>
      </c>
      <c r="P2476" s="637">
        <v>3.5694396984093739</v>
      </c>
      <c r="Q2476" s="650">
        <v>2590.5280000000002</v>
      </c>
    </row>
    <row r="2477" spans="1:17" ht="14.4" customHeight="1" x14ac:dyDescent="0.3">
      <c r="A2477" s="631" t="s">
        <v>3252</v>
      </c>
      <c r="B2477" s="632" t="s">
        <v>2531</v>
      </c>
      <c r="C2477" s="632" t="s">
        <v>2499</v>
      </c>
      <c r="D2477" s="632" t="s">
        <v>2535</v>
      </c>
      <c r="E2477" s="632" t="s">
        <v>754</v>
      </c>
      <c r="F2477" s="649"/>
      <c r="G2477" s="649"/>
      <c r="H2477" s="649"/>
      <c r="I2477" s="649"/>
      <c r="J2477" s="649">
        <v>0.1</v>
      </c>
      <c r="K2477" s="649">
        <v>494.39</v>
      </c>
      <c r="L2477" s="649">
        <v>1</v>
      </c>
      <c r="M2477" s="649">
        <v>4943.8999999999996</v>
      </c>
      <c r="N2477" s="649">
        <v>0.04</v>
      </c>
      <c r="O2477" s="649">
        <v>194.53</v>
      </c>
      <c r="P2477" s="637">
        <v>0.39347478711138983</v>
      </c>
      <c r="Q2477" s="650">
        <v>4863.25</v>
      </c>
    </row>
    <row r="2478" spans="1:17" ht="14.4" customHeight="1" x14ac:dyDescent="0.3">
      <c r="A2478" s="631" t="s">
        <v>3252</v>
      </c>
      <c r="B2478" s="632" t="s">
        <v>2531</v>
      </c>
      <c r="C2478" s="632" t="s">
        <v>2499</v>
      </c>
      <c r="D2478" s="632" t="s">
        <v>2536</v>
      </c>
      <c r="E2478" s="632" t="s">
        <v>2537</v>
      </c>
      <c r="F2478" s="649">
        <v>15.000000000000002</v>
      </c>
      <c r="G2478" s="649">
        <v>15029.590000000002</v>
      </c>
      <c r="H2478" s="649">
        <v>0.75925963346410674</v>
      </c>
      <c r="I2478" s="649">
        <v>1001.9726666666667</v>
      </c>
      <c r="J2478" s="649">
        <v>19.7</v>
      </c>
      <c r="K2478" s="649">
        <v>19795.060000000001</v>
      </c>
      <c r="L2478" s="649">
        <v>1</v>
      </c>
      <c r="M2478" s="649">
        <v>1004.8253807106601</v>
      </c>
      <c r="N2478" s="649"/>
      <c r="O2478" s="649"/>
      <c r="P2478" s="637"/>
      <c r="Q2478" s="650"/>
    </row>
    <row r="2479" spans="1:17" ht="14.4" customHeight="1" x14ac:dyDescent="0.3">
      <c r="A2479" s="631" t="s">
        <v>3252</v>
      </c>
      <c r="B2479" s="632" t="s">
        <v>2531</v>
      </c>
      <c r="C2479" s="632" t="s">
        <v>2499</v>
      </c>
      <c r="D2479" s="632" t="s">
        <v>2538</v>
      </c>
      <c r="E2479" s="632" t="s">
        <v>675</v>
      </c>
      <c r="F2479" s="649">
        <v>1.48</v>
      </c>
      <c r="G2479" s="649">
        <v>14634.070000000002</v>
      </c>
      <c r="H2479" s="649">
        <v>1.5257761517553015</v>
      </c>
      <c r="I2479" s="649">
        <v>9887.8851351351368</v>
      </c>
      <c r="J2479" s="649">
        <v>0.97000000000000008</v>
      </c>
      <c r="K2479" s="649">
        <v>9591.2300000000014</v>
      </c>
      <c r="L2479" s="649">
        <v>1</v>
      </c>
      <c r="M2479" s="649">
        <v>9887.865979381444</v>
      </c>
      <c r="N2479" s="649">
        <v>1.3400000000000003</v>
      </c>
      <c r="O2479" s="649">
        <v>13010.650000000001</v>
      </c>
      <c r="P2479" s="637">
        <v>1.3565152748917499</v>
      </c>
      <c r="Q2479" s="650">
        <v>9709.4402985074612</v>
      </c>
    </row>
    <row r="2480" spans="1:17" ht="14.4" customHeight="1" x14ac:dyDescent="0.3">
      <c r="A2480" s="631" t="s">
        <v>3252</v>
      </c>
      <c r="B2480" s="632" t="s">
        <v>2531</v>
      </c>
      <c r="C2480" s="632" t="s">
        <v>2499</v>
      </c>
      <c r="D2480" s="632" t="s">
        <v>2538</v>
      </c>
      <c r="E2480" s="632" t="s">
        <v>754</v>
      </c>
      <c r="F2480" s="649">
        <v>0.49000000000000005</v>
      </c>
      <c r="G2480" s="649">
        <v>4845.0599999999995</v>
      </c>
      <c r="H2480" s="649">
        <v>0.49494892741962671</v>
      </c>
      <c r="I2480" s="649">
        <v>9887.8775510204068</v>
      </c>
      <c r="J2480" s="649">
        <v>0.9900000000000001</v>
      </c>
      <c r="K2480" s="649">
        <v>9789.0099999999984</v>
      </c>
      <c r="L2480" s="649">
        <v>1</v>
      </c>
      <c r="M2480" s="649">
        <v>9887.8888888888869</v>
      </c>
      <c r="N2480" s="649">
        <v>0.41000000000000003</v>
      </c>
      <c r="O2480" s="649">
        <v>3587.1800000000003</v>
      </c>
      <c r="P2480" s="637">
        <v>0.36644972269923115</v>
      </c>
      <c r="Q2480" s="650">
        <v>8749.2195121951227</v>
      </c>
    </row>
    <row r="2481" spans="1:17" ht="14.4" customHeight="1" x14ac:dyDescent="0.3">
      <c r="A2481" s="631" t="s">
        <v>3252</v>
      </c>
      <c r="B2481" s="632" t="s">
        <v>2531</v>
      </c>
      <c r="C2481" s="632" t="s">
        <v>2499</v>
      </c>
      <c r="D2481" s="632" t="s">
        <v>2542</v>
      </c>
      <c r="E2481" s="632" t="s">
        <v>616</v>
      </c>
      <c r="F2481" s="649">
        <v>1</v>
      </c>
      <c r="G2481" s="649">
        <v>932.82</v>
      </c>
      <c r="H2481" s="649"/>
      <c r="I2481" s="649">
        <v>932.82</v>
      </c>
      <c r="J2481" s="649"/>
      <c r="K2481" s="649"/>
      <c r="L2481" s="649"/>
      <c r="M2481" s="649"/>
      <c r="N2481" s="649"/>
      <c r="O2481" s="649"/>
      <c r="P2481" s="637"/>
      <c r="Q2481" s="650"/>
    </row>
    <row r="2482" spans="1:17" ht="14.4" customHeight="1" x14ac:dyDescent="0.3">
      <c r="A2482" s="631" t="s">
        <v>3252</v>
      </c>
      <c r="B2482" s="632" t="s">
        <v>2531</v>
      </c>
      <c r="C2482" s="632" t="s">
        <v>2499</v>
      </c>
      <c r="D2482" s="632" t="s">
        <v>2544</v>
      </c>
      <c r="E2482" s="632" t="s">
        <v>716</v>
      </c>
      <c r="F2482" s="649">
        <v>0.16</v>
      </c>
      <c r="G2482" s="649">
        <v>727.61</v>
      </c>
      <c r="H2482" s="649"/>
      <c r="I2482" s="649">
        <v>4547.5625</v>
      </c>
      <c r="J2482" s="649"/>
      <c r="K2482" s="649"/>
      <c r="L2482" s="649"/>
      <c r="M2482" s="649"/>
      <c r="N2482" s="649"/>
      <c r="O2482" s="649"/>
      <c r="P2482" s="637"/>
      <c r="Q2482" s="650"/>
    </row>
    <row r="2483" spans="1:17" ht="14.4" customHeight="1" x14ac:dyDescent="0.3">
      <c r="A2483" s="631" t="s">
        <v>3252</v>
      </c>
      <c r="B2483" s="632" t="s">
        <v>2531</v>
      </c>
      <c r="C2483" s="632" t="s">
        <v>2499</v>
      </c>
      <c r="D2483" s="632" t="s">
        <v>2545</v>
      </c>
      <c r="E2483" s="632" t="s">
        <v>716</v>
      </c>
      <c r="F2483" s="649">
        <v>1.3900000000000001</v>
      </c>
      <c r="G2483" s="649">
        <v>12413.2</v>
      </c>
      <c r="H2483" s="649">
        <v>5.6867461048272201</v>
      </c>
      <c r="I2483" s="649">
        <v>8930.3597122302162</v>
      </c>
      <c r="J2483" s="649">
        <v>0.24</v>
      </c>
      <c r="K2483" s="649">
        <v>2182.83</v>
      </c>
      <c r="L2483" s="649">
        <v>1</v>
      </c>
      <c r="M2483" s="649">
        <v>9095.125</v>
      </c>
      <c r="N2483" s="649">
        <v>0.08</v>
      </c>
      <c r="O2483" s="649">
        <v>727.61</v>
      </c>
      <c r="P2483" s="637">
        <v>0.33333333333333337</v>
      </c>
      <c r="Q2483" s="650">
        <v>9095.125</v>
      </c>
    </row>
    <row r="2484" spans="1:17" ht="14.4" customHeight="1" x14ac:dyDescent="0.3">
      <c r="A2484" s="631" t="s">
        <v>3252</v>
      </c>
      <c r="B2484" s="632" t="s">
        <v>2531</v>
      </c>
      <c r="C2484" s="632" t="s">
        <v>2499</v>
      </c>
      <c r="D2484" s="632" t="s">
        <v>2546</v>
      </c>
      <c r="E2484" s="632" t="s">
        <v>723</v>
      </c>
      <c r="F2484" s="649">
        <v>0.1</v>
      </c>
      <c r="G2484" s="649">
        <v>194.93</v>
      </c>
      <c r="H2484" s="649">
        <v>0.5</v>
      </c>
      <c r="I2484" s="649">
        <v>1949.3</v>
      </c>
      <c r="J2484" s="649">
        <v>0.2</v>
      </c>
      <c r="K2484" s="649">
        <v>389.86</v>
      </c>
      <c r="L2484" s="649">
        <v>1</v>
      </c>
      <c r="M2484" s="649">
        <v>1949.3</v>
      </c>
      <c r="N2484" s="649">
        <v>0.1</v>
      </c>
      <c r="O2484" s="649">
        <v>194.93</v>
      </c>
      <c r="P2484" s="637">
        <v>0.5</v>
      </c>
      <c r="Q2484" s="650">
        <v>1949.3</v>
      </c>
    </row>
    <row r="2485" spans="1:17" ht="14.4" customHeight="1" x14ac:dyDescent="0.3">
      <c r="A2485" s="631" t="s">
        <v>3252</v>
      </c>
      <c r="B2485" s="632" t="s">
        <v>2531</v>
      </c>
      <c r="C2485" s="632" t="s">
        <v>2499</v>
      </c>
      <c r="D2485" s="632" t="s">
        <v>2547</v>
      </c>
      <c r="E2485" s="632" t="s">
        <v>716</v>
      </c>
      <c r="F2485" s="649">
        <v>36.699999999999989</v>
      </c>
      <c r="G2485" s="649">
        <v>66341.63</v>
      </c>
      <c r="H2485" s="649">
        <v>1.3736569954672919</v>
      </c>
      <c r="I2485" s="649">
        <v>1807.6738419618534</v>
      </c>
      <c r="J2485" s="649">
        <v>26.550000000000004</v>
      </c>
      <c r="K2485" s="649">
        <v>48295.63</v>
      </c>
      <c r="L2485" s="649">
        <v>1</v>
      </c>
      <c r="M2485" s="649">
        <v>1819.044444444444</v>
      </c>
      <c r="N2485" s="649">
        <v>32.900000000000006</v>
      </c>
      <c r="O2485" s="649">
        <v>43964.45</v>
      </c>
      <c r="P2485" s="637">
        <v>0.91031942227485174</v>
      </c>
      <c r="Q2485" s="650">
        <v>1336.3054711246198</v>
      </c>
    </row>
    <row r="2486" spans="1:17" ht="14.4" customHeight="1" x14ac:dyDescent="0.3">
      <c r="A2486" s="631" t="s">
        <v>3252</v>
      </c>
      <c r="B2486" s="632" t="s">
        <v>2531</v>
      </c>
      <c r="C2486" s="632" t="s">
        <v>2499</v>
      </c>
      <c r="D2486" s="632" t="s">
        <v>2550</v>
      </c>
      <c r="E2486" s="632" t="s">
        <v>716</v>
      </c>
      <c r="F2486" s="649">
        <v>1.1000000000000003</v>
      </c>
      <c r="G2486" s="649">
        <v>38557.760000000002</v>
      </c>
      <c r="H2486" s="649">
        <v>0.67635308734705968</v>
      </c>
      <c r="I2486" s="649">
        <v>35052.50909090908</v>
      </c>
      <c r="J2486" s="649">
        <v>1.6300000000000008</v>
      </c>
      <c r="K2486" s="649">
        <v>57008.329999999994</v>
      </c>
      <c r="L2486" s="649">
        <v>1</v>
      </c>
      <c r="M2486" s="649">
        <v>34974.435582822065</v>
      </c>
      <c r="N2486" s="649">
        <v>1.0600000000000003</v>
      </c>
      <c r="O2486" s="649">
        <v>26766.55</v>
      </c>
      <c r="P2486" s="637">
        <v>0.46951998067650819</v>
      </c>
      <c r="Q2486" s="650">
        <v>25251.462264150938</v>
      </c>
    </row>
    <row r="2487" spans="1:17" ht="14.4" customHeight="1" x14ac:dyDescent="0.3">
      <c r="A2487" s="631" t="s">
        <v>3252</v>
      </c>
      <c r="B2487" s="632" t="s">
        <v>2531</v>
      </c>
      <c r="C2487" s="632" t="s">
        <v>2499</v>
      </c>
      <c r="D2487" s="632" t="s">
        <v>2551</v>
      </c>
      <c r="E2487" s="632" t="s">
        <v>716</v>
      </c>
      <c r="F2487" s="649"/>
      <c r="G2487" s="649"/>
      <c r="H2487" s="649"/>
      <c r="I2487" s="649"/>
      <c r="J2487" s="649"/>
      <c r="K2487" s="649"/>
      <c r="L2487" s="649"/>
      <c r="M2487" s="649"/>
      <c r="N2487" s="649">
        <v>9.17</v>
      </c>
      <c r="O2487" s="649">
        <v>6011.1400000000012</v>
      </c>
      <c r="P2487" s="637"/>
      <c r="Q2487" s="650">
        <v>655.52235550708849</v>
      </c>
    </row>
    <row r="2488" spans="1:17" ht="14.4" customHeight="1" x14ac:dyDescent="0.3">
      <c r="A2488" s="631" t="s">
        <v>3252</v>
      </c>
      <c r="B2488" s="632" t="s">
        <v>2531</v>
      </c>
      <c r="C2488" s="632" t="s">
        <v>2499</v>
      </c>
      <c r="D2488" s="632" t="s">
        <v>2552</v>
      </c>
      <c r="E2488" s="632" t="s">
        <v>716</v>
      </c>
      <c r="F2488" s="649"/>
      <c r="G2488" s="649"/>
      <c r="H2488" s="649"/>
      <c r="I2488" s="649"/>
      <c r="J2488" s="649"/>
      <c r="K2488" s="649"/>
      <c r="L2488" s="649"/>
      <c r="M2488" s="649"/>
      <c r="N2488" s="649">
        <v>0.28999999999999998</v>
      </c>
      <c r="O2488" s="649">
        <v>3605.68</v>
      </c>
      <c r="P2488" s="637"/>
      <c r="Q2488" s="650">
        <v>12433.379310344828</v>
      </c>
    </row>
    <row r="2489" spans="1:17" ht="14.4" customHeight="1" x14ac:dyDescent="0.3">
      <c r="A2489" s="631" t="s">
        <v>3252</v>
      </c>
      <c r="B2489" s="632" t="s">
        <v>2531</v>
      </c>
      <c r="C2489" s="632" t="s">
        <v>2501</v>
      </c>
      <c r="D2489" s="632" t="s">
        <v>2770</v>
      </c>
      <c r="E2489" s="632" t="s">
        <v>2771</v>
      </c>
      <c r="F2489" s="649">
        <v>1</v>
      </c>
      <c r="G2489" s="649">
        <v>972.32</v>
      </c>
      <c r="H2489" s="649">
        <v>1</v>
      </c>
      <c r="I2489" s="649">
        <v>972.32</v>
      </c>
      <c r="J2489" s="649">
        <v>1</v>
      </c>
      <c r="K2489" s="649">
        <v>972.32</v>
      </c>
      <c r="L2489" s="649">
        <v>1</v>
      </c>
      <c r="M2489" s="649">
        <v>972.32</v>
      </c>
      <c r="N2489" s="649">
        <v>3</v>
      </c>
      <c r="O2489" s="649">
        <v>2916.96</v>
      </c>
      <c r="P2489" s="637">
        <v>3</v>
      </c>
      <c r="Q2489" s="650">
        <v>972.32</v>
      </c>
    </row>
    <row r="2490" spans="1:17" ht="14.4" customHeight="1" x14ac:dyDescent="0.3">
      <c r="A2490" s="631" t="s">
        <v>3252</v>
      </c>
      <c r="B2490" s="632" t="s">
        <v>2531</v>
      </c>
      <c r="C2490" s="632" t="s">
        <v>2501</v>
      </c>
      <c r="D2490" s="632" t="s">
        <v>2773</v>
      </c>
      <c r="E2490" s="632" t="s">
        <v>2771</v>
      </c>
      <c r="F2490" s="649">
        <v>1</v>
      </c>
      <c r="G2490" s="649">
        <v>1707.31</v>
      </c>
      <c r="H2490" s="649">
        <v>1</v>
      </c>
      <c r="I2490" s="649">
        <v>1707.31</v>
      </c>
      <c r="J2490" s="649">
        <v>1</v>
      </c>
      <c r="K2490" s="649">
        <v>1707.31</v>
      </c>
      <c r="L2490" s="649">
        <v>1</v>
      </c>
      <c r="M2490" s="649">
        <v>1707.31</v>
      </c>
      <c r="N2490" s="649">
        <v>1</v>
      </c>
      <c r="O2490" s="649">
        <v>1601.95</v>
      </c>
      <c r="P2490" s="637">
        <v>0.93828888719681847</v>
      </c>
      <c r="Q2490" s="650">
        <v>1601.95</v>
      </c>
    </row>
    <row r="2491" spans="1:17" ht="14.4" customHeight="1" x14ac:dyDescent="0.3">
      <c r="A2491" s="631" t="s">
        <v>3252</v>
      </c>
      <c r="B2491" s="632" t="s">
        <v>2531</v>
      </c>
      <c r="C2491" s="632" t="s">
        <v>2501</v>
      </c>
      <c r="D2491" s="632" t="s">
        <v>2774</v>
      </c>
      <c r="E2491" s="632" t="s">
        <v>2771</v>
      </c>
      <c r="F2491" s="649"/>
      <c r="G2491" s="649"/>
      <c r="H2491" s="649"/>
      <c r="I2491" s="649"/>
      <c r="J2491" s="649"/>
      <c r="K2491" s="649"/>
      <c r="L2491" s="649"/>
      <c r="M2491" s="649"/>
      <c r="N2491" s="649">
        <v>1</v>
      </c>
      <c r="O2491" s="649">
        <v>1952.7</v>
      </c>
      <c r="P2491" s="637"/>
      <c r="Q2491" s="650">
        <v>1952.7</v>
      </c>
    </row>
    <row r="2492" spans="1:17" ht="14.4" customHeight="1" x14ac:dyDescent="0.3">
      <c r="A2492" s="631" t="s">
        <v>3252</v>
      </c>
      <c r="B2492" s="632" t="s">
        <v>2531</v>
      </c>
      <c r="C2492" s="632" t="s">
        <v>2501</v>
      </c>
      <c r="D2492" s="632" t="s">
        <v>2777</v>
      </c>
      <c r="E2492" s="632" t="s">
        <v>2778</v>
      </c>
      <c r="F2492" s="649"/>
      <c r="G2492" s="649"/>
      <c r="H2492" s="649"/>
      <c r="I2492" s="649"/>
      <c r="J2492" s="649">
        <v>2</v>
      </c>
      <c r="K2492" s="649">
        <v>2055.52</v>
      </c>
      <c r="L2492" s="649">
        <v>1</v>
      </c>
      <c r="M2492" s="649">
        <v>1027.76</v>
      </c>
      <c r="N2492" s="649"/>
      <c r="O2492" s="649"/>
      <c r="P2492" s="637"/>
      <c r="Q2492" s="650"/>
    </row>
    <row r="2493" spans="1:17" ht="14.4" customHeight="1" x14ac:dyDescent="0.3">
      <c r="A2493" s="631" t="s">
        <v>3252</v>
      </c>
      <c r="B2493" s="632" t="s">
        <v>2531</v>
      </c>
      <c r="C2493" s="632" t="s">
        <v>2501</v>
      </c>
      <c r="D2493" s="632" t="s">
        <v>2779</v>
      </c>
      <c r="E2493" s="632" t="s">
        <v>2778</v>
      </c>
      <c r="F2493" s="649">
        <v>1</v>
      </c>
      <c r="G2493" s="649">
        <v>2141.85</v>
      </c>
      <c r="H2493" s="649"/>
      <c r="I2493" s="649">
        <v>2141.85</v>
      </c>
      <c r="J2493" s="649"/>
      <c r="K2493" s="649"/>
      <c r="L2493" s="649"/>
      <c r="M2493" s="649"/>
      <c r="N2493" s="649"/>
      <c r="O2493" s="649"/>
      <c r="P2493" s="637"/>
      <c r="Q2493" s="650"/>
    </row>
    <row r="2494" spans="1:17" ht="14.4" customHeight="1" x14ac:dyDescent="0.3">
      <c r="A2494" s="631" t="s">
        <v>3252</v>
      </c>
      <c r="B2494" s="632" t="s">
        <v>2531</v>
      </c>
      <c r="C2494" s="632" t="s">
        <v>2501</v>
      </c>
      <c r="D2494" s="632" t="s">
        <v>2780</v>
      </c>
      <c r="E2494" s="632" t="s">
        <v>2781</v>
      </c>
      <c r="F2494" s="649">
        <v>1</v>
      </c>
      <c r="G2494" s="649">
        <v>8536.5499999999993</v>
      </c>
      <c r="H2494" s="649"/>
      <c r="I2494" s="649">
        <v>8536.5499999999993</v>
      </c>
      <c r="J2494" s="649"/>
      <c r="K2494" s="649"/>
      <c r="L2494" s="649"/>
      <c r="M2494" s="649"/>
      <c r="N2494" s="649"/>
      <c r="O2494" s="649"/>
      <c r="P2494" s="637"/>
      <c r="Q2494" s="650"/>
    </row>
    <row r="2495" spans="1:17" ht="14.4" customHeight="1" x14ac:dyDescent="0.3">
      <c r="A2495" s="631" t="s">
        <v>3252</v>
      </c>
      <c r="B2495" s="632" t="s">
        <v>2531</v>
      </c>
      <c r="C2495" s="632" t="s">
        <v>2501</v>
      </c>
      <c r="D2495" s="632" t="s">
        <v>2782</v>
      </c>
      <c r="E2495" s="632" t="s">
        <v>2783</v>
      </c>
      <c r="F2495" s="649"/>
      <c r="G2495" s="649"/>
      <c r="H2495" s="649"/>
      <c r="I2495" s="649"/>
      <c r="J2495" s="649">
        <v>1</v>
      </c>
      <c r="K2495" s="649">
        <v>11772</v>
      </c>
      <c r="L2495" s="649">
        <v>1</v>
      </c>
      <c r="M2495" s="649">
        <v>11772</v>
      </c>
      <c r="N2495" s="649">
        <v>1</v>
      </c>
      <c r="O2495" s="649">
        <v>11000.14</v>
      </c>
      <c r="P2495" s="637">
        <v>0.93443255181787288</v>
      </c>
      <c r="Q2495" s="650">
        <v>11000.14</v>
      </c>
    </row>
    <row r="2496" spans="1:17" ht="14.4" customHeight="1" x14ac:dyDescent="0.3">
      <c r="A2496" s="631" t="s">
        <v>3252</v>
      </c>
      <c r="B2496" s="632" t="s">
        <v>2531</v>
      </c>
      <c r="C2496" s="632" t="s">
        <v>2501</v>
      </c>
      <c r="D2496" s="632" t="s">
        <v>2786</v>
      </c>
      <c r="E2496" s="632" t="s">
        <v>2787</v>
      </c>
      <c r="F2496" s="649">
        <v>1</v>
      </c>
      <c r="G2496" s="649">
        <v>2236.5</v>
      </c>
      <c r="H2496" s="649"/>
      <c r="I2496" s="649">
        <v>2236.5</v>
      </c>
      <c r="J2496" s="649"/>
      <c r="K2496" s="649"/>
      <c r="L2496" s="649"/>
      <c r="M2496" s="649"/>
      <c r="N2496" s="649"/>
      <c r="O2496" s="649"/>
      <c r="P2496" s="637"/>
      <c r="Q2496" s="650"/>
    </row>
    <row r="2497" spans="1:17" ht="14.4" customHeight="1" x14ac:dyDescent="0.3">
      <c r="A2497" s="631" t="s">
        <v>3252</v>
      </c>
      <c r="B2497" s="632" t="s">
        <v>2531</v>
      </c>
      <c r="C2497" s="632" t="s">
        <v>2501</v>
      </c>
      <c r="D2497" s="632" t="s">
        <v>2788</v>
      </c>
      <c r="E2497" s="632" t="s">
        <v>2789</v>
      </c>
      <c r="F2497" s="649"/>
      <c r="G2497" s="649"/>
      <c r="H2497" s="649"/>
      <c r="I2497" s="649"/>
      <c r="J2497" s="649">
        <v>1</v>
      </c>
      <c r="K2497" s="649">
        <v>166546.75</v>
      </c>
      <c r="L2497" s="649">
        <v>1</v>
      </c>
      <c r="M2497" s="649">
        <v>166546.75</v>
      </c>
      <c r="N2497" s="649"/>
      <c r="O2497" s="649"/>
      <c r="P2497" s="637"/>
      <c r="Q2497" s="650"/>
    </row>
    <row r="2498" spans="1:17" ht="14.4" customHeight="1" x14ac:dyDescent="0.3">
      <c r="A2498" s="631" t="s">
        <v>3252</v>
      </c>
      <c r="B2498" s="632" t="s">
        <v>2531</v>
      </c>
      <c r="C2498" s="632" t="s">
        <v>2501</v>
      </c>
      <c r="D2498" s="632" t="s">
        <v>2790</v>
      </c>
      <c r="E2498" s="632" t="s">
        <v>2771</v>
      </c>
      <c r="F2498" s="649"/>
      <c r="G2498" s="649"/>
      <c r="H2498" s="649"/>
      <c r="I2498" s="649"/>
      <c r="J2498" s="649"/>
      <c r="K2498" s="649"/>
      <c r="L2498" s="649"/>
      <c r="M2498" s="649"/>
      <c r="N2498" s="649">
        <v>1</v>
      </c>
      <c r="O2498" s="649">
        <v>1446.97</v>
      </c>
      <c r="P2498" s="637"/>
      <c r="Q2498" s="650">
        <v>1446.97</v>
      </c>
    </row>
    <row r="2499" spans="1:17" ht="14.4" customHeight="1" x14ac:dyDescent="0.3">
      <c r="A2499" s="631" t="s">
        <v>3252</v>
      </c>
      <c r="B2499" s="632" t="s">
        <v>2531</v>
      </c>
      <c r="C2499" s="632" t="s">
        <v>2501</v>
      </c>
      <c r="D2499" s="632" t="s">
        <v>2791</v>
      </c>
      <c r="E2499" s="632" t="s">
        <v>2792</v>
      </c>
      <c r="F2499" s="649">
        <v>1</v>
      </c>
      <c r="G2499" s="649">
        <v>6890.78</v>
      </c>
      <c r="H2499" s="649"/>
      <c r="I2499" s="649">
        <v>6890.78</v>
      </c>
      <c r="J2499" s="649"/>
      <c r="K2499" s="649"/>
      <c r="L2499" s="649"/>
      <c r="M2499" s="649"/>
      <c r="N2499" s="649"/>
      <c r="O2499" s="649"/>
      <c r="P2499" s="637"/>
      <c r="Q2499" s="650"/>
    </row>
    <row r="2500" spans="1:17" ht="14.4" customHeight="1" x14ac:dyDescent="0.3">
      <c r="A2500" s="631" t="s">
        <v>3252</v>
      </c>
      <c r="B2500" s="632" t="s">
        <v>2531</v>
      </c>
      <c r="C2500" s="632" t="s">
        <v>2501</v>
      </c>
      <c r="D2500" s="632" t="s">
        <v>2799</v>
      </c>
      <c r="E2500" s="632" t="s">
        <v>2800</v>
      </c>
      <c r="F2500" s="649"/>
      <c r="G2500" s="649"/>
      <c r="H2500" s="649"/>
      <c r="I2500" s="649"/>
      <c r="J2500" s="649"/>
      <c r="K2500" s="649"/>
      <c r="L2500" s="649"/>
      <c r="M2500" s="649"/>
      <c r="N2500" s="649">
        <v>3</v>
      </c>
      <c r="O2500" s="649">
        <v>2841.45</v>
      </c>
      <c r="P2500" s="637"/>
      <c r="Q2500" s="650">
        <v>947.15</v>
      </c>
    </row>
    <row r="2501" spans="1:17" ht="14.4" customHeight="1" x14ac:dyDescent="0.3">
      <c r="A2501" s="631" t="s">
        <v>3252</v>
      </c>
      <c r="B2501" s="632" t="s">
        <v>2531</v>
      </c>
      <c r="C2501" s="632" t="s">
        <v>2501</v>
      </c>
      <c r="D2501" s="632" t="s">
        <v>2963</v>
      </c>
      <c r="E2501" s="632" t="s">
        <v>2964</v>
      </c>
      <c r="F2501" s="649"/>
      <c r="G2501" s="649"/>
      <c r="H2501" s="649"/>
      <c r="I2501" s="649"/>
      <c r="J2501" s="649"/>
      <c r="K2501" s="649"/>
      <c r="L2501" s="649"/>
      <c r="M2501" s="649"/>
      <c r="N2501" s="649">
        <v>1</v>
      </c>
      <c r="O2501" s="649">
        <v>858.52</v>
      </c>
      <c r="P2501" s="637"/>
      <c r="Q2501" s="650">
        <v>858.52</v>
      </c>
    </row>
    <row r="2502" spans="1:17" ht="14.4" customHeight="1" x14ac:dyDescent="0.3">
      <c r="A2502" s="631" t="s">
        <v>3252</v>
      </c>
      <c r="B2502" s="632" t="s">
        <v>2531</v>
      </c>
      <c r="C2502" s="632" t="s">
        <v>2501</v>
      </c>
      <c r="D2502" s="632" t="s">
        <v>2811</v>
      </c>
      <c r="E2502" s="632" t="s">
        <v>2812</v>
      </c>
      <c r="F2502" s="649">
        <v>1</v>
      </c>
      <c r="G2502" s="649">
        <v>5259.23</v>
      </c>
      <c r="H2502" s="649">
        <v>1</v>
      </c>
      <c r="I2502" s="649">
        <v>5259.23</v>
      </c>
      <c r="J2502" s="649">
        <v>1</v>
      </c>
      <c r="K2502" s="649">
        <v>5259.23</v>
      </c>
      <c r="L2502" s="649">
        <v>1</v>
      </c>
      <c r="M2502" s="649">
        <v>5259.23</v>
      </c>
      <c r="N2502" s="649">
        <v>3</v>
      </c>
      <c r="O2502" s="649">
        <v>13751.119999999999</v>
      </c>
      <c r="P2502" s="637">
        <v>2.6146641238356185</v>
      </c>
      <c r="Q2502" s="650">
        <v>4583.706666666666</v>
      </c>
    </row>
    <row r="2503" spans="1:17" ht="14.4" customHeight="1" x14ac:dyDescent="0.3">
      <c r="A2503" s="631" t="s">
        <v>3252</v>
      </c>
      <c r="B2503" s="632" t="s">
        <v>2531</v>
      </c>
      <c r="C2503" s="632" t="s">
        <v>2501</v>
      </c>
      <c r="D2503" s="632" t="s">
        <v>2819</v>
      </c>
      <c r="E2503" s="632" t="s">
        <v>2820</v>
      </c>
      <c r="F2503" s="649"/>
      <c r="G2503" s="649"/>
      <c r="H2503" s="649"/>
      <c r="I2503" s="649"/>
      <c r="J2503" s="649">
        <v>2</v>
      </c>
      <c r="K2503" s="649">
        <v>1662.32</v>
      </c>
      <c r="L2503" s="649">
        <v>1</v>
      </c>
      <c r="M2503" s="649">
        <v>831.16</v>
      </c>
      <c r="N2503" s="649"/>
      <c r="O2503" s="649"/>
      <c r="P2503" s="637"/>
      <c r="Q2503" s="650"/>
    </row>
    <row r="2504" spans="1:17" ht="14.4" customHeight="1" x14ac:dyDescent="0.3">
      <c r="A2504" s="631" t="s">
        <v>3252</v>
      </c>
      <c r="B2504" s="632" t="s">
        <v>2531</v>
      </c>
      <c r="C2504" s="632" t="s">
        <v>2501</v>
      </c>
      <c r="D2504" s="632" t="s">
        <v>2821</v>
      </c>
      <c r="E2504" s="632" t="s">
        <v>2820</v>
      </c>
      <c r="F2504" s="649">
        <v>1</v>
      </c>
      <c r="G2504" s="649">
        <v>888.06</v>
      </c>
      <c r="H2504" s="649"/>
      <c r="I2504" s="649">
        <v>888.06</v>
      </c>
      <c r="J2504" s="649"/>
      <c r="K2504" s="649"/>
      <c r="L2504" s="649"/>
      <c r="M2504" s="649"/>
      <c r="N2504" s="649">
        <v>1</v>
      </c>
      <c r="O2504" s="649">
        <v>888.06</v>
      </c>
      <c r="P2504" s="637"/>
      <c r="Q2504" s="650">
        <v>888.06</v>
      </c>
    </row>
    <row r="2505" spans="1:17" ht="14.4" customHeight="1" x14ac:dyDescent="0.3">
      <c r="A2505" s="631" t="s">
        <v>3252</v>
      </c>
      <c r="B2505" s="632" t="s">
        <v>2531</v>
      </c>
      <c r="C2505" s="632" t="s">
        <v>2501</v>
      </c>
      <c r="D2505" s="632" t="s">
        <v>2998</v>
      </c>
      <c r="E2505" s="632" t="s">
        <v>2999</v>
      </c>
      <c r="F2505" s="649"/>
      <c r="G2505" s="649"/>
      <c r="H2505" s="649"/>
      <c r="I2505" s="649"/>
      <c r="J2505" s="649">
        <v>1</v>
      </c>
      <c r="K2505" s="649">
        <v>3898.8</v>
      </c>
      <c r="L2505" s="649">
        <v>1</v>
      </c>
      <c r="M2505" s="649">
        <v>3898.8</v>
      </c>
      <c r="N2505" s="649">
        <v>7</v>
      </c>
      <c r="O2505" s="649">
        <v>27291.599999999999</v>
      </c>
      <c r="P2505" s="637">
        <v>6.9999999999999991</v>
      </c>
      <c r="Q2505" s="650">
        <v>3898.7999999999997</v>
      </c>
    </row>
    <row r="2506" spans="1:17" ht="14.4" customHeight="1" x14ac:dyDescent="0.3">
      <c r="A2506" s="631" t="s">
        <v>3252</v>
      </c>
      <c r="B2506" s="632" t="s">
        <v>2531</v>
      </c>
      <c r="C2506" s="632" t="s">
        <v>2501</v>
      </c>
      <c r="D2506" s="632" t="s">
        <v>2828</v>
      </c>
      <c r="E2506" s="632" t="s">
        <v>2829</v>
      </c>
      <c r="F2506" s="649"/>
      <c r="G2506" s="649"/>
      <c r="H2506" s="649"/>
      <c r="I2506" s="649"/>
      <c r="J2506" s="649">
        <v>1</v>
      </c>
      <c r="K2506" s="649">
        <v>1312.14</v>
      </c>
      <c r="L2506" s="649">
        <v>1</v>
      </c>
      <c r="M2506" s="649">
        <v>1312.14</v>
      </c>
      <c r="N2506" s="649"/>
      <c r="O2506" s="649"/>
      <c r="P2506" s="637"/>
      <c r="Q2506" s="650"/>
    </row>
    <row r="2507" spans="1:17" ht="14.4" customHeight="1" x14ac:dyDescent="0.3">
      <c r="A2507" s="631" t="s">
        <v>3252</v>
      </c>
      <c r="B2507" s="632" t="s">
        <v>2531</v>
      </c>
      <c r="C2507" s="632" t="s">
        <v>2501</v>
      </c>
      <c r="D2507" s="632" t="s">
        <v>2830</v>
      </c>
      <c r="E2507" s="632" t="s">
        <v>2831</v>
      </c>
      <c r="F2507" s="649">
        <v>1</v>
      </c>
      <c r="G2507" s="649">
        <v>3644.58</v>
      </c>
      <c r="H2507" s="649">
        <v>0.1111111111111111</v>
      </c>
      <c r="I2507" s="649">
        <v>3644.58</v>
      </c>
      <c r="J2507" s="649">
        <v>9</v>
      </c>
      <c r="K2507" s="649">
        <v>32801.22</v>
      </c>
      <c r="L2507" s="649">
        <v>1</v>
      </c>
      <c r="M2507" s="649">
        <v>3644.58</v>
      </c>
      <c r="N2507" s="649">
        <v>10</v>
      </c>
      <c r="O2507" s="649">
        <v>35618.04</v>
      </c>
      <c r="P2507" s="637">
        <v>1.0858754643882149</v>
      </c>
      <c r="Q2507" s="650">
        <v>3561.8040000000001</v>
      </c>
    </row>
    <row r="2508" spans="1:17" ht="14.4" customHeight="1" x14ac:dyDescent="0.3">
      <c r="A2508" s="631" t="s">
        <v>3252</v>
      </c>
      <c r="B2508" s="632" t="s">
        <v>2531</v>
      </c>
      <c r="C2508" s="632" t="s">
        <v>2501</v>
      </c>
      <c r="D2508" s="632" t="s">
        <v>2832</v>
      </c>
      <c r="E2508" s="632" t="s">
        <v>2833</v>
      </c>
      <c r="F2508" s="649">
        <v>1</v>
      </c>
      <c r="G2508" s="649">
        <v>1146.33</v>
      </c>
      <c r="H2508" s="649"/>
      <c r="I2508" s="649">
        <v>1146.33</v>
      </c>
      <c r="J2508" s="649"/>
      <c r="K2508" s="649"/>
      <c r="L2508" s="649"/>
      <c r="M2508" s="649"/>
      <c r="N2508" s="649">
        <v>1</v>
      </c>
      <c r="O2508" s="649">
        <v>1086.17</v>
      </c>
      <c r="P2508" s="637"/>
      <c r="Q2508" s="650">
        <v>1086.17</v>
      </c>
    </row>
    <row r="2509" spans="1:17" ht="14.4" customHeight="1" x14ac:dyDescent="0.3">
      <c r="A2509" s="631" t="s">
        <v>3252</v>
      </c>
      <c r="B2509" s="632" t="s">
        <v>2531</v>
      </c>
      <c r="C2509" s="632" t="s">
        <v>2501</v>
      </c>
      <c r="D2509" s="632" t="s">
        <v>2834</v>
      </c>
      <c r="E2509" s="632" t="s">
        <v>2835</v>
      </c>
      <c r="F2509" s="649">
        <v>2</v>
      </c>
      <c r="G2509" s="649">
        <v>718.2</v>
      </c>
      <c r="H2509" s="649"/>
      <c r="I2509" s="649">
        <v>359.1</v>
      </c>
      <c r="J2509" s="649"/>
      <c r="K2509" s="649"/>
      <c r="L2509" s="649"/>
      <c r="M2509" s="649"/>
      <c r="N2509" s="649">
        <v>2</v>
      </c>
      <c r="O2509" s="649">
        <v>718.2</v>
      </c>
      <c r="P2509" s="637"/>
      <c r="Q2509" s="650">
        <v>359.1</v>
      </c>
    </row>
    <row r="2510" spans="1:17" ht="14.4" customHeight="1" x14ac:dyDescent="0.3">
      <c r="A2510" s="631" t="s">
        <v>3252</v>
      </c>
      <c r="B2510" s="632" t="s">
        <v>2531</v>
      </c>
      <c r="C2510" s="632" t="s">
        <v>2501</v>
      </c>
      <c r="D2510" s="632" t="s">
        <v>2502</v>
      </c>
      <c r="E2510" s="632" t="s">
        <v>2503</v>
      </c>
      <c r="F2510" s="649"/>
      <c r="G2510" s="649"/>
      <c r="H2510" s="649"/>
      <c r="I2510" s="649"/>
      <c r="J2510" s="649">
        <v>1</v>
      </c>
      <c r="K2510" s="649">
        <v>893.9</v>
      </c>
      <c r="L2510" s="649">
        <v>1</v>
      </c>
      <c r="M2510" s="649">
        <v>893.9</v>
      </c>
      <c r="N2510" s="649"/>
      <c r="O2510" s="649"/>
      <c r="P2510" s="637"/>
      <c r="Q2510" s="650"/>
    </row>
    <row r="2511" spans="1:17" ht="14.4" customHeight="1" x14ac:dyDescent="0.3">
      <c r="A2511" s="631" t="s">
        <v>3252</v>
      </c>
      <c r="B2511" s="632" t="s">
        <v>2531</v>
      </c>
      <c r="C2511" s="632" t="s">
        <v>2501</v>
      </c>
      <c r="D2511" s="632" t="s">
        <v>2504</v>
      </c>
      <c r="E2511" s="632" t="s">
        <v>2505</v>
      </c>
      <c r="F2511" s="649"/>
      <c r="G2511" s="649"/>
      <c r="H2511" s="649"/>
      <c r="I2511" s="649"/>
      <c r="J2511" s="649">
        <v>1</v>
      </c>
      <c r="K2511" s="649">
        <v>893.9</v>
      </c>
      <c r="L2511" s="649">
        <v>1</v>
      </c>
      <c r="M2511" s="649">
        <v>893.9</v>
      </c>
      <c r="N2511" s="649"/>
      <c r="O2511" s="649"/>
      <c r="P2511" s="637"/>
      <c r="Q2511" s="650"/>
    </row>
    <row r="2512" spans="1:17" ht="14.4" customHeight="1" x14ac:dyDescent="0.3">
      <c r="A2512" s="631" t="s">
        <v>3252</v>
      </c>
      <c r="B2512" s="632" t="s">
        <v>2531</v>
      </c>
      <c r="C2512" s="632" t="s">
        <v>2501</v>
      </c>
      <c r="D2512" s="632" t="s">
        <v>2836</v>
      </c>
      <c r="E2512" s="632" t="s">
        <v>2837</v>
      </c>
      <c r="F2512" s="649">
        <v>1</v>
      </c>
      <c r="G2512" s="649">
        <v>16831.689999999999</v>
      </c>
      <c r="H2512" s="649">
        <v>1</v>
      </c>
      <c r="I2512" s="649">
        <v>16831.689999999999</v>
      </c>
      <c r="J2512" s="649">
        <v>1</v>
      </c>
      <c r="K2512" s="649">
        <v>16831.689999999999</v>
      </c>
      <c r="L2512" s="649">
        <v>1</v>
      </c>
      <c r="M2512" s="649">
        <v>16831.689999999999</v>
      </c>
      <c r="N2512" s="649">
        <v>4</v>
      </c>
      <c r="O2512" s="649">
        <v>64755.770000000004</v>
      </c>
      <c r="P2512" s="637">
        <v>3.8472530090561321</v>
      </c>
      <c r="Q2512" s="650">
        <v>16188.942500000001</v>
      </c>
    </row>
    <row r="2513" spans="1:17" ht="14.4" customHeight="1" x14ac:dyDescent="0.3">
      <c r="A2513" s="631" t="s">
        <v>3252</v>
      </c>
      <c r="B2513" s="632" t="s">
        <v>2531</v>
      </c>
      <c r="C2513" s="632" t="s">
        <v>2501</v>
      </c>
      <c r="D2513" s="632" t="s">
        <v>2840</v>
      </c>
      <c r="E2513" s="632" t="s">
        <v>2841</v>
      </c>
      <c r="F2513" s="649"/>
      <c r="G2513" s="649"/>
      <c r="H2513" s="649"/>
      <c r="I2513" s="649"/>
      <c r="J2513" s="649"/>
      <c r="K2513" s="649"/>
      <c r="L2513" s="649"/>
      <c r="M2513" s="649"/>
      <c r="N2513" s="649">
        <v>1</v>
      </c>
      <c r="O2513" s="649">
        <v>5200.68</v>
      </c>
      <c r="P2513" s="637"/>
      <c r="Q2513" s="650">
        <v>5200.68</v>
      </c>
    </row>
    <row r="2514" spans="1:17" ht="14.4" customHeight="1" x14ac:dyDescent="0.3">
      <c r="A2514" s="631" t="s">
        <v>3252</v>
      </c>
      <c r="B2514" s="632" t="s">
        <v>2531</v>
      </c>
      <c r="C2514" s="632" t="s">
        <v>2501</v>
      </c>
      <c r="D2514" s="632" t="s">
        <v>2842</v>
      </c>
      <c r="E2514" s="632" t="s">
        <v>2843</v>
      </c>
      <c r="F2514" s="649">
        <v>2</v>
      </c>
      <c r="G2514" s="649">
        <v>13174.26</v>
      </c>
      <c r="H2514" s="649">
        <v>1</v>
      </c>
      <c r="I2514" s="649">
        <v>6587.13</v>
      </c>
      <c r="J2514" s="649">
        <v>2</v>
      </c>
      <c r="K2514" s="649">
        <v>13174.26</v>
      </c>
      <c r="L2514" s="649">
        <v>1</v>
      </c>
      <c r="M2514" s="649">
        <v>6587.13</v>
      </c>
      <c r="N2514" s="649">
        <v>4</v>
      </c>
      <c r="O2514" s="649">
        <v>25365.040000000001</v>
      </c>
      <c r="P2514" s="637">
        <v>1.9253483687129296</v>
      </c>
      <c r="Q2514" s="650">
        <v>6341.26</v>
      </c>
    </row>
    <row r="2515" spans="1:17" ht="14.4" customHeight="1" x14ac:dyDescent="0.3">
      <c r="A2515" s="631" t="s">
        <v>3252</v>
      </c>
      <c r="B2515" s="632" t="s">
        <v>2531</v>
      </c>
      <c r="C2515" s="632" t="s">
        <v>2501</v>
      </c>
      <c r="D2515" s="632" t="s">
        <v>2567</v>
      </c>
      <c r="E2515" s="632" t="s">
        <v>2568</v>
      </c>
      <c r="F2515" s="649">
        <v>1</v>
      </c>
      <c r="G2515" s="649">
        <v>1841.62</v>
      </c>
      <c r="H2515" s="649">
        <v>0.2</v>
      </c>
      <c r="I2515" s="649">
        <v>1841.62</v>
      </c>
      <c r="J2515" s="649">
        <v>5</v>
      </c>
      <c r="K2515" s="649">
        <v>9208.0999999999985</v>
      </c>
      <c r="L2515" s="649">
        <v>1</v>
      </c>
      <c r="M2515" s="649">
        <v>1841.6199999999997</v>
      </c>
      <c r="N2515" s="649">
        <v>3</v>
      </c>
      <c r="O2515" s="649">
        <v>5294.42</v>
      </c>
      <c r="P2515" s="637">
        <v>0.57497420749123063</v>
      </c>
      <c r="Q2515" s="650">
        <v>1764.8066666666666</v>
      </c>
    </row>
    <row r="2516" spans="1:17" ht="14.4" customHeight="1" x14ac:dyDescent="0.3">
      <c r="A2516" s="631" t="s">
        <v>3252</v>
      </c>
      <c r="B2516" s="632" t="s">
        <v>2531</v>
      </c>
      <c r="C2516" s="632" t="s">
        <v>2501</v>
      </c>
      <c r="D2516" s="632" t="s">
        <v>2854</v>
      </c>
      <c r="E2516" s="632" t="s">
        <v>2855</v>
      </c>
      <c r="F2516" s="649"/>
      <c r="G2516" s="649"/>
      <c r="H2516" s="649"/>
      <c r="I2516" s="649"/>
      <c r="J2516" s="649"/>
      <c r="K2516" s="649"/>
      <c r="L2516" s="649"/>
      <c r="M2516" s="649"/>
      <c r="N2516" s="649">
        <v>1</v>
      </c>
      <c r="O2516" s="649">
        <v>3106.5</v>
      </c>
      <c r="P2516" s="637"/>
      <c r="Q2516" s="650">
        <v>3106.5</v>
      </c>
    </row>
    <row r="2517" spans="1:17" ht="14.4" customHeight="1" x14ac:dyDescent="0.3">
      <c r="A2517" s="631" t="s">
        <v>3252</v>
      </c>
      <c r="B2517" s="632" t="s">
        <v>2531</v>
      </c>
      <c r="C2517" s="632" t="s">
        <v>2501</v>
      </c>
      <c r="D2517" s="632" t="s">
        <v>2856</v>
      </c>
      <c r="E2517" s="632" t="s">
        <v>2857</v>
      </c>
      <c r="F2517" s="649"/>
      <c r="G2517" s="649"/>
      <c r="H2517" s="649"/>
      <c r="I2517" s="649"/>
      <c r="J2517" s="649">
        <v>1</v>
      </c>
      <c r="K2517" s="649">
        <v>380.86</v>
      </c>
      <c r="L2517" s="649">
        <v>1</v>
      </c>
      <c r="M2517" s="649">
        <v>380.86</v>
      </c>
      <c r="N2517" s="649">
        <v>2</v>
      </c>
      <c r="O2517" s="649">
        <v>761.72</v>
      </c>
      <c r="P2517" s="637">
        <v>2</v>
      </c>
      <c r="Q2517" s="650">
        <v>380.86</v>
      </c>
    </row>
    <row r="2518" spans="1:17" ht="14.4" customHeight="1" x14ac:dyDescent="0.3">
      <c r="A2518" s="631" t="s">
        <v>3252</v>
      </c>
      <c r="B2518" s="632" t="s">
        <v>2531</v>
      </c>
      <c r="C2518" s="632" t="s">
        <v>2501</v>
      </c>
      <c r="D2518" s="632" t="s">
        <v>2860</v>
      </c>
      <c r="E2518" s="632" t="s">
        <v>2861</v>
      </c>
      <c r="F2518" s="649">
        <v>1</v>
      </c>
      <c r="G2518" s="649">
        <v>3178.63</v>
      </c>
      <c r="H2518" s="649">
        <v>1</v>
      </c>
      <c r="I2518" s="649">
        <v>3178.63</v>
      </c>
      <c r="J2518" s="649">
        <v>1</v>
      </c>
      <c r="K2518" s="649">
        <v>3178.63</v>
      </c>
      <c r="L2518" s="649">
        <v>1</v>
      </c>
      <c r="M2518" s="649">
        <v>3178.63</v>
      </c>
      <c r="N2518" s="649">
        <v>2</v>
      </c>
      <c r="O2518" s="649">
        <v>6357.26</v>
      </c>
      <c r="P2518" s="637">
        <v>2</v>
      </c>
      <c r="Q2518" s="650">
        <v>3178.63</v>
      </c>
    </row>
    <row r="2519" spans="1:17" ht="14.4" customHeight="1" x14ac:dyDescent="0.3">
      <c r="A2519" s="631" t="s">
        <v>3252</v>
      </c>
      <c r="B2519" s="632" t="s">
        <v>2531</v>
      </c>
      <c r="C2519" s="632" t="s">
        <v>2501</v>
      </c>
      <c r="D2519" s="632" t="s">
        <v>2571</v>
      </c>
      <c r="E2519" s="632" t="s">
        <v>2572</v>
      </c>
      <c r="F2519" s="649"/>
      <c r="G2519" s="649"/>
      <c r="H2519" s="649"/>
      <c r="I2519" s="649"/>
      <c r="J2519" s="649">
        <v>1</v>
      </c>
      <c r="K2519" s="649">
        <v>1085.2</v>
      </c>
      <c r="L2519" s="649">
        <v>1</v>
      </c>
      <c r="M2519" s="649">
        <v>1085.2</v>
      </c>
      <c r="N2519" s="649"/>
      <c r="O2519" s="649"/>
      <c r="P2519" s="637"/>
      <c r="Q2519" s="650"/>
    </row>
    <row r="2520" spans="1:17" ht="14.4" customHeight="1" x14ac:dyDescent="0.3">
      <c r="A2520" s="631" t="s">
        <v>3252</v>
      </c>
      <c r="B2520" s="632" t="s">
        <v>2531</v>
      </c>
      <c r="C2520" s="632" t="s">
        <v>2501</v>
      </c>
      <c r="D2520" s="632" t="s">
        <v>2881</v>
      </c>
      <c r="E2520" s="632" t="s">
        <v>2776</v>
      </c>
      <c r="F2520" s="649"/>
      <c r="G2520" s="649"/>
      <c r="H2520" s="649"/>
      <c r="I2520" s="649"/>
      <c r="J2520" s="649">
        <v>1</v>
      </c>
      <c r="K2520" s="649">
        <v>1932.09</v>
      </c>
      <c r="L2520" s="649">
        <v>1</v>
      </c>
      <c r="M2520" s="649">
        <v>1932.09</v>
      </c>
      <c r="N2520" s="649">
        <v>1</v>
      </c>
      <c r="O2520" s="649">
        <v>1932.09</v>
      </c>
      <c r="P2520" s="637">
        <v>1</v>
      </c>
      <c r="Q2520" s="650">
        <v>1932.09</v>
      </c>
    </row>
    <row r="2521" spans="1:17" ht="14.4" customHeight="1" x14ac:dyDescent="0.3">
      <c r="A2521" s="631" t="s">
        <v>3252</v>
      </c>
      <c r="B2521" s="632" t="s">
        <v>2531</v>
      </c>
      <c r="C2521" s="632" t="s">
        <v>2501</v>
      </c>
      <c r="D2521" s="632" t="s">
        <v>3024</v>
      </c>
      <c r="E2521" s="632" t="s">
        <v>3025</v>
      </c>
      <c r="F2521" s="649"/>
      <c r="G2521" s="649"/>
      <c r="H2521" s="649"/>
      <c r="I2521" s="649"/>
      <c r="J2521" s="649"/>
      <c r="K2521" s="649"/>
      <c r="L2521" s="649"/>
      <c r="M2521" s="649"/>
      <c r="N2521" s="649">
        <v>1</v>
      </c>
      <c r="O2521" s="649">
        <v>7763.29</v>
      </c>
      <c r="P2521" s="637"/>
      <c r="Q2521" s="650">
        <v>7763.29</v>
      </c>
    </row>
    <row r="2522" spans="1:17" ht="14.4" customHeight="1" x14ac:dyDescent="0.3">
      <c r="A2522" s="631" t="s">
        <v>3252</v>
      </c>
      <c r="B2522" s="632" t="s">
        <v>2531</v>
      </c>
      <c r="C2522" s="632" t="s">
        <v>634</v>
      </c>
      <c r="D2522" s="632" t="s">
        <v>2510</v>
      </c>
      <c r="E2522" s="632" t="s">
        <v>2586</v>
      </c>
      <c r="F2522" s="649">
        <v>4</v>
      </c>
      <c r="G2522" s="649">
        <v>148</v>
      </c>
      <c r="H2522" s="649">
        <v>0.66666666666666663</v>
      </c>
      <c r="I2522" s="649">
        <v>37</v>
      </c>
      <c r="J2522" s="649">
        <v>6</v>
      </c>
      <c r="K2522" s="649">
        <v>222</v>
      </c>
      <c r="L2522" s="649">
        <v>1</v>
      </c>
      <c r="M2522" s="649">
        <v>37</v>
      </c>
      <c r="N2522" s="649">
        <v>1</v>
      </c>
      <c r="O2522" s="649">
        <v>37</v>
      </c>
      <c r="P2522" s="637">
        <v>0.16666666666666666</v>
      </c>
      <c r="Q2522" s="650">
        <v>37</v>
      </c>
    </row>
    <row r="2523" spans="1:17" ht="14.4" customHeight="1" x14ac:dyDescent="0.3">
      <c r="A2523" s="631" t="s">
        <v>3252</v>
      </c>
      <c r="B2523" s="632" t="s">
        <v>2531</v>
      </c>
      <c r="C2523" s="632" t="s">
        <v>634</v>
      </c>
      <c r="D2523" s="632" t="s">
        <v>2510</v>
      </c>
      <c r="E2523" s="632" t="s">
        <v>2511</v>
      </c>
      <c r="F2523" s="649">
        <v>1</v>
      </c>
      <c r="G2523" s="649">
        <v>37</v>
      </c>
      <c r="H2523" s="649">
        <v>1</v>
      </c>
      <c r="I2523" s="649">
        <v>37</v>
      </c>
      <c r="J2523" s="649">
        <v>1</v>
      </c>
      <c r="K2523" s="649">
        <v>37</v>
      </c>
      <c r="L2523" s="649">
        <v>1</v>
      </c>
      <c r="M2523" s="649">
        <v>37</v>
      </c>
      <c r="N2523" s="649">
        <v>3</v>
      </c>
      <c r="O2523" s="649">
        <v>111</v>
      </c>
      <c r="P2523" s="637">
        <v>3</v>
      </c>
      <c r="Q2523" s="650">
        <v>37</v>
      </c>
    </row>
    <row r="2524" spans="1:17" ht="14.4" customHeight="1" x14ac:dyDescent="0.3">
      <c r="A2524" s="631" t="s">
        <v>3252</v>
      </c>
      <c r="B2524" s="632" t="s">
        <v>2531</v>
      </c>
      <c r="C2524" s="632" t="s">
        <v>634</v>
      </c>
      <c r="D2524" s="632" t="s">
        <v>2587</v>
      </c>
      <c r="E2524" s="632" t="s">
        <v>2588</v>
      </c>
      <c r="F2524" s="649">
        <v>7</v>
      </c>
      <c r="G2524" s="649">
        <v>1491</v>
      </c>
      <c r="H2524" s="649">
        <v>1.4</v>
      </c>
      <c r="I2524" s="649">
        <v>213</v>
      </c>
      <c r="J2524" s="649">
        <v>5</v>
      </c>
      <c r="K2524" s="649">
        <v>1065</v>
      </c>
      <c r="L2524" s="649">
        <v>1</v>
      </c>
      <c r="M2524" s="649">
        <v>213</v>
      </c>
      <c r="N2524" s="649">
        <v>7</v>
      </c>
      <c r="O2524" s="649">
        <v>1498</v>
      </c>
      <c r="P2524" s="637">
        <v>1.4065727699530517</v>
      </c>
      <c r="Q2524" s="650">
        <v>214</v>
      </c>
    </row>
    <row r="2525" spans="1:17" ht="14.4" customHeight="1" x14ac:dyDescent="0.3">
      <c r="A2525" s="631" t="s">
        <v>3252</v>
      </c>
      <c r="B2525" s="632" t="s">
        <v>2531</v>
      </c>
      <c r="C2525" s="632" t="s">
        <v>634</v>
      </c>
      <c r="D2525" s="632" t="s">
        <v>2587</v>
      </c>
      <c r="E2525" s="632" t="s">
        <v>2589</v>
      </c>
      <c r="F2525" s="649">
        <v>11</v>
      </c>
      <c r="G2525" s="649">
        <v>2343</v>
      </c>
      <c r="H2525" s="649">
        <v>0.91666666666666663</v>
      </c>
      <c r="I2525" s="649">
        <v>213</v>
      </c>
      <c r="J2525" s="649">
        <v>12</v>
      </c>
      <c r="K2525" s="649">
        <v>2556</v>
      </c>
      <c r="L2525" s="649">
        <v>1</v>
      </c>
      <c r="M2525" s="649">
        <v>213</v>
      </c>
      <c r="N2525" s="649">
        <v>2</v>
      </c>
      <c r="O2525" s="649">
        <v>428</v>
      </c>
      <c r="P2525" s="637">
        <v>0.1674491392801252</v>
      </c>
      <c r="Q2525" s="650">
        <v>214</v>
      </c>
    </row>
    <row r="2526" spans="1:17" ht="14.4" customHeight="1" x14ac:dyDescent="0.3">
      <c r="A2526" s="631" t="s">
        <v>3252</v>
      </c>
      <c r="B2526" s="632" t="s">
        <v>2531</v>
      </c>
      <c r="C2526" s="632" t="s">
        <v>634</v>
      </c>
      <c r="D2526" s="632" t="s">
        <v>2590</v>
      </c>
      <c r="E2526" s="632" t="s">
        <v>2591</v>
      </c>
      <c r="F2526" s="649">
        <v>18</v>
      </c>
      <c r="G2526" s="649">
        <v>2790</v>
      </c>
      <c r="H2526" s="649">
        <v>0.94736842105263153</v>
      </c>
      <c r="I2526" s="649">
        <v>155</v>
      </c>
      <c r="J2526" s="649">
        <v>19</v>
      </c>
      <c r="K2526" s="649">
        <v>2945</v>
      </c>
      <c r="L2526" s="649">
        <v>1</v>
      </c>
      <c r="M2526" s="649">
        <v>155</v>
      </c>
      <c r="N2526" s="649">
        <v>20</v>
      </c>
      <c r="O2526" s="649">
        <v>3100</v>
      </c>
      <c r="P2526" s="637">
        <v>1.0526315789473684</v>
      </c>
      <c r="Q2526" s="650">
        <v>155</v>
      </c>
    </row>
    <row r="2527" spans="1:17" ht="14.4" customHeight="1" x14ac:dyDescent="0.3">
      <c r="A2527" s="631" t="s">
        <v>3252</v>
      </c>
      <c r="B2527" s="632" t="s">
        <v>2531</v>
      </c>
      <c r="C2527" s="632" t="s">
        <v>634</v>
      </c>
      <c r="D2527" s="632" t="s">
        <v>2590</v>
      </c>
      <c r="E2527" s="632" t="s">
        <v>2592</v>
      </c>
      <c r="F2527" s="649">
        <v>80</v>
      </c>
      <c r="G2527" s="649">
        <v>12400</v>
      </c>
      <c r="H2527" s="649">
        <v>1.25</v>
      </c>
      <c r="I2527" s="649">
        <v>155</v>
      </c>
      <c r="J2527" s="649">
        <v>64</v>
      </c>
      <c r="K2527" s="649">
        <v>9920</v>
      </c>
      <c r="L2527" s="649">
        <v>1</v>
      </c>
      <c r="M2527" s="649">
        <v>155</v>
      </c>
      <c r="N2527" s="649">
        <v>16</v>
      </c>
      <c r="O2527" s="649">
        <v>2480</v>
      </c>
      <c r="P2527" s="637">
        <v>0.25</v>
      </c>
      <c r="Q2527" s="650">
        <v>155</v>
      </c>
    </row>
    <row r="2528" spans="1:17" ht="14.4" customHeight="1" x14ac:dyDescent="0.3">
      <c r="A2528" s="631" t="s">
        <v>3252</v>
      </c>
      <c r="B2528" s="632" t="s">
        <v>2531</v>
      </c>
      <c r="C2528" s="632" t="s">
        <v>634</v>
      </c>
      <c r="D2528" s="632" t="s">
        <v>2593</v>
      </c>
      <c r="E2528" s="632" t="s">
        <v>2594</v>
      </c>
      <c r="F2528" s="649">
        <v>16</v>
      </c>
      <c r="G2528" s="649">
        <v>2992</v>
      </c>
      <c r="H2528" s="649">
        <v>0.5714285714285714</v>
      </c>
      <c r="I2528" s="649">
        <v>187</v>
      </c>
      <c r="J2528" s="649">
        <v>28</v>
      </c>
      <c r="K2528" s="649">
        <v>5236</v>
      </c>
      <c r="L2528" s="649">
        <v>1</v>
      </c>
      <c r="M2528" s="649">
        <v>187</v>
      </c>
      <c r="N2528" s="649">
        <v>23</v>
      </c>
      <c r="O2528" s="649">
        <v>4301</v>
      </c>
      <c r="P2528" s="637">
        <v>0.8214285714285714</v>
      </c>
      <c r="Q2528" s="650">
        <v>187</v>
      </c>
    </row>
    <row r="2529" spans="1:17" ht="14.4" customHeight="1" x14ac:dyDescent="0.3">
      <c r="A2529" s="631" t="s">
        <v>3252</v>
      </c>
      <c r="B2529" s="632" t="s">
        <v>2531</v>
      </c>
      <c r="C2529" s="632" t="s">
        <v>634</v>
      </c>
      <c r="D2529" s="632" t="s">
        <v>2593</v>
      </c>
      <c r="E2529" s="632" t="s">
        <v>2595</v>
      </c>
      <c r="F2529" s="649">
        <v>70</v>
      </c>
      <c r="G2529" s="649">
        <v>13090</v>
      </c>
      <c r="H2529" s="649">
        <v>2.3333333333333335</v>
      </c>
      <c r="I2529" s="649">
        <v>187</v>
      </c>
      <c r="J2529" s="649">
        <v>30</v>
      </c>
      <c r="K2529" s="649">
        <v>5610</v>
      </c>
      <c r="L2529" s="649">
        <v>1</v>
      </c>
      <c r="M2529" s="649">
        <v>187</v>
      </c>
      <c r="N2529" s="649">
        <v>24</v>
      </c>
      <c r="O2529" s="649">
        <v>4488</v>
      </c>
      <c r="P2529" s="637">
        <v>0.8</v>
      </c>
      <c r="Q2529" s="650">
        <v>187</v>
      </c>
    </row>
    <row r="2530" spans="1:17" ht="14.4" customHeight="1" x14ac:dyDescent="0.3">
      <c r="A2530" s="631" t="s">
        <v>3252</v>
      </c>
      <c r="B2530" s="632" t="s">
        <v>2531</v>
      </c>
      <c r="C2530" s="632" t="s">
        <v>634</v>
      </c>
      <c r="D2530" s="632" t="s">
        <v>2596</v>
      </c>
      <c r="E2530" s="632" t="s">
        <v>2597</v>
      </c>
      <c r="F2530" s="649">
        <v>725</v>
      </c>
      <c r="G2530" s="649">
        <v>92800</v>
      </c>
      <c r="H2530" s="649">
        <v>1.2144053601340032</v>
      </c>
      <c r="I2530" s="649">
        <v>128</v>
      </c>
      <c r="J2530" s="649">
        <v>597</v>
      </c>
      <c r="K2530" s="649">
        <v>76416</v>
      </c>
      <c r="L2530" s="649">
        <v>1</v>
      </c>
      <c r="M2530" s="649">
        <v>128</v>
      </c>
      <c r="N2530" s="649">
        <v>641</v>
      </c>
      <c r="O2530" s="649">
        <v>82048</v>
      </c>
      <c r="P2530" s="637">
        <v>1.0737018425460636</v>
      </c>
      <c r="Q2530" s="650">
        <v>128</v>
      </c>
    </row>
    <row r="2531" spans="1:17" ht="14.4" customHeight="1" x14ac:dyDescent="0.3">
      <c r="A2531" s="631" t="s">
        <v>3252</v>
      </c>
      <c r="B2531" s="632" t="s">
        <v>2531</v>
      </c>
      <c r="C2531" s="632" t="s">
        <v>634</v>
      </c>
      <c r="D2531" s="632" t="s">
        <v>2596</v>
      </c>
      <c r="E2531" s="632" t="s">
        <v>2598</v>
      </c>
      <c r="F2531" s="649">
        <v>76</v>
      </c>
      <c r="G2531" s="649">
        <v>9728</v>
      </c>
      <c r="H2531" s="649">
        <v>0.96202531645569622</v>
      </c>
      <c r="I2531" s="649">
        <v>128</v>
      </c>
      <c r="J2531" s="649">
        <v>79</v>
      </c>
      <c r="K2531" s="649">
        <v>10112</v>
      </c>
      <c r="L2531" s="649">
        <v>1</v>
      </c>
      <c r="M2531" s="649">
        <v>128</v>
      </c>
      <c r="N2531" s="649">
        <v>140</v>
      </c>
      <c r="O2531" s="649">
        <v>17920</v>
      </c>
      <c r="P2531" s="637">
        <v>1.7721518987341771</v>
      </c>
      <c r="Q2531" s="650">
        <v>128</v>
      </c>
    </row>
    <row r="2532" spans="1:17" ht="14.4" customHeight="1" x14ac:dyDescent="0.3">
      <c r="A2532" s="631" t="s">
        <v>3252</v>
      </c>
      <c r="B2532" s="632" t="s">
        <v>2531</v>
      </c>
      <c r="C2532" s="632" t="s">
        <v>634</v>
      </c>
      <c r="D2532" s="632" t="s">
        <v>2599</v>
      </c>
      <c r="E2532" s="632" t="s">
        <v>2600</v>
      </c>
      <c r="F2532" s="649">
        <v>2073</v>
      </c>
      <c r="G2532" s="649">
        <v>462279</v>
      </c>
      <c r="H2532" s="649">
        <v>1.0063106796116505</v>
      </c>
      <c r="I2532" s="649">
        <v>223</v>
      </c>
      <c r="J2532" s="649">
        <v>2060</v>
      </c>
      <c r="K2532" s="649">
        <v>459380</v>
      </c>
      <c r="L2532" s="649">
        <v>1</v>
      </c>
      <c r="M2532" s="649">
        <v>223</v>
      </c>
      <c r="N2532" s="649">
        <v>1797</v>
      </c>
      <c r="O2532" s="649">
        <v>402528</v>
      </c>
      <c r="P2532" s="637">
        <v>0.87624189124472118</v>
      </c>
      <c r="Q2532" s="650">
        <v>224</v>
      </c>
    </row>
    <row r="2533" spans="1:17" ht="14.4" customHeight="1" x14ac:dyDescent="0.3">
      <c r="A2533" s="631" t="s">
        <v>3252</v>
      </c>
      <c r="B2533" s="632" t="s">
        <v>2531</v>
      </c>
      <c r="C2533" s="632" t="s">
        <v>634</v>
      </c>
      <c r="D2533" s="632" t="s">
        <v>2599</v>
      </c>
      <c r="E2533" s="632" t="s">
        <v>2601</v>
      </c>
      <c r="F2533" s="649">
        <v>117</v>
      </c>
      <c r="G2533" s="649">
        <v>26091</v>
      </c>
      <c r="H2533" s="649">
        <v>1.5810810810810811</v>
      </c>
      <c r="I2533" s="649">
        <v>223</v>
      </c>
      <c r="J2533" s="649">
        <v>74</v>
      </c>
      <c r="K2533" s="649">
        <v>16502</v>
      </c>
      <c r="L2533" s="649">
        <v>1</v>
      </c>
      <c r="M2533" s="649">
        <v>223</v>
      </c>
      <c r="N2533" s="649">
        <v>121</v>
      </c>
      <c r="O2533" s="649">
        <v>27104</v>
      </c>
      <c r="P2533" s="637">
        <v>1.6424675796873107</v>
      </c>
      <c r="Q2533" s="650">
        <v>224</v>
      </c>
    </row>
    <row r="2534" spans="1:17" ht="14.4" customHeight="1" x14ac:dyDescent="0.3">
      <c r="A2534" s="631" t="s">
        <v>3252</v>
      </c>
      <c r="B2534" s="632" t="s">
        <v>2531</v>
      </c>
      <c r="C2534" s="632" t="s">
        <v>634</v>
      </c>
      <c r="D2534" s="632" t="s">
        <v>2602</v>
      </c>
      <c r="E2534" s="632" t="s">
        <v>2603</v>
      </c>
      <c r="F2534" s="649">
        <v>19</v>
      </c>
      <c r="G2534" s="649">
        <v>4237</v>
      </c>
      <c r="H2534" s="649">
        <v>0.90476190476190477</v>
      </c>
      <c r="I2534" s="649">
        <v>223</v>
      </c>
      <c r="J2534" s="649">
        <v>21</v>
      </c>
      <c r="K2534" s="649">
        <v>4683</v>
      </c>
      <c r="L2534" s="649">
        <v>1</v>
      </c>
      <c r="M2534" s="649">
        <v>223</v>
      </c>
      <c r="N2534" s="649">
        <v>23</v>
      </c>
      <c r="O2534" s="649">
        <v>5152</v>
      </c>
      <c r="P2534" s="637">
        <v>1.1001494768310911</v>
      </c>
      <c r="Q2534" s="650">
        <v>224</v>
      </c>
    </row>
    <row r="2535" spans="1:17" ht="14.4" customHeight="1" x14ac:dyDescent="0.3">
      <c r="A2535" s="631" t="s">
        <v>3252</v>
      </c>
      <c r="B2535" s="632" t="s">
        <v>2531</v>
      </c>
      <c r="C2535" s="632" t="s">
        <v>634</v>
      </c>
      <c r="D2535" s="632" t="s">
        <v>2602</v>
      </c>
      <c r="E2535" s="632" t="s">
        <v>2604</v>
      </c>
      <c r="F2535" s="649">
        <v>32</v>
      </c>
      <c r="G2535" s="649">
        <v>7136</v>
      </c>
      <c r="H2535" s="649">
        <v>0.66666666666666663</v>
      </c>
      <c r="I2535" s="649">
        <v>223</v>
      </c>
      <c r="J2535" s="649">
        <v>48</v>
      </c>
      <c r="K2535" s="649">
        <v>10704</v>
      </c>
      <c r="L2535" s="649">
        <v>1</v>
      </c>
      <c r="M2535" s="649">
        <v>223</v>
      </c>
      <c r="N2535" s="649">
        <v>4</v>
      </c>
      <c r="O2535" s="649">
        <v>896</v>
      </c>
      <c r="P2535" s="637">
        <v>8.3707025411061287E-2</v>
      </c>
      <c r="Q2535" s="650">
        <v>224</v>
      </c>
    </row>
    <row r="2536" spans="1:17" ht="14.4" customHeight="1" x14ac:dyDescent="0.3">
      <c r="A2536" s="631" t="s">
        <v>3252</v>
      </c>
      <c r="B2536" s="632" t="s">
        <v>2531</v>
      </c>
      <c r="C2536" s="632" t="s">
        <v>634</v>
      </c>
      <c r="D2536" s="632" t="s">
        <v>2605</v>
      </c>
      <c r="E2536" s="632" t="s">
        <v>2606</v>
      </c>
      <c r="F2536" s="649">
        <v>1</v>
      </c>
      <c r="G2536" s="649">
        <v>353</v>
      </c>
      <c r="H2536" s="649">
        <v>0.33333333333333331</v>
      </c>
      <c r="I2536" s="649">
        <v>353</v>
      </c>
      <c r="J2536" s="649">
        <v>3</v>
      </c>
      <c r="K2536" s="649">
        <v>1059</v>
      </c>
      <c r="L2536" s="649">
        <v>1</v>
      </c>
      <c r="M2536" s="649">
        <v>353</v>
      </c>
      <c r="N2536" s="649"/>
      <c r="O2536" s="649"/>
      <c r="P2536" s="637"/>
      <c r="Q2536" s="650"/>
    </row>
    <row r="2537" spans="1:17" ht="14.4" customHeight="1" x14ac:dyDescent="0.3">
      <c r="A2537" s="631" t="s">
        <v>3252</v>
      </c>
      <c r="B2537" s="632" t="s">
        <v>2531</v>
      </c>
      <c r="C2537" s="632" t="s">
        <v>634</v>
      </c>
      <c r="D2537" s="632" t="s">
        <v>2605</v>
      </c>
      <c r="E2537" s="632" t="s">
        <v>2607</v>
      </c>
      <c r="F2537" s="649">
        <v>2</v>
      </c>
      <c r="G2537" s="649">
        <v>706</v>
      </c>
      <c r="H2537" s="649">
        <v>0.33333333333333331</v>
      </c>
      <c r="I2537" s="649">
        <v>353</v>
      </c>
      <c r="J2537" s="649">
        <v>6</v>
      </c>
      <c r="K2537" s="649">
        <v>2118</v>
      </c>
      <c r="L2537" s="649">
        <v>1</v>
      </c>
      <c r="M2537" s="649">
        <v>353</v>
      </c>
      <c r="N2537" s="649"/>
      <c r="O2537" s="649"/>
      <c r="P2537" s="637"/>
      <c r="Q2537" s="650"/>
    </row>
    <row r="2538" spans="1:17" ht="14.4" customHeight="1" x14ac:dyDescent="0.3">
      <c r="A2538" s="631" t="s">
        <v>3252</v>
      </c>
      <c r="B2538" s="632" t="s">
        <v>2531</v>
      </c>
      <c r="C2538" s="632" t="s">
        <v>634</v>
      </c>
      <c r="D2538" s="632" t="s">
        <v>2608</v>
      </c>
      <c r="E2538" s="632" t="s">
        <v>2609</v>
      </c>
      <c r="F2538" s="649">
        <v>3</v>
      </c>
      <c r="G2538" s="649">
        <v>675</v>
      </c>
      <c r="H2538" s="649">
        <v>0.75</v>
      </c>
      <c r="I2538" s="649">
        <v>225</v>
      </c>
      <c r="J2538" s="649">
        <v>4</v>
      </c>
      <c r="K2538" s="649">
        <v>900</v>
      </c>
      <c r="L2538" s="649">
        <v>1</v>
      </c>
      <c r="M2538" s="649">
        <v>225</v>
      </c>
      <c r="N2538" s="649">
        <v>6</v>
      </c>
      <c r="O2538" s="649">
        <v>1356</v>
      </c>
      <c r="P2538" s="637">
        <v>1.5066666666666666</v>
      </c>
      <c r="Q2538" s="650">
        <v>226</v>
      </c>
    </row>
    <row r="2539" spans="1:17" ht="14.4" customHeight="1" x14ac:dyDescent="0.3">
      <c r="A2539" s="631" t="s">
        <v>3252</v>
      </c>
      <c r="B2539" s="632" t="s">
        <v>2531</v>
      </c>
      <c r="C2539" s="632" t="s">
        <v>634</v>
      </c>
      <c r="D2539" s="632" t="s">
        <v>2608</v>
      </c>
      <c r="E2539" s="632" t="s">
        <v>2610</v>
      </c>
      <c r="F2539" s="649">
        <v>1</v>
      </c>
      <c r="G2539" s="649">
        <v>225</v>
      </c>
      <c r="H2539" s="649"/>
      <c r="I2539" s="649">
        <v>225</v>
      </c>
      <c r="J2539" s="649"/>
      <c r="K2539" s="649"/>
      <c r="L2539" s="649"/>
      <c r="M2539" s="649"/>
      <c r="N2539" s="649">
        <v>7</v>
      </c>
      <c r="O2539" s="649">
        <v>1582</v>
      </c>
      <c r="P2539" s="637"/>
      <c r="Q2539" s="650">
        <v>226</v>
      </c>
    </row>
    <row r="2540" spans="1:17" ht="14.4" customHeight="1" x14ac:dyDescent="0.3">
      <c r="A2540" s="631" t="s">
        <v>3252</v>
      </c>
      <c r="B2540" s="632" t="s">
        <v>2531</v>
      </c>
      <c r="C2540" s="632" t="s">
        <v>634</v>
      </c>
      <c r="D2540" s="632" t="s">
        <v>2627</v>
      </c>
      <c r="E2540" s="632" t="s">
        <v>2629</v>
      </c>
      <c r="F2540" s="649"/>
      <c r="G2540" s="649"/>
      <c r="H2540" s="649"/>
      <c r="I2540" s="649"/>
      <c r="J2540" s="649">
        <v>3</v>
      </c>
      <c r="K2540" s="649">
        <v>795</v>
      </c>
      <c r="L2540" s="649">
        <v>1</v>
      </c>
      <c r="M2540" s="649">
        <v>265</v>
      </c>
      <c r="N2540" s="649"/>
      <c r="O2540" s="649"/>
      <c r="P2540" s="637"/>
      <c r="Q2540" s="650"/>
    </row>
    <row r="2541" spans="1:17" ht="14.4" customHeight="1" x14ac:dyDescent="0.3">
      <c r="A2541" s="631" t="s">
        <v>3252</v>
      </c>
      <c r="B2541" s="632" t="s">
        <v>2531</v>
      </c>
      <c r="C2541" s="632" t="s">
        <v>634</v>
      </c>
      <c r="D2541" s="632" t="s">
        <v>2630</v>
      </c>
      <c r="E2541" s="632" t="s">
        <v>2631</v>
      </c>
      <c r="F2541" s="649"/>
      <c r="G2541" s="649"/>
      <c r="H2541" s="649"/>
      <c r="I2541" s="649"/>
      <c r="J2541" s="649">
        <v>4</v>
      </c>
      <c r="K2541" s="649">
        <v>1400</v>
      </c>
      <c r="L2541" s="649">
        <v>1</v>
      </c>
      <c r="M2541" s="649">
        <v>350</v>
      </c>
      <c r="N2541" s="649"/>
      <c r="O2541" s="649"/>
      <c r="P2541" s="637"/>
      <c r="Q2541" s="650"/>
    </row>
    <row r="2542" spans="1:17" ht="14.4" customHeight="1" x14ac:dyDescent="0.3">
      <c r="A2542" s="631" t="s">
        <v>3252</v>
      </c>
      <c r="B2542" s="632" t="s">
        <v>2531</v>
      </c>
      <c r="C2542" s="632" t="s">
        <v>634</v>
      </c>
      <c r="D2542" s="632" t="s">
        <v>2890</v>
      </c>
      <c r="E2542" s="632" t="s">
        <v>2891</v>
      </c>
      <c r="F2542" s="649">
        <v>1</v>
      </c>
      <c r="G2542" s="649">
        <v>4164</v>
      </c>
      <c r="H2542" s="649"/>
      <c r="I2542" s="649">
        <v>4164</v>
      </c>
      <c r="J2542" s="649"/>
      <c r="K2542" s="649"/>
      <c r="L2542" s="649"/>
      <c r="M2542" s="649"/>
      <c r="N2542" s="649">
        <v>1</v>
      </c>
      <c r="O2542" s="649">
        <v>4166</v>
      </c>
      <c r="P2542" s="637"/>
      <c r="Q2542" s="650">
        <v>4166</v>
      </c>
    </row>
    <row r="2543" spans="1:17" ht="14.4" customHeight="1" x14ac:dyDescent="0.3">
      <c r="A2543" s="631" t="s">
        <v>3252</v>
      </c>
      <c r="B2543" s="632" t="s">
        <v>2531</v>
      </c>
      <c r="C2543" s="632" t="s">
        <v>634</v>
      </c>
      <c r="D2543" s="632" t="s">
        <v>2890</v>
      </c>
      <c r="E2543" s="632" t="s">
        <v>2892</v>
      </c>
      <c r="F2543" s="649">
        <v>1</v>
      </c>
      <c r="G2543" s="649">
        <v>4164</v>
      </c>
      <c r="H2543" s="649">
        <v>0.5</v>
      </c>
      <c r="I2543" s="649">
        <v>4164</v>
      </c>
      <c r="J2543" s="649">
        <v>2</v>
      </c>
      <c r="K2543" s="649">
        <v>8328</v>
      </c>
      <c r="L2543" s="649">
        <v>1</v>
      </c>
      <c r="M2543" s="649">
        <v>4164</v>
      </c>
      <c r="N2543" s="649">
        <v>4</v>
      </c>
      <c r="O2543" s="649">
        <v>16664</v>
      </c>
      <c r="P2543" s="637">
        <v>2.0009606147934678</v>
      </c>
      <c r="Q2543" s="650">
        <v>4166</v>
      </c>
    </row>
    <row r="2544" spans="1:17" ht="14.4" customHeight="1" x14ac:dyDescent="0.3">
      <c r="A2544" s="631" t="s">
        <v>3252</v>
      </c>
      <c r="B2544" s="632" t="s">
        <v>2531</v>
      </c>
      <c r="C2544" s="632" t="s">
        <v>634</v>
      </c>
      <c r="D2544" s="632" t="s">
        <v>2900</v>
      </c>
      <c r="E2544" s="632" t="s">
        <v>2901</v>
      </c>
      <c r="F2544" s="649"/>
      <c r="G2544" s="649"/>
      <c r="H2544" s="649"/>
      <c r="I2544" s="649"/>
      <c r="J2544" s="649">
        <v>1</v>
      </c>
      <c r="K2544" s="649">
        <v>15262</v>
      </c>
      <c r="L2544" s="649">
        <v>1</v>
      </c>
      <c r="M2544" s="649">
        <v>15262</v>
      </c>
      <c r="N2544" s="649"/>
      <c r="O2544" s="649"/>
      <c r="P2544" s="637"/>
      <c r="Q2544" s="650"/>
    </row>
    <row r="2545" spans="1:17" ht="14.4" customHeight="1" x14ac:dyDescent="0.3">
      <c r="A2545" s="631" t="s">
        <v>3252</v>
      </c>
      <c r="B2545" s="632" t="s">
        <v>2531</v>
      </c>
      <c r="C2545" s="632" t="s">
        <v>634</v>
      </c>
      <c r="D2545" s="632" t="s">
        <v>2902</v>
      </c>
      <c r="E2545" s="632" t="s">
        <v>2903</v>
      </c>
      <c r="F2545" s="649">
        <v>10</v>
      </c>
      <c r="G2545" s="649">
        <v>38600</v>
      </c>
      <c r="H2545" s="649">
        <v>2</v>
      </c>
      <c r="I2545" s="649">
        <v>3860</v>
      </c>
      <c r="J2545" s="649">
        <v>5</v>
      </c>
      <c r="K2545" s="649">
        <v>19300</v>
      </c>
      <c r="L2545" s="649">
        <v>1</v>
      </c>
      <c r="M2545" s="649">
        <v>3860</v>
      </c>
      <c r="N2545" s="649">
        <v>9</v>
      </c>
      <c r="O2545" s="649">
        <v>34758</v>
      </c>
      <c r="P2545" s="637">
        <v>1.8009326424870467</v>
      </c>
      <c r="Q2545" s="650">
        <v>3862</v>
      </c>
    </row>
    <row r="2546" spans="1:17" ht="14.4" customHeight="1" x14ac:dyDescent="0.3">
      <c r="A2546" s="631" t="s">
        <v>3252</v>
      </c>
      <c r="B2546" s="632" t="s">
        <v>2531</v>
      </c>
      <c r="C2546" s="632" t="s">
        <v>634</v>
      </c>
      <c r="D2546" s="632" t="s">
        <v>2904</v>
      </c>
      <c r="E2546" s="632" t="s">
        <v>2905</v>
      </c>
      <c r="F2546" s="649"/>
      <c r="G2546" s="649"/>
      <c r="H2546" s="649"/>
      <c r="I2546" s="649"/>
      <c r="J2546" s="649">
        <v>1</v>
      </c>
      <c r="K2546" s="649">
        <v>5210</v>
      </c>
      <c r="L2546" s="649">
        <v>1</v>
      </c>
      <c r="M2546" s="649">
        <v>5210</v>
      </c>
      <c r="N2546" s="649">
        <v>2</v>
      </c>
      <c r="O2546" s="649">
        <v>10424</v>
      </c>
      <c r="P2546" s="637">
        <v>2.000767754318618</v>
      </c>
      <c r="Q2546" s="650">
        <v>5212</v>
      </c>
    </row>
    <row r="2547" spans="1:17" ht="14.4" customHeight="1" x14ac:dyDescent="0.3">
      <c r="A2547" s="631" t="s">
        <v>3252</v>
      </c>
      <c r="B2547" s="632" t="s">
        <v>2531</v>
      </c>
      <c r="C2547" s="632" t="s">
        <v>634</v>
      </c>
      <c r="D2547" s="632" t="s">
        <v>2907</v>
      </c>
      <c r="E2547" s="632" t="s">
        <v>2909</v>
      </c>
      <c r="F2547" s="649">
        <v>2</v>
      </c>
      <c r="G2547" s="649">
        <v>15850</v>
      </c>
      <c r="H2547" s="649"/>
      <c r="I2547" s="649">
        <v>7925</v>
      </c>
      <c r="J2547" s="649"/>
      <c r="K2547" s="649"/>
      <c r="L2547" s="649"/>
      <c r="M2547" s="649"/>
      <c r="N2547" s="649">
        <v>1</v>
      </c>
      <c r="O2547" s="649">
        <v>7928</v>
      </c>
      <c r="P2547" s="637"/>
      <c r="Q2547" s="650">
        <v>7928</v>
      </c>
    </row>
    <row r="2548" spans="1:17" ht="14.4" customHeight="1" x14ac:dyDescent="0.3">
      <c r="A2548" s="631" t="s">
        <v>3252</v>
      </c>
      <c r="B2548" s="632" t="s">
        <v>2531</v>
      </c>
      <c r="C2548" s="632" t="s">
        <v>634</v>
      </c>
      <c r="D2548" s="632" t="s">
        <v>2642</v>
      </c>
      <c r="E2548" s="632" t="s">
        <v>2643</v>
      </c>
      <c r="F2548" s="649">
        <v>17</v>
      </c>
      <c r="G2548" s="649">
        <v>21981</v>
      </c>
      <c r="H2548" s="649">
        <v>1.3066817263107835</v>
      </c>
      <c r="I2548" s="649">
        <v>1293</v>
      </c>
      <c r="J2548" s="649">
        <v>13</v>
      </c>
      <c r="K2548" s="649">
        <v>16822</v>
      </c>
      <c r="L2548" s="649">
        <v>1</v>
      </c>
      <c r="M2548" s="649">
        <v>1294</v>
      </c>
      <c r="N2548" s="649">
        <v>23</v>
      </c>
      <c r="O2548" s="649">
        <v>29762</v>
      </c>
      <c r="P2548" s="637">
        <v>1.7692307692307692</v>
      </c>
      <c r="Q2548" s="650">
        <v>1294</v>
      </c>
    </row>
    <row r="2549" spans="1:17" ht="14.4" customHeight="1" x14ac:dyDescent="0.3">
      <c r="A2549" s="631" t="s">
        <v>3252</v>
      </c>
      <c r="B2549" s="632" t="s">
        <v>2531</v>
      </c>
      <c r="C2549" s="632" t="s">
        <v>634</v>
      </c>
      <c r="D2549" s="632" t="s">
        <v>2644</v>
      </c>
      <c r="E2549" s="632" t="s">
        <v>2645</v>
      </c>
      <c r="F2549" s="649">
        <v>2</v>
      </c>
      <c r="G2549" s="649">
        <v>2354</v>
      </c>
      <c r="H2549" s="649">
        <v>0.99915110356536507</v>
      </c>
      <c r="I2549" s="649">
        <v>1177</v>
      </c>
      <c r="J2549" s="649">
        <v>2</v>
      </c>
      <c r="K2549" s="649">
        <v>2356</v>
      </c>
      <c r="L2549" s="649">
        <v>1</v>
      </c>
      <c r="M2549" s="649">
        <v>1178</v>
      </c>
      <c r="N2549" s="649">
        <v>5</v>
      </c>
      <c r="O2549" s="649">
        <v>5890</v>
      </c>
      <c r="P2549" s="637">
        <v>2.5</v>
      </c>
      <c r="Q2549" s="650">
        <v>1178</v>
      </c>
    </row>
    <row r="2550" spans="1:17" ht="14.4" customHeight="1" x14ac:dyDescent="0.3">
      <c r="A2550" s="631" t="s">
        <v>3252</v>
      </c>
      <c r="B2550" s="632" t="s">
        <v>2531</v>
      </c>
      <c r="C2550" s="632" t="s">
        <v>634</v>
      </c>
      <c r="D2550" s="632" t="s">
        <v>2646</v>
      </c>
      <c r="E2550" s="632" t="s">
        <v>2647</v>
      </c>
      <c r="F2550" s="649">
        <v>37</v>
      </c>
      <c r="G2550" s="649">
        <v>190809</v>
      </c>
      <c r="H2550" s="649">
        <v>0.77083333333333337</v>
      </c>
      <c r="I2550" s="649">
        <v>5157</v>
      </c>
      <c r="J2550" s="649">
        <v>48</v>
      </c>
      <c r="K2550" s="649">
        <v>247536</v>
      </c>
      <c r="L2550" s="649">
        <v>1</v>
      </c>
      <c r="M2550" s="649">
        <v>5157</v>
      </c>
      <c r="N2550" s="649">
        <v>42</v>
      </c>
      <c r="O2550" s="649">
        <v>216628</v>
      </c>
      <c r="P2550" s="637">
        <v>0.87513735375864521</v>
      </c>
      <c r="Q2550" s="650">
        <v>5157.8095238095239</v>
      </c>
    </row>
    <row r="2551" spans="1:17" ht="14.4" customHeight="1" x14ac:dyDescent="0.3">
      <c r="A2551" s="631" t="s">
        <v>3252</v>
      </c>
      <c r="B2551" s="632" t="s">
        <v>2531</v>
      </c>
      <c r="C2551" s="632" t="s">
        <v>634</v>
      </c>
      <c r="D2551" s="632" t="s">
        <v>2651</v>
      </c>
      <c r="E2551" s="632" t="s">
        <v>2653</v>
      </c>
      <c r="F2551" s="649"/>
      <c r="G2551" s="649"/>
      <c r="H2551" s="649"/>
      <c r="I2551" s="649"/>
      <c r="J2551" s="649">
        <v>1</v>
      </c>
      <c r="K2551" s="649">
        <v>5620</v>
      </c>
      <c r="L2551" s="649">
        <v>1</v>
      </c>
      <c r="M2551" s="649">
        <v>5620</v>
      </c>
      <c r="N2551" s="649"/>
      <c r="O2551" s="649"/>
      <c r="P2551" s="637"/>
      <c r="Q2551" s="650"/>
    </row>
    <row r="2552" spans="1:17" ht="14.4" customHeight="1" x14ac:dyDescent="0.3">
      <c r="A2552" s="631" t="s">
        <v>3252</v>
      </c>
      <c r="B2552" s="632" t="s">
        <v>2531</v>
      </c>
      <c r="C2552" s="632" t="s">
        <v>634</v>
      </c>
      <c r="D2552" s="632" t="s">
        <v>2913</v>
      </c>
      <c r="E2552" s="632" t="s">
        <v>2914</v>
      </c>
      <c r="F2552" s="649"/>
      <c r="G2552" s="649"/>
      <c r="H2552" s="649"/>
      <c r="I2552" s="649"/>
      <c r="J2552" s="649">
        <v>1</v>
      </c>
      <c r="K2552" s="649">
        <v>0</v>
      </c>
      <c r="L2552" s="649"/>
      <c r="M2552" s="649">
        <v>0</v>
      </c>
      <c r="N2552" s="649"/>
      <c r="O2552" s="649"/>
      <c r="P2552" s="637"/>
      <c r="Q2552" s="650"/>
    </row>
    <row r="2553" spans="1:17" ht="14.4" customHeight="1" x14ac:dyDescent="0.3">
      <c r="A2553" s="631" t="s">
        <v>3252</v>
      </c>
      <c r="B2553" s="632" t="s">
        <v>2531</v>
      </c>
      <c r="C2553" s="632" t="s">
        <v>634</v>
      </c>
      <c r="D2553" s="632" t="s">
        <v>2657</v>
      </c>
      <c r="E2553" s="632" t="s">
        <v>2658</v>
      </c>
      <c r="F2553" s="649"/>
      <c r="G2553" s="649"/>
      <c r="H2553" s="649"/>
      <c r="I2553" s="649"/>
      <c r="J2553" s="649"/>
      <c r="K2553" s="649"/>
      <c r="L2553" s="649"/>
      <c r="M2553" s="649"/>
      <c r="N2553" s="649">
        <v>3</v>
      </c>
      <c r="O2553" s="649">
        <v>2406</v>
      </c>
      <c r="P2553" s="637"/>
      <c r="Q2553" s="650">
        <v>802</v>
      </c>
    </row>
    <row r="2554" spans="1:17" ht="14.4" customHeight="1" x14ac:dyDescent="0.3">
      <c r="A2554" s="631" t="s">
        <v>3252</v>
      </c>
      <c r="B2554" s="632" t="s">
        <v>2531</v>
      </c>
      <c r="C2554" s="632" t="s">
        <v>634</v>
      </c>
      <c r="D2554" s="632" t="s">
        <v>2659</v>
      </c>
      <c r="E2554" s="632" t="s">
        <v>2660</v>
      </c>
      <c r="F2554" s="649">
        <v>818</v>
      </c>
      <c r="G2554" s="649">
        <v>144786</v>
      </c>
      <c r="H2554" s="649">
        <v>1.0263488080301129</v>
      </c>
      <c r="I2554" s="649">
        <v>177</v>
      </c>
      <c r="J2554" s="649">
        <v>797</v>
      </c>
      <c r="K2554" s="649">
        <v>141069</v>
      </c>
      <c r="L2554" s="649">
        <v>1</v>
      </c>
      <c r="M2554" s="649">
        <v>177</v>
      </c>
      <c r="N2554" s="649">
        <v>740</v>
      </c>
      <c r="O2554" s="649">
        <v>131720</v>
      </c>
      <c r="P2554" s="637">
        <v>0.93372746670069262</v>
      </c>
      <c r="Q2554" s="650">
        <v>178</v>
      </c>
    </row>
    <row r="2555" spans="1:17" ht="14.4" customHeight="1" x14ac:dyDescent="0.3">
      <c r="A2555" s="631" t="s">
        <v>3252</v>
      </c>
      <c r="B2555" s="632" t="s">
        <v>2531</v>
      </c>
      <c r="C2555" s="632" t="s">
        <v>634</v>
      </c>
      <c r="D2555" s="632" t="s">
        <v>2659</v>
      </c>
      <c r="E2555" s="632" t="s">
        <v>2661</v>
      </c>
      <c r="F2555" s="649">
        <v>58</v>
      </c>
      <c r="G2555" s="649">
        <v>10266</v>
      </c>
      <c r="H2555" s="649">
        <v>0.81690140845070425</v>
      </c>
      <c r="I2555" s="649">
        <v>177</v>
      </c>
      <c r="J2555" s="649">
        <v>71</v>
      </c>
      <c r="K2555" s="649">
        <v>12567</v>
      </c>
      <c r="L2555" s="649">
        <v>1</v>
      </c>
      <c r="M2555" s="649">
        <v>177</v>
      </c>
      <c r="N2555" s="649">
        <v>82</v>
      </c>
      <c r="O2555" s="649">
        <v>14596</v>
      </c>
      <c r="P2555" s="637">
        <v>1.1614546033261717</v>
      </c>
      <c r="Q2555" s="650">
        <v>178</v>
      </c>
    </row>
    <row r="2556" spans="1:17" ht="14.4" customHeight="1" x14ac:dyDescent="0.3">
      <c r="A2556" s="631" t="s">
        <v>3252</v>
      </c>
      <c r="B2556" s="632" t="s">
        <v>2531</v>
      </c>
      <c r="C2556" s="632" t="s">
        <v>634</v>
      </c>
      <c r="D2556" s="632" t="s">
        <v>2662</v>
      </c>
      <c r="E2556" s="632" t="s">
        <v>2663</v>
      </c>
      <c r="F2556" s="649">
        <v>410</v>
      </c>
      <c r="G2556" s="649">
        <v>839680</v>
      </c>
      <c r="H2556" s="649">
        <v>1.0589144764635929</v>
      </c>
      <c r="I2556" s="649">
        <v>2048</v>
      </c>
      <c r="J2556" s="649">
        <v>387</v>
      </c>
      <c r="K2556" s="649">
        <v>792963</v>
      </c>
      <c r="L2556" s="649">
        <v>1</v>
      </c>
      <c r="M2556" s="649">
        <v>2049</v>
      </c>
      <c r="N2556" s="649">
        <v>401</v>
      </c>
      <c r="O2556" s="649">
        <v>822050</v>
      </c>
      <c r="P2556" s="637">
        <v>1.0366814088425311</v>
      </c>
      <c r="Q2556" s="650">
        <v>2050</v>
      </c>
    </row>
    <row r="2557" spans="1:17" ht="14.4" customHeight="1" x14ac:dyDescent="0.3">
      <c r="A2557" s="631" t="s">
        <v>3252</v>
      </c>
      <c r="B2557" s="632" t="s">
        <v>2531</v>
      </c>
      <c r="C2557" s="632" t="s">
        <v>634</v>
      </c>
      <c r="D2557" s="632" t="s">
        <v>2669</v>
      </c>
      <c r="E2557" s="632" t="s">
        <v>2670</v>
      </c>
      <c r="F2557" s="649"/>
      <c r="G2557" s="649"/>
      <c r="H2557" s="649"/>
      <c r="I2557" s="649"/>
      <c r="J2557" s="649">
        <v>1</v>
      </c>
      <c r="K2557" s="649">
        <v>2737</v>
      </c>
      <c r="L2557" s="649">
        <v>1</v>
      </c>
      <c r="M2557" s="649">
        <v>2737</v>
      </c>
      <c r="N2557" s="649">
        <v>2</v>
      </c>
      <c r="O2557" s="649">
        <v>5474</v>
      </c>
      <c r="P2557" s="637">
        <v>2</v>
      </c>
      <c r="Q2557" s="650">
        <v>2737</v>
      </c>
    </row>
    <row r="2558" spans="1:17" ht="14.4" customHeight="1" x14ac:dyDescent="0.3">
      <c r="A2558" s="631" t="s">
        <v>3252</v>
      </c>
      <c r="B2558" s="632" t="s">
        <v>2531</v>
      </c>
      <c r="C2558" s="632" t="s">
        <v>634</v>
      </c>
      <c r="D2558" s="632" t="s">
        <v>2669</v>
      </c>
      <c r="E2558" s="632" t="s">
        <v>2671</v>
      </c>
      <c r="F2558" s="649">
        <v>1</v>
      </c>
      <c r="G2558" s="649">
        <v>2736</v>
      </c>
      <c r="H2558" s="649"/>
      <c r="I2558" s="649">
        <v>2736</v>
      </c>
      <c r="J2558" s="649"/>
      <c r="K2558" s="649"/>
      <c r="L2558" s="649"/>
      <c r="M2558" s="649"/>
      <c r="N2558" s="649">
        <v>2</v>
      </c>
      <c r="O2558" s="649">
        <v>5474</v>
      </c>
      <c r="P2558" s="637"/>
      <c r="Q2558" s="650">
        <v>2737</v>
      </c>
    </row>
    <row r="2559" spans="1:17" ht="14.4" customHeight="1" x14ac:dyDescent="0.3">
      <c r="A2559" s="631" t="s">
        <v>3252</v>
      </c>
      <c r="B2559" s="632" t="s">
        <v>2531</v>
      </c>
      <c r="C2559" s="632" t="s">
        <v>634</v>
      </c>
      <c r="D2559" s="632" t="s">
        <v>2672</v>
      </c>
      <c r="E2559" s="632" t="s">
        <v>2673</v>
      </c>
      <c r="F2559" s="649">
        <v>9</v>
      </c>
      <c r="G2559" s="649">
        <v>47421</v>
      </c>
      <c r="H2559" s="649">
        <v>1.125</v>
      </c>
      <c r="I2559" s="649">
        <v>5269</v>
      </c>
      <c r="J2559" s="649">
        <v>8</v>
      </c>
      <c r="K2559" s="649">
        <v>42152</v>
      </c>
      <c r="L2559" s="649">
        <v>1</v>
      </c>
      <c r="M2559" s="649">
        <v>5269</v>
      </c>
      <c r="N2559" s="649">
        <v>2</v>
      </c>
      <c r="O2559" s="649">
        <v>10540</v>
      </c>
      <c r="P2559" s="637">
        <v>0.25004744733345985</v>
      </c>
      <c r="Q2559" s="650">
        <v>5270</v>
      </c>
    </row>
    <row r="2560" spans="1:17" ht="14.4" customHeight="1" x14ac:dyDescent="0.3">
      <c r="A2560" s="631" t="s">
        <v>3252</v>
      </c>
      <c r="B2560" s="632" t="s">
        <v>2531</v>
      </c>
      <c r="C2560" s="632" t="s">
        <v>634</v>
      </c>
      <c r="D2560" s="632" t="s">
        <v>2685</v>
      </c>
      <c r="E2560" s="632" t="s">
        <v>2686</v>
      </c>
      <c r="F2560" s="649">
        <v>53</v>
      </c>
      <c r="G2560" s="649">
        <v>8215</v>
      </c>
      <c r="H2560" s="649">
        <v>2.9444444444444446</v>
      </c>
      <c r="I2560" s="649">
        <v>155</v>
      </c>
      <c r="J2560" s="649">
        <v>18</v>
      </c>
      <c r="K2560" s="649">
        <v>2790</v>
      </c>
      <c r="L2560" s="649">
        <v>1</v>
      </c>
      <c r="M2560" s="649">
        <v>155</v>
      </c>
      <c r="N2560" s="649">
        <v>42</v>
      </c>
      <c r="O2560" s="649">
        <v>6510</v>
      </c>
      <c r="P2560" s="637">
        <v>2.3333333333333335</v>
      </c>
      <c r="Q2560" s="650">
        <v>155</v>
      </c>
    </row>
    <row r="2561" spans="1:17" ht="14.4" customHeight="1" x14ac:dyDescent="0.3">
      <c r="A2561" s="631" t="s">
        <v>3252</v>
      </c>
      <c r="B2561" s="632" t="s">
        <v>2531</v>
      </c>
      <c r="C2561" s="632" t="s">
        <v>634</v>
      </c>
      <c r="D2561" s="632" t="s">
        <v>2685</v>
      </c>
      <c r="E2561" s="632" t="s">
        <v>2687</v>
      </c>
      <c r="F2561" s="649">
        <v>313</v>
      </c>
      <c r="G2561" s="649">
        <v>48515</v>
      </c>
      <c r="H2561" s="649">
        <v>0.91520467836257313</v>
      </c>
      <c r="I2561" s="649">
        <v>155</v>
      </c>
      <c r="J2561" s="649">
        <v>342</v>
      </c>
      <c r="K2561" s="649">
        <v>53010</v>
      </c>
      <c r="L2561" s="649">
        <v>1</v>
      </c>
      <c r="M2561" s="649">
        <v>155</v>
      </c>
      <c r="N2561" s="649">
        <v>254</v>
      </c>
      <c r="O2561" s="649">
        <v>39370</v>
      </c>
      <c r="P2561" s="637">
        <v>0.74269005847953218</v>
      </c>
      <c r="Q2561" s="650">
        <v>155</v>
      </c>
    </row>
    <row r="2562" spans="1:17" ht="14.4" customHeight="1" x14ac:dyDescent="0.3">
      <c r="A2562" s="631" t="s">
        <v>3252</v>
      </c>
      <c r="B2562" s="632" t="s">
        <v>2531</v>
      </c>
      <c r="C2562" s="632" t="s">
        <v>634</v>
      </c>
      <c r="D2562" s="632" t="s">
        <v>2688</v>
      </c>
      <c r="E2562" s="632" t="s">
        <v>2689</v>
      </c>
      <c r="F2562" s="649">
        <v>256</v>
      </c>
      <c r="G2562" s="649">
        <v>50944</v>
      </c>
      <c r="H2562" s="649">
        <v>0.85049833887043191</v>
      </c>
      <c r="I2562" s="649">
        <v>199</v>
      </c>
      <c r="J2562" s="649">
        <v>301</v>
      </c>
      <c r="K2562" s="649">
        <v>59899</v>
      </c>
      <c r="L2562" s="649">
        <v>1</v>
      </c>
      <c r="M2562" s="649">
        <v>199</v>
      </c>
      <c r="N2562" s="649">
        <v>262</v>
      </c>
      <c r="O2562" s="649">
        <v>52400</v>
      </c>
      <c r="P2562" s="637">
        <v>0.87480592330422879</v>
      </c>
      <c r="Q2562" s="650">
        <v>200</v>
      </c>
    </row>
    <row r="2563" spans="1:17" ht="14.4" customHeight="1" x14ac:dyDescent="0.3">
      <c r="A2563" s="631" t="s">
        <v>3252</v>
      </c>
      <c r="B2563" s="632" t="s">
        <v>2531</v>
      </c>
      <c r="C2563" s="632" t="s">
        <v>634</v>
      </c>
      <c r="D2563" s="632" t="s">
        <v>2688</v>
      </c>
      <c r="E2563" s="632" t="s">
        <v>2690</v>
      </c>
      <c r="F2563" s="649">
        <v>35</v>
      </c>
      <c r="G2563" s="649">
        <v>6965</v>
      </c>
      <c r="H2563" s="649">
        <v>1.9444444444444444</v>
      </c>
      <c r="I2563" s="649">
        <v>199</v>
      </c>
      <c r="J2563" s="649">
        <v>18</v>
      </c>
      <c r="K2563" s="649">
        <v>3582</v>
      </c>
      <c r="L2563" s="649">
        <v>1</v>
      </c>
      <c r="M2563" s="649">
        <v>199</v>
      </c>
      <c r="N2563" s="649">
        <v>25</v>
      </c>
      <c r="O2563" s="649">
        <v>5000</v>
      </c>
      <c r="P2563" s="637">
        <v>1.3958682300390843</v>
      </c>
      <c r="Q2563" s="650">
        <v>200</v>
      </c>
    </row>
    <row r="2564" spans="1:17" ht="14.4" customHeight="1" x14ac:dyDescent="0.3">
      <c r="A2564" s="631" t="s">
        <v>3252</v>
      </c>
      <c r="B2564" s="632" t="s">
        <v>2531</v>
      </c>
      <c r="C2564" s="632" t="s">
        <v>634</v>
      </c>
      <c r="D2564" s="632" t="s">
        <v>2691</v>
      </c>
      <c r="E2564" s="632" t="s">
        <v>2692</v>
      </c>
      <c r="F2564" s="649">
        <v>4042</v>
      </c>
      <c r="G2564" s="649">
        <v>824568</v>
      </c>
      <c r="H2564" s="649">
        <v>0.9662921348314607</v>
      </c>
      <c r="I2564" s="649">
        <v>204</v>
      </c>
      <c r="J2564" s="649">
        <v>4183</v>
      </c>
      <c r="K2564" s="649">
        <v>853332</v>
      </c>
      <c r="L2564" s="649">
        <v>1</v>
      </c>
      <c r="M2564" s="649">
        <v>204</v>
      </c>
      <c r="N2564" s="649">
        <v>4403</v>
      </c>
      <c r="O2564" s="649">
        <v>903481</v>
      </c>
      <c r="P2564" s="637">
        <v>1.058768451200705</v>
      </c>
      <c r="Q2564" s="650">
        <v>205.19668407903703</v>
      </c>
    </row>
    <row r="2565" spans="1:17" ht="14.4" customHeight="1" x14ac:dyDescent="0.3">
      <c r="A2565" s="631" t="s">
        <v>3252</v>
      </c>
      <c r="B2565" s="632" t="s">
        <v>2531</v>
      </c>
      <c r="C2565" s="632" t="s">
        <v>634</v>
      </c>
      <c r="D2565" s="632" t="s">
        <v>2693</v>
      </c>
      <c r="E2565" s="632" t="s">
        <v>2695</v>
      </c>
      <c r="F2565" s="649"/>
      <c r="G2565" s="649"/>
      <c r="H2565" s="649"/>
      <c r="I2565" s="649"/>
      <c r="J2565" s="649"/>
      <c r="K2565" s="649"/>
      <c r="L2565" s="649"/>
      <c r="M2565" s="649"/>
      <c r="N2565" s="649">
        <v>1</v>
      </c>
      <c r="O2565" s="649">
        <v>427</v>
      </c>
      <c r="P2565" s="637"/>
      <c r="Q2565" s="650">
        <v>427</v>
      </c>
    </row>
    <row r="2566" spans="1:17" ht="14.4" customHeight="1" x14ac:dyDescent="0.3">
      <c r="A2566" s="631" t="s">
        <v>3252</v>
      </c>
      <c r="B2566" s="632" t="s">
        <v>2531</v>
      </c>
      <c r="C2566" s="632" t="s">
        <v>634</v>
      </c>
      <c r="D2566" s="632" t="s">
        <v>2698</v>
      </c>
      <c r="E2566" s="632" t="s">
        <v>2699</v>
      </c>
      <c r="F2566" s="649">
        <v>15</v>
      </c>
      <c r="G2566" s="649">
        <v>2445</v>
      </c>
      <c r="H2566" s="649">
        <v>1.0714285714285714</v>
      </c>
      <c r="I2566" s="649">
        <v>163</v>
      </c>
      <c r="J2566" s="649">
        <v>14</v>
      </c>
      <c r="K2566" s="649">
        <v>2282</v>
      </c>
      <c r="L2566" s="649">
        <v>1</v>
      </c>
      <c r="M2566" s="649">
        <v>163</v>
      </c>
      <c r="N2566" s="649">
        <v>19</v>
      </c>
      <c r="O2566" s="649">
        <v>3097</v>
      </c>
      <c r="P2566" s="637">
        <v>1.3571428571428572</v>
      </c>
      <c r="Q2566" s="650">
        <v>163</v>
      </c>
    </row>
    <row r="2567" spans="1:17" ht="14.4" customHeight="1" x14ac:dyDescent="0.3">
      <c r="A2567" s="631" t="s">
        <v>3252</v>
      </c>
      <c r="B2567" s="632" t="s">
        <v>2531</v>
      </c>
      <c r="C2567" s="632" t="s">
        <v>634</v>
      </c>
      <c r="D2567" s="632" t="s">
        <v>2698</v>
      </c>
      <c r="E2567" s="632" t="s">
        <v>2700</v>
      </c>
      <c r="F2567" s="649">
        <v>59</v>
      </c>
      <c r="G2567" s="649">
        <v>9617</v>
      </c>
      <c r="H2567" s="649">
        <v>1.2826086956521738</v>
      </c>
      <c r="I2567" s="649">
        <v>163</v>
      </c>
      <c r="J2567" s="649">
        <v>46</v>
      </c>
      <c r="K2567" s="649">
        <v>7498</v>
      </c>
      <c r="L2567" s="649">
        <v>1</v>
      </c>
      <c r="M2567" s="649">
        <v>163</v>
      </c>
      <c r="N2567" s="649">
        <v>16</v>
      </c>
      <c r="O2567" s="649">
        <v>2608</v>
      </c>
      <c r="P2567" s="637">
        <v>0.34782608695652173</v>
      </c>
      <c r="Q2567" s="650">
        <v>163</v>
      </c>
    </row>
    <row r="2568" spans="1:17" ht="14.4" customHeight="1" x14ac:dyDescent="0.3">
      <c r="A2568" s="631" t="s">
        <v>3252</v>
      </c>
      <c r="B2568" s="632" t="s">
        <v>2531</v>
      </c>
      <c r="C2568" s="632" t="s">
        <v>634</v>
      </c>
      <c r="D2568" s="632" t="s">
        <v>2704</v>
      </c>
      <c r="E2568" s="632" t="s">
        <v>2705</v>
      </c>
      <c r="F2568" s="649">
        <v>38</v>
      </c>
      <c r="G2568" s="649">
        <v>81852</v>
      </c>
      <c r="H2568" s="649">
        <v>0.88331085091458483</v>
      </c>
      <c r="I2568" s="649">
        <v>2154</v>
      </c>
      <c r="J2568" s="649">
        <v>43</v>
      </c>
      <c r="K2568" s="649">
        <v>92665</v>
      </c>
      <c r="L2568" s="649">
        <v>1</v>
      </c>
      <c r="M2568" s="649">
        <v>2155</v>
      </c>
      <c r="N2568" s="649">
        <v>72</v>
      </c>
      <c r="O2568" s="649">
        <v>155232</v>
      </c>
      <c r="P2568" s="637">
        <v>1.6751955970431123</v>
      </c>
      <c r="Q2568" s="650">
        <v>2156</v>
      </c>
    </row>
    <row r="2569" spans="1:17" ht="14.4" customHeight="1" x14ac:dyDescent="0.3">
      <c r="A2569" s="631" t="s">
        <v>3252</v>
      </c>
      <c r="B2569" s="632" t="s">
        <v>2531</v>
      </c>
      <c r="C2569" s="632" t="s">
        <v>634</v>
      </c>
      <c r="D2569" s="632" t="s">
        <v>2704</v>
      </c>
      <c r="E2569" s="632" t="s">
        <v>2706</v>
      </c>
      <c r="F2569" s="649">
        <v>307</v>
      </c>
      <c r="G2569" s="649">
        <v>661278</v>
      </c>
      <c r="H2569" s="649">
        <v>0.97415092254999447</v>
      </c>
      <c r="I2569" s="649">
        <v>2154</v>
      </c>
      <c r="J2569" s="649">
        <v>315</v>
      </c>
      <c r="K2569" s="649">
        <v>678825</v>
      </c>
      <c r="L2569" s="649">
        <v>1</v>
      </c>
      <c r="M2569" s="649">
        <v>2155</v>
      </c>
      <c r="N2569" s="649">
        <v>248</v>
      </c>
      <c r="O2569" s="649">
        <v>534688</v>
      </c>
      <c r="P2569" s="637">
        <v>0.78766692446506836</v>
      </c>
      <c r="Q2569" s="650">
        <v>2156</v>
      </c>
    </row>
    <row r="2570" spans="1:17" ht="14.4" customHeight="1" x14ac:dyDescent="0.3">
      <c r="A2570" s="631" t="s">
        <v>3252</v>
      </c>
      <c r="B2570" s="632" t="s">
        <v>2531</v>
      </c>
      <c r="C2570" s="632" t="s">
        <v>634</v>
      </c>
      <c r="D2570" s="632" t="s">
        <v>2918</v>
      </c>
      <c r="E2570" s="632" t="s">
        <v>2903</v>
      </c>
      <c r="F2570" s="649">
        <v>18</v>
      </c>
      <c r="G2570" s="649">
        <v>33984</v>
      </c>
      <c r="H2570" s="649">
        <v>2.2488088935944943</v>
      </c>
      <c r="I2570" s="649">
        <v>1888</v>
      </c>
      <c r="J2570" s="649">
        <v>8</v>
      </c>
      <c r="K2570" s="649">
        <v>15112</v>
      </c>
      <c r="L2570" s="649">
        <v>1</v>
      </c>
      <c r="M2570" s="649">
        <v>1889</v>
      </c>
      <c r="N2570" s="649">
        <v>20</v>
      </c>
      <c r="O2570" s="649">
        <v>37780</v>
      </c>
      <c r="P2570" s="637">
        <v>2.5</v>
      </c>
      <c r="Q2570" s="650">
        <v>1889</v>
      </c>
    </row>
    <row r="2571" spans="1:17" ht="14.4" customHeight="1" x14ac:dyDescent="0.3">
      <c r="A2571" s="631" t="s">
        <v>3252</v>
      </c>
      <c r="B2571" s="632" t="s">
        <v>2531</v>
      </c>
      <c r="C2571" s="632" t="s">
        <v>634</v>
      </c>
      <c r="D2571" s="632" t="s">
        <v>2707</v>
      </c>
      <c r="E2571" s="632" t="s">
        <v>2708</v>
      </c>
      <c r="F2571" s="649">
        <v>4</v>
      </c>
      <c r="G2571" s="649">
        <v>652</v>
      </c>
      <c r="H2571" s="649">
        <v>4</v>
      </c>
      <c r="I2571" s="649">
        <v>163</v>
      </c>
      <c r="J2571" s="649">
        <v>1</v>
      </c>
      <c r="K2571" s="649">
        <v>163</v>
      </c>
      <c r="L2571" s="649">
        <v>1</v>
      </c>
      <c r="M2571" s="649">
        <v>163</v>
      </c>
      <c r="N2571" s="649">
        <v>1</v>
      </c>
      <c r="O2571" s="649">
        <v>163</v>
      </c>
      <c r="P2571" s="637">
        <v>1</v>
      </c>
      <c r="Q2571" s="650">
        <v>163</v>
      </c>
    </row>
    <row r="2572" spans="1:17" ht="14.4" customHeight="1" x14ac:dyDescent="0.3">
      <c r="A2572" s="631" t="s">
        <v>3252</v>
      </c>
      <c r="B2572" s="632" t="s">
        <v>2531</v>
      </c>
      <c r="C2572" s="632" t="s">
        <v>634</v>
      </c>
      <c r="D2572" s="632" t="s">
        <v>2707</v>
      </c>
      <c r="E2572" s="632" t="s">
        <v>2709</v>
      </c>
      <c r="F2572" s="649">
        <v>4</v>
      </c>
      <c r="G2572" s="649">
        <v>652</v>
      </c>
      <c r="H2572" s="649">
        <v>2</v>
      </c>
      <c r="I2572" s="649">
        <v>163</v>
      </c>
      <c r="J2572" s="649">
        <v>2</v>
      </c>
      <c r="K2572" s="649">
        <v>326</v>
      </c>
      <c r="L2572" s="649">
        <v>1</v>
      </c>
      <c r="M2572" s="649">
        <v>163</v>
      </c>
      <c r="N2572" s="649">
        <v>1</v>
      </c>
      <c r="O2572" s="649">
        <v>163</v>
      </c>
      <c r="P2572" s="637">
        <v>0.5</v>
      </c>
      <c r="Q2572" s="650">
        <v>163</v>
      </c>
    </row>
    <row r="2573" spans="1:17" ht="14.4" customHeight="1" x14ac:dyDescent="0.3">
      <c r="A2573" s="631" t="s">
        <v>3252</v>
      </c>
      <c r="B2573" s="632" t="s">
        <v>2531</v>
      </c>
      <c r="C2573" s="632" t="s">
        <v>634</v>
      </c>
      <c r="D2573" s="632" t="s">
        <v>2715</v>
      </c>
      <c r="E2573" s="632" t="s">
        <v>2716</v>
      </c>
      <c r="F2573" s="649">
        <v>8</v>
      </c>
      <c r="G2573" s="649">
        <v>67672</v>
      </c>
      <c r="H2573" s="649">
        <v>2.6663514578408196</v>
      </c>
      <c r="I2573" s="649">
        <v>8459</v>
      </c>
      <c r="J2573" s="649">
        <v>3</v>
      </c>
      <c r="K2573" s="649">
        <v>25380</v>
      </c>
      <c r="L2573" s="649">
        <v>1</v>
      </c>
      <c r="M2573" s="649">
        <v>8460</v>
      </c>
      <c r="N2573" s="649"/>
      <c r="O2573" s="649"/>
      <c r="P2573" s="637"/>
      <c r="Q2573" s="650"/>
    </row>
    <row r="2574" spans="1:17" ht="14.4" customHeight="1" x14ac:dyDescent="0.3">
      <c r="A2574" s="631" t="s">
        <v>3252</v>
      </c>
      <c r="B2574" s="632" t="s">
        <v>2531</v>
      </c>
      <c r="C2574" s="632" t="s">
        <v>634</v>
      </c>
      <c r="D2574" s="632" t="s">
        <v>2715</v>
      </c>
      <c r="E2574" s="632" t="s">
        <v>2717</v>
      </c>
      <c r="F2574" s="649">
        <v>3</v>
      </c>
      <c r="G2574" s="649">
        <v>25377</v>
      </c>
      <c r="H2574" s="649">
        <v>0.9998817966903073</v>
      </c>
      <c r="I2574" s="649">
        <v>8459</v>
      </c>
      <c r="J2574" s="649">
        <v>3</v>
      </c>
      <c r="K2574" s="649">
        <v>25380</v>
      </c>
      <c r="L2574" s="649">
        <v>1</v>
      </c>
      <c r="M2574" s="649">
        <v>8460</v>
      </c>
      <c r="N2574" s="649">
        <v>11</v>
      </c>
      <c r="O2574" s="649">
        <v>93082</v>
      </c>
      <c r="P2574" s="637">
        <v>3.6675334909377462</v>
      </c>
      <c r="Q2574" s="650">
        <v>8462</v>
      </c>
    </row>
    <row r="2575" spans="1:17" ht="14.4" customHeight="1" x14ac:dyDescent="0.3">
      <c r="A2575" s="631" t="s">
        <v>3252</v>
      </c>
      <c r="B2575" s="632" t="s">
        <v>2531</v>
      </c>
      <c r="C2575" s="632" t="s">
        <v>634</v>
      </c>
      <c r="D2575" s="632" t="s">
        <v>2721</v>
      </c>
      <c r="E2575" s="632" t="s">
        <v>2722</v>
      </c>
      <c r="F2575" s="649">
        <v>1</v>
      </c>
      <c r="G2575" s="649">
        <v>2053</v>
      </c>
      <c r="H2575" s="649">
        <v>0.25</v>
      </c>
      <c r="I2575" s="649">
        <v>2053</v>
      </c>
      <c r="J2575" s="649">
        <v>4</v>
      </c>
      <c r="K2575" s="649">
        <v>8212</v>
      </c>
      <c r="L2575" s="649">
        <v>1</v>
      </c>
      <c r="M2575" s="649">
        <v>2053</v>
      </c>
      <c r="N2575" s="649">
        <v>3</v>
      </c>
      <c r="O2575" s="649">
        <v>6165</v>
      </c>
      <c r="P2575" s="637">
        <v>0.75073063809059914</v>
      </c>
      <c r="Q2575" s="650">
        <v>2055</v>
      </c>
    </row>
    <row r="2576" spans="1:17" ht="14.4" customHeight="1" x14ac:dyDescent="0.3">
      <c r="A2576" s="631" t="s">
        <v>3252</v>
      </c>
      <c r="B2576" s="632" t="s">
        <v>2531</v>
      </c>
      <c r="C2576" s="632" t="s">
        <v>634</v>
      </c>
      <c r="D2576" s="632" t="s">
        <v>2723</v>
      </c>
      <c r="E2576" s="632" t="s">
        <v>2724</v>
      </c>
      <c r="F2576" s="649">
        <v>56</v>
      </c>
      <c r="G2576" s="649">
        <v>15848</v>
      </c>
      <c r="H2576" s="649">
        <v>1.75</v>
      </c>
      <c r="I2576" s="649">
        <v>283</v>
      </c>
      <c r="J2576" s="649">
        <v>32</v>
      </c>
      <c r="K2576" s="649">
        <v>9056</v>
      </c>
      <c r="L2576" s="649">
        <v>1</v>
      </c>
      <c r="M2576" s="649">
        <v>283</v>
      </c>
      <c r="N2576" s="649">
        <v>8</v>
      </c>
      <c r="O2576" s="649">
        <v>2272</v>
      </c>
      <c r="P2576" s="637">
        <v>0.25088339222614842</v>
      </c>
      <c r="Q2576" s="650">
        <v>284</v>
      </c>
    </row>
    <row r="2577" spans="1:17" ht="14.4" customHeight="1" x14ac:dyDescent="0.3">
      <c r="A2577" s="631" t="s">
        <v>3252</v>
      </c>
      <c r="B2577" s="632" t="s">
        <v>2531</v>
      </c>
      <c r="C2577" s="632" t="s">
        <v>634</v>
      </c>
      <c r="D2577" s="632" t="s">
        <v>2725</v>
      </c>
      <c r="E2577" s="632" t="s">
        <v>2727</v>
      </c>
      <c r="F2577" s="649">
        <v>1</v>
      </c>
      <c r="G2577" s="649">
        <v>373</v>
      </c>
      <c r="H2577" s="649"/>
      <c r="I2577" s="649">
        <v>373</v>
      </c>
      <c r="J2577" s="649"/>
      <c r="K2577" s="649"/>
      <c r="L2577" s="649"/>
      <c r="M2577" s="649"/>
      <c r="N2577" s="649"/>
      <c r="O2577" s="649"/>
      <c r="P2577" s="637"/>
      <c r="Q2577" s="650"/>
    </row>
    <row r="2578" spans="1:17" ht="14.4" customHeight="1" x14ac:dyDescent="0.3">
      <c r="A2578" s="631" t="s">
        <v>3252</v>
      </c>
      <c r="B2578" s="632" t="s">
        <v>2531</v>
      </c>
      <c r="C2578" s="632" t="s">
        <v>634</v>
      </c>
      <c r="D2578" s="632" t="s">
        <v>2734</v>
      </c>
      <c r="E2578" s="632" t="s">
        <v>2735</v>
      </c>
      <c r="F2578" s="649"/>
      <c r="G2578" s="649"/>
      <c r="H2578" s="649"/>
      <c r="I2578" s="649"/>
      <c r="J2578" s="649">
        <v>2</v>
      </c>
      <c r="K2578" s="649">
        <v>704</v>
      </c>
      <c r="L2578" s="649">
        <v>1</v>
      </c>
      <c r="M2578" s="649">
        <v>352</v>
      </c>
      <c r="N2578" s="649"/>
      <c r="O2578" s="649"/>
      <c r="P2578" s="637"/>
      <c r="Q2578" s="650"/>
    </row>
    <row r="2579" spans="1:17" ht="14.4" customHeight="1" x14ac:dyDescent="0.3">
      <c r="A2579" s="631" t="s">
        <v>3253</v>
      </c>
      <c r="B2579" s="632" t="s">
        <v>2531</v>
      </c>
      <c r="C2579" s="632" t="s">
        <v>2499</v>
      </c>
      <c r="D2579" s="632" t="s">
        <v>2532</v>
      </c>
      <c r="E2579" s="632" t="s">
        <v>629</v>
      </c>
      <c r="F2579" s="649">
        <v>2</v>
      </c>
      <c r="G2579" s="649">
        <v>3422.5299999999997</v>
      </c>
      <c r="H2579" s="649">
        <v>4.0000116872947418</v>
      </c>
      <c r="I2579" s="649">
        <v>1711.2649999999999</v>
      </c>
      <c r="J2579" s="649">
        <v>0.5</v>
      </c>
      <c r="K2579" s="649">
        <v>855.63</v>
      </c>
      <c r="L2579" s="649">
        <v>1</v>
      </c>
      <c r="M2579" s="649">
        <v>1711.26</v>
      </c>
      <c r="N2579" s="649"/>
      <c r="O2579" s="649"/>
      <c r="P2579" s="637"/>
      <c r="Q2579" s="650"/>
    </row>
    <row r="2580" spans="1:17" ht="14.4" customHeight="1" x14ac:dyDescent="0.3">
      <c r="A2580" s="631" t="s">
        <v>3253</v>
      </c>
      <c r="B2580" s="632" t="s">
        <v>2531</v>
      </c>
      <c r="C2580" s="632" t="s">
        <v>2499</v>
      </c>
      <c r="D2580" s="632" t="s">
        <v>2533</v>
      </c>
      <c r="E2580" s="632" t="s">
        <v>618</v>
      </c>
      <c r="F2580" s="649">
        <v>3.05</v>
      </c>
      <c r="G2580" s="649">
        <v>8259.5</v>
      </c>
      <c r="H2580" s="649">
        <v>4.3951745937144135</v>
      </c>
      <c r="I2580" s="649">
        <v>2708.032786885246</v>
      </c>
      <c r="J2580" s="649">
        <v>0.71</v>
      </c>
      <c r="K2580" s="649">
        <v>1879.22</v>
      </c>
      <c r="L2580" s="649">
        <v>1</v>
      </c>
      <c r="M2580" s="649">
        <v>2646.7887323943664</v>
      </c>
      <c r="N2580" s="649">
        <v>1.85</v>
      </c>
      <c r="O2580" s="649">
        <v>4406.93</v>
      </c>
      <c r="P2580" s="637">
        <v>2.3450846627856241</v>
      </c>
      <c r="Q2580" s="650">
        <v>2382.1243243243243</v>
      </c>
    </row>
    <row r="2581" spans="1:17" ht="14.4" customHeight="1" x14ac:dyDescent="0.3">
      <c r="A2581" s="631" t="s">
        <v>3253</v>
      </c>
      <c r="B2581" s="632" t="s">
        <v>2531</v>
      </c>
      <c r="C2581" s="632" t="s">
        <v>2499</v>
      </c>
      <c r="D2581" s="632" t="s">
        <v>2534</v>
      </c>
      <c r="E2581" s="632" t="s">
        <v>618</v>
      </c>
      <c r="F2581" s="649">
        <v>0.4</v>
      </c>
      <c r="G2581" s="649">
        <v>2708.04</v>
      </c>
      <c r="H2581" s="649">
        <v>0.50548408532624522</v>
      </c>
      <c r="I2581" s="649">
        <v>6770.0999999999995</v>
      </c>
      <c r="J2581" s="649">
        <v>0.8</v>
      </c>
      <c r="K2581" s="649">
        <v>5357.32</v>
      </c>
      <c r="L2581" s="649">
        <v>1</v>
      </c>
      <c r="M2581" s="649">
        <v>6696.65</v>
      </c>
      <c r="N2581" s="649">
        <v>1</v>
      </c>
      <c r="O2581" s="649">
        <v>6476.3</v>
      </c>
      <c r="P2581" s="637">
        <v>1.208869360053161</v>
      </c>
      <c r="Q2581" s="650">
        <v>6476.3</v>
      </c>
    </row>
    <row r="2582" spans="1:17" ht="14.4" customHeight="1" x14ac:dyDescent="0.3">
      <c r="A2582" s="631" t="s">
        <v>3253</v>
      </c>
      <c r="B2582" s="632" t="s">
        <v>2531</v>
      </c>
      <c r="C2582" s="632" t="s">
        <v>2499</v>
      </c>
      <c r="D2582" s="632" t="s">
        <v>2535</v>
      </c>
      <c r="E2582" s="632" t="s">
        <v>675</v>
      </c>
      <c r="F2582" s="649">
        <v>7.0000000000000007E-2</v>
      </c>
      <c r="G2582" s="649">
        <v>346.06</v>
      </c>
      <c r="H2582" s="649"/>
      <c r="I2582" s="649">
        <v>4943.7142857142853</v>
      </c>
      <c r="J2582" s="649"/>
      <c r="K2582" s="649"/>
      <c r="L2582" s="649"/>
      <c r="M2582" s="649"/>
      <c r="N2582" s="649">
        <v>0.04</v>
      </c>
      <c r="O2582" s="649">
        <v>194.53</v>
      </c>
      <c r="P2582" s="637"/>
      <c r="Q2582" s="650">
        <v>4863.25</v>
      </c>
    </row>
    <row r="2583" spans="1:17" ht="14.4" customHeight="1" x14ac:dyDescent="0.3">
      <c r="A2583" s="631" t="s">
        <v>3253</v>
      </c>
      <c r="B2583" s="632" t="s">
        <v>2531</v>
      </c>
      <c r="C2583" s="632" t="s">
        <v>2499</v>
      </c>
      <c r="D2583" s="632" t="s">
        <v>2535</v>
      </c>
      <c r="E2583" s="632" t="s">
        <v>754</v>
      </c>
      <c r="F2583" s="649">
        <v>0.14000000000000001</v>
      </c>
      <c r="G2583" s="649">
        <v>692.13</v>
      </c>
      <c r="H2583" s="649"/>
      <c r="I2583" s="649">
        <v>4943.7857142857138</v>
      </c>
      <c r="J2583" s="649"/>
      <c r="K2583" s="649"/>
      <c r="L2583" s="649"/>
      <c r="M2583" s="649"/>
      <c r="N2583" s="649">
        <v>0.08</v>
      </c>
      <c r="O2583" s="649">
        <v>389.05</v>
      </c>
      <c r="P2583" s="637"/>
      <c r="Q2583" s="650">
        <v>4863.125</v>
      </c>
    </row>
    <row r="2584" spans="1:17" ht="14.4" customHeight="1" x14ac:dyDescent="0.3">
      <c r="A2584" s="631" t="s">
        <v>3253</v>
      </c>
      <c r="B2584" s="632" t="s">
        <v>2531</v>
      </c>
      <c r="C2584" s="632" t="s">
        <v>2499</v>
      </c>
      <c r="D2584" s="632" t="s">
        <v>2536</v>
      </c>
      <c r="E2584" s="632" t="s">
        <v>2537</v>
      </c>
      <c r="F2584" s="649">
        <v>6.3000000000000007</v>
      </c>
      <c r="G2584" s="649">
        <v>6330.4100000000008</v>
      </c>
      <c r="H2584" s="649">
        <v>4.4999928914669178</v>
      </c>
      <c r="I2584" s="649">
        <v>1004.8269841269841</v>
      </c>
      <c r="J2584" s="649">
        <v>1.4</v>
      </c>
      <c r="K2584" s="649">
        <v>1406.76</v>
      </c>
      <c r="L2584" s="649">
        <v>1</v>
      </c>
      <c r="M2584" s="649">
        <v>1004.8285714285715</v>
      </c>
      <c r="N2584" s="649"/>
      <c r="O2584" s="649"/>
      <c r="P2584" s="637"/>
      <c r="Q2584" s="650"/>
    </row>
    <row r="2585" spans="1:17" ht="14.4" customHeight="1" x14ac:dyDescent="0.3">
      <c r="A2585" s="631" t="s">
        <v>3253</v>
      </c>
      <c r="B2585" s="632" t="s">
        <v>2531</v>
      </c>
      <c r="C2585" s="632" t="s">
        <v>2499</v>
      </c>
      <c r="D2585" s="632" t="s">
        <v>2538</v>
      </c>
      <c r="E2585" s="632" t="s">
        <v>675</v>
      </c>
      <c r="F2585" s="649">
        <v>0.39999999999999997</v>
      </c>
      <c r="G2585" s="649">
        <v>3955.0299999999997</v>
      </c>
      <c r="H2585" s="649">
        <v>0.93022320483571275</v>
      </c>
      <c r="I2585" s="649">
        <v>9887.5750000000007</v>
      </c>
      <c r="J2585" s="649">
        <v>0.43</v>
      </c>
      <c r="K2585" s="649">
        <v>4251.7</v>
      </c>
      <c r="L2585" s="649">
        <v>1</v>
      </c>
      <c r="M2585" s="649">
        <v>9887.6744186046508</v>
      </c>
      <c r="N2585" s="649">
        <v>9.9999999999999992E-2</v>
      </c>
      <c r="O2585" s="649">
        <v>943.23</v>
      </c>
      <c r="P2585" s="637">
        <v>0.22184773149563705</v>
      </c>
      <c r="Q2585" s="650">
        <v>9432.3000000000011</v>
      </c>
    </row>
    <row r="2586" spans="1:17" ht="14.4" customHeight="1" x14ac:dyDescent="0.3">
      <c r="A2586" s="631" t="s">
        <v>3253</v>
      </c>
      <c r="B2586" s="632" t="s">
        <v>2531</v>
      </c>
      <c r="C2586" s="632" t="s">
        <v>2499</v>
      </c>
      <c r="D2586" s="632" t="s">
        <v>2538</v>
      </c>
      <c r="E2586" s="632" t="s">
        <v>754</v>
      </c>
      <c r="F2586" s="649">
        <v>0.18999999999999997</v>
      </c>
      <c r="G2586" s="649">
        <v>1878.64</v>
      </c>
      <c r="H2586" s="649">
        <v>0.7916496352825666</v>
      </c>
      <c r="I2586" s="649">
        <v>9887.5789473684235</v>
      </c>
      <c r="J2586" s="649">
        <v>0.24</v>
      </c>
      <c r="K2586" s="649">
        <v>2373.0699999999997</v>
      </c>
      <c r="L2586" s="649">
        <v>1</v>
      </c>
      <c r="M2586" s="649">
        <v>9887.7916666666661</v>
      </c>
      <c r="N2586" s="649">
        <v>0.21000000000000002</v>
      </c>
      <c r="O2586" s="649">
        <v>1837.3400000000001</v>
      </c>
      <c r="P2586" s="637">
        <v>0.77424601887007138</v>
      </c>
      <c r="Q2586" s="650">
        <v>8749.2380952380954</v>
      </c>
    </row>
    <row r="2587" spans="1:17" ht="14.4" customHeight="1" x14ac:dyDescent="0.3">
      <c r="A2587" s="631" t="s">
        <v>3253</v>
      </c>
      <c r="B2587" s="632" t="s">
        <v>2531</v>
      </c>
      <c r="C2587" s="632" t="s">
        <v>2499</v>
      </c>
      <c r="D2587" s="632" t="s">
        <v>2542</v>
      </c>
      <c r="E2587" s="632" t="s">
        <v>616</v>
      </c>
      <c r="F2587" s="649">
        <v>11</v>
      </c>
      <c r="G2587" s="649">
        <v>9903.58</v>
      </c>
      <c r="H2587" s="649">
        <v>0.81538998601988166</v>
      </c>
      <c r="I2587" s="649">
        <v>900.32545454545459</v>
      </c>
      <c r="J2587" s="649">
        <v>14.4</v>
      </c>
      <c r="K2587" s="649">
        <v>12145.820000000002</v>
      </c>
      <c r="L2587" s="649">
        <v>1</v>
      </c>
      <c r="M2587" s="649">
        <v>843.45972222222235</v>
      </c>
      <c r="N2587" s="649">
        <v>11</v>
      </c>
      <c r="O2587" s="649">
        <v>8716.1500000000015</v>
      </c>
      <c r="P2587" s="637">
        <v>0.71762548761631573</v>
      </c>
      <c r="Q2587" s="650">
        <v>792.37727272727284</v>
      </c>
    </row>
    <row r="2588" spans="1:17" ht="14.4" customHeight="1" x14ac:dyDescent="0.3">
      <c r="A2588" s="631" t="s">
        <v>3253</v>
      </c>
      <c r="B2588" s="632" t="s">
        <v>2531</v>
      </c>
      <c r="C2588" s="632" t="s">
        <v>2499</v>
      </c>
      <c r="D2588" s="632" t="s">
        <v>2543</v>
      </c>
      <c r="E2588" s="632" t="s">
        <v>616</v>
      </c>
      <c r="F2588" s="649"/>
      <c r="G2588" s="649"/>
      <c r="H2588" s="649"/>
      <c r="I2588" s="649"/>
      <c r="J2588" s="649">
        <v>1</v>
      </c>
      <c r="K2588" s="649">
        <v>1686.92</v>
      </c>
      <c r="L2588" s="649">
        <v>1</v>
      </c>
      <c r="M2588" s="649">
        <v>1686.92</v>
      </c>
      <c r="N2588" s="649"/>
      <c r="O2588" s="649"/>
      <c r="P2588" s="637"/>
      <c r="Q2588" s="650"/>
    </row>
    <row r="2589" spans="1:17" ht="14.4" customHeight="1" x14ac:dyDescent="0.3">
      <c r="A2589" s="631" t="s">
        <v>3253</v>
      </c>
      <c r="B2589" s="632" t="s">
        <v>2531</v>
      </c>
      <c r="C2589" s="632" t="s">
        <v>2499</v>
      </c>
      <c r="D2589" s="632" t="s">
        <v>2545</v>
      </c>
      <c r="E2589" s="632" t="s">
        <v>716</v>
      </c>
      <c r="F2589" s="649">
        <v>7.0000000000000007E-2</v>
      </c>
      <c r="G2589" s="649">
        <v>619.78</v>
      </c>
      <c r="H2589" s="649">
        <v>0.97348663336788865</v>
      </c>
      <c r="I2589" s="649">
        <v>8853.9999999999982</v>
      </c>
      <c r="J2589" s="649">
        <v>7.0000000000000007E-2</v>
      </c>
      <c r="K2589" s="649">
        <v>636.66</v>
      </c>
      <c r="L2589" s="649">
        <v>1</v>
      </c>
      <c r="M2589" s="649">
        <v>9095.1428571428551</v>
      </c>
      <c r="N2589" s="649"/>
      <c r="O2589" s="649"/>
      <c r="P2589" s="637"/>
      <c r="Q2589" s="650"/>
    </row>
    <row r="2590" spans="1:17" ht="14.4" customHeight="1" x14ac:dyDescent="0.3">
      <c r="A2590" s="631" t="s">
        <v>3253</v>
      </c>
      <c r="B2590" s="632" t="s">
        <v>2531</v>
      </c>
      <c r="C2590" s="632" t="s">
        <v>2499</v>
      </c>
      <c r="D2590" s="632" t="s">
        <v>2546</v>
      </c>
      <c r="E2590" s="632" t="s">
        <v>723</v>
      </c>
      <c r="F2590" s="649">
        <v>0.63</v>
      </c>
      <c r="G2590" s="649">
        <v>1218.3100000000002</v>
      </c>
      <c r="H2590" s="649">
        <v>0.69444301943147702</v>
      </c>
      <c r="I2590" s="649">
        <v>1933.8253968253971</v>
      </c>
      <c r="J2590" s="649">
        <v>0.90000000000000013</v>
      </c>
      <c r="K2590" s="649">
        <v>1754.37</v>
      </c>
      <c r="L2590" s="649">
        <v>1</v>
      </c>
      <c r="M2590" s="649">
        <v>1949.2999999999995</v>
      </c>
      <c r="N2590" s="649">
        <v>0.2</v>
      </c>
      <c r="O2590" s="649">
        <v>248.16</v>
      </c>
      <c r="P2590" s="637">
        <v>0.14145248721763368</v>
      </c>
      <c r="Q2590" s="650">
        <v>1240.8</v>
      </c>
    </row>
    <row r="2591" spans="1:17" ht="14.4" customHeight="1" x14ac:dyDescent="0.3">
      <c r="A2591" s="631" t="s">
        <v>3253</v>
      </c>
      <c r="B2591" s="632" t="s">
        <v>2531</v>
      </c>
      <c r="C2591" s="632" t="s">
        <v>2499</v>
      </c>
      <c r="D2591" s="632" t="s">
        <v>2547</v>
      </c>
      <c r="E2591" s="632" t="s">
        <v>716</v>
      </c>
      <c r="F2591" s="649">
        <v>4.7</v>
      </c>
      <c r="G2591" s="649">
        <v>8477.11</v>
      </c>
      <c r="H2591" s="649">
        <v>0.91376920324067479</v>
      </c>
      <c r="I2591" s="649">
        <v>1803.6404255319148</v>
      </c>
      <c r="J2591" s="649">
        <v>5.1000000000000005</v>
      </c>
      <c r="K2591" s="649">
        <v>9277.0800000000017</v>
      </c>
      <c r="L2591" s="649">
        <v>1</v>
      </c>
      <c r="M2591" s="649">
        <v>1819.0352941176473</v>
      </c>
      <c r="N2591" s="649">
        <v>5.1499999999999995</v>
      </c>
      <c r="O2591" s="649">
        <v>6750.1</v>
      </c>
      <c r="P2591" s="637">
        <v>0.72761041189684672</v>
      </c>
      <c r="Q2591" s="650">
        <v>1310.6990291262139</v>
      </c>
    </row>
    <row r="2592" spans="1:17" ht="14.4" customHeight="1" x14ac:dyDescent="0.3">
      <c r="A2592" s="631" t="s">
        <v>3253</v>
      </c>
      <c r="B2592" s="632" t="s">
        <v>2531</v>
      </c>
      <c r="C2592" s="632" t="s">
        <v>2499</v>
      </c>
      <c r="D2592" s="632" t="s">
        <v>2548</v>
      </c>
      <c r="E2592" s="632" t="s">
        <v>625</v>
      </c>
      <c r="F2592" s="649">
        <v>0.2</v>
      </c>
      <c r="G2592" s="649">
        <v>103.52</v>
      </c>
      <c r="H2592" s="649"/>
      <c r="I2592" s="649">
        <v>517.59999999999991</v>
      </c>
      <c r="J2592" s="649"/>
      <c r="K2592" s="649"/>
      <c r="L2592" s="649"/>
      <c r="M2592" s="649"/>
      <c r="N2592" s="649">
        <v>0.15</v>
      </c>
      <c r="O2592" s="649">
        <v>59.39</v>
      </c>
      <c r="P2592" s="637"/>
      <c r="Q2592" s="650">
        <v>395.93333333333334</v>
      </c>
    </row>
    <row r="2593" spans="1:17" ht="14.4" customHeight="1" x14ac:dyDescent="0.3">
      <c r="A2593" s="631" t="s">
        <v>3253</v>
      </c>
      <c r="B2593" s="632" t="s">
        <v>2531</v>
      </c>
      <c r="C2593" s="632" t="s">
        <v>2499</v>
      </c>
      <c r="D2593" s="632" t="s">
        <v>2549</v>
      </c>
      <c r="E2593" s="632" t="s">
        <v>627</v>
      </c>
      <c r="F2593" s="649">
        <v>0.15</v>
      </c>
      <c r="G2593" s="649">
        <v>135.57</v>
      </c>
      <c r="H2593" s="649">
        <v>0.6</v>
      </c>
      <c r="I2593" s="649">
        <v>903.8</v>
      </c>
      <c r="J2593" s="649">
        <v>0.25</v>
      </c>
      <c r="K2593" s="649">
        <v>225.95</v>
      </c>
      <c r="L2593" s="649">
        <v>1</v>
      </c>
      <c r="M2593" s="649">
        <v>903.8</v>
      </c>
      <c r="N2593" s="649">
        <v>0.15000000000000002</v>
      </c>
      <c r="O2593" s="649">
        <v>117.07</v>
      </c>
      <c r="P2593" s="637">
        <v>0.51812347864571806</v>
      </c>
      <c r="Q2593" s="650">
        <v>780.46666666666647</v>
      </c>
    </row>
    <row r="2594" spans="1:17" ht="14.4" customHeight="1" x14ac:dyDescent="0.3">
      <c r="A2594" s="631" t="s">
        <v>3253</v>
      </c>
      <c r="B2594" s="632" t="s">
        <v>2531</v>
      </c>
      <c r="C2594" s="632" t="s">
        <v>2499</v>
      </c>
      <c r="D2594" s="632" t="s">
        <v>2550</v>
      </c>
      <c r="E2594" s="632" t="s">
        <v>716</v>
      </c>
      <c r="F2594" s="649">
        <v>0.28000000000000003</v>
      </c>
      <c r="G2594" s="649">
        <v>8558.5400000000009</v>
      </c>
      <c r="H2594" s="649">
        <v>0.8617214614308828</v>
      </c>
      <c r="I2594" s="649">
        <v>30566.214285714286</v>
      </c>
      <c r="J2594" s="649">
        <v>0.28000000000000003</v>
      </c>
      <c r="K2594" s="649">
        <v>9931.9100000000017</v>
      </c>
      <c r="L2594" s="649">
        <v>1</v>
      </c>
      <c r="M2594" s="649">
        <v>35471.107142857145</v>
      </c>
      <c r="N2594" s="649">
        <v>0.2</v>
      </c>
      <c r="O2594" s="649">
        <v>5423.1</v>
      </c>
      <c r="P2594" s="637">
        <v>0.54602790399832457</v>
      </c>
      <c r="Q2594" s="650">
        <v>27115.5</v>
      </c>
    </row>
    <row r="2595" spans="1:17" ht="14.4" customHeight="1" x14ac:dyDescent="0.3">
      <c r="A2595" s="631" t="s">
        <v>3253</v>
      </c>
      <c r="B2595" s="632" t="s">
        <v>2531</v>
      </c>
      <c r="C2595" s="632" t="s">
        <v>2499</v>
      </c>
      <c r="D2595" s="632" t="s">
        <v>2551</v>
      </c>
      <c r="E2595" s="632" t="s">
        <v>716</v>
      </c>
      <c r="F2595" s="649"/>
      <c r="G2595" s="649"/>
      <c r="H2595" s="649"/>
      <c r="I2595" s="649"/>
      <c r="J2595" s="649"/>
      <c r="K2595" s="649"/>
      <c r="L2595" s="649"/>
      <c r="M2595" s="649"/>
      <c r="N2595" s="649">
        <v>4.6500000000000004</v>
      </c>
      <c r="O2595" s="649">
        <v>3048.15</v>
      </c>
      <c r="P2595" s="637"/>
      <c r="Q2595" s="650">
        <v>655.51612903225805</v>
      </c>
    </row>
    <row r="2596" spans="1:17" ht="14.4" customHeight="1" x14ac:dyDescent="0.3">
      <c r="A2596" s="631" t="s">
        <v>3253</v>
      </c>
      <c r="B2596" s="632" t="s">
        <v>2531</v>
      </c>
      <c r="C2596" s="632" t="s">
        <v>2499</v>
      </c>
      <c r="D2596" s="632" t="s">
        <v>2552</v>
      </c>
      <c r="E2596" s="632" t="s">
        <v>716</v>
      </c>
      <c r="F2596" s="649"/>
      <c r="G2596" s="649"/>
      <c r="H2596" s="649"/>
      <c r="I2596" s="649"/>
      <c r="J2596" s="649"/>
      <c r="K2596" s="649"/>
      <c r="L2596" s="649"/>
      <c r="M2596" s="649"/>
      <c r="N2596" s="649">
        <v>0.05</v>
      </c>
      <c r="O2596" s="649">
        <v>642.47</v>
      </c>
      <c r="P2596" s="637"/>
      <c r="Q2596" s="650">
        <v>12849.4</v>
      </c>
    </row>
    <row r="2597" spans="1:17" ht="14.4" customHeight="1" x14ac:dyDescent="0.3">
      <c r="A2597" s="631" t="s">
        <v>3253</v>
      </c>
      <c r="B2597" s="632" t="s">
        <v>2531</v>
      </c>
      <c r="C2597" s="632" t="s">
        <v>2501</v>
      </c>
      <c r="D2597" s="632" t="s">
        <v>2766</v>
      </c>
      <c r="E2597" s="632" t="s">
        <v>2767</v>
      </c>
      <c r="F2597" s="649"/>
      <c r="G2597" s="649"/>
      <c r="H2597" s="649"/>
      <c r="I2597" s="649"/>
      <c r="J2597" s="649"/>
      <c r="K2597" s="649"/>
      <c r="L2597" s="649"/>
      <c r="M2597" s="649"/>
      <c r="N2597" s="649">
        <v>1</v>
      </c>
      <c r="O2597" s="649">
        <v>589.59</v>
      </c>
      <c r="P2597" s="637"/>
      <c r="Q2597" s="650">
        <v>589.59</v>
      </c>
    </row>
    <row r="2598" spans="1:17" ht="14.4" customHeight="1" x14ac:dyDescent="0.3">
      <c r="A2598" s="631" t="s">
        <v>3253</v>
      </c>
      <c r="B2598" s="632" t="s">
        <v>2531</v>
      </c>
      <c r="C2598" s="632" t="s">
        <v>2501</v>
      </c>
      <c r="D2598" s="632" t="s">
        <v>2773</v>
      </c>
      <c r="E2598" s="632" t="s">
        <v>2771</v>
      </c>
      <c r="F2598" s="649">
        <v>4</v>
      </c>
      <c r="G2598" s="649">
        <v>6829.24</v>
      </c>
      <c r="H2598" s="649">
        <v>4</v>
      </c>
      <c r="I2598" s="649">
        <v>1707.31</v>
      </c>
      <c r="J2598" s="649">
        <v>1</v>
      </c>
      <c r="K2598" s="649">
        <v>1707.31</v>
      </c>
      <c r="L2598" s="649">
        <v>1</v>
      </c>
      <c r="M2598" s="649">
        <v>1707.31</v>
      </c>
      <c r="N2598" s="649">
        <v>4</v>
      </c>
      <c r="O2598" s="649">
        <v>4324.45</v>
      </c>
      <c r="P2598" s="637">
        <v>2.5329026363109217</v>
      </c>
      <c r="Q2598" s="650">
        <v>1081.1125</v>
      </c>
    </row>
    <row r="2599" spans="1:17" ht="14.4" customHeight="1" x14ac:dyDescent="0.3">
      <c r="A2599" s="631" t="s">
        <v>3253</v>
      </c>
      <c r="B2599" s="632" t="s">
        <v>2531</v>
      </c>
      <c r="C2599" s="632" t="s">
        <v>2501</v>
      </c>
      <c r="D2599" s="632" t="s">
        <v>2777</v>
      </c>
      <c r="E2599" s="632" t="s">
        <v>2778</v>
      </c>
      <c r="F2599" s="649"/>
      <c r="G2599" s="649"/>
      <c r="H2599" s="649"/>
      <c r="I2599" s="649"/>
      <c r="J2599" s="649"/>
      <c r="K2599" s="649"/>
      <c r="L2599" s="649"/>
      <c r="M2599" s="649"/>
      <c r="N2599" s="649">
        <v>1</v>
      </c>
      <c r="O2599" s="649">
        <v>939.14</v>
      </c>
      <c r="P2599" s="637"/>
      <c r="Q2599" s="650">
        <v>939.14</v>
      </c>
    </row>
    <row r="2600" spans="1:17" ht="14.4" customHeight="1" x14ac:dyDescent="0.3">
      <c r="A2600" s="631" t="s">
        <v>3253</v>
      </c>
      <c r="B2600" s="632" t="s">
        <v>2531</v>
      </c>
      <c r="C2600" s="632" t="s">
        <v>2501</v>
      </c>
      <c r="D2600" s="632" t="s">
        <v>2784</v>
      </c>
      <c r="E2600" s="632" t="s">
        <v>2785</v>
      </c>
      <c r="F2600" s="649"/>
      <c r="G2600" s="649"/>
      <c r="H2600" s="649"/>
      <c r="I2600" s="649"/>
      <c r="J2600" s="649"/>
      <c r="K2600" s="649"/>
      <c r="L2600" s="649"/>
      <c r="M2600" s="649"/>
      <c r="N2600" s="649">
        <v>1</v>
      </c>
      <c r="O2600" s="649">
        <v>2635.73</v>
      </c>
      <c r="P2600" s="637"/>
      <c r="Q2600" s="650">
        <v>2635.73</v>
      </c>
    </row>
    <row r="2601" spans="1:17" ht="14.4" customHeight="1" x14ac:dyDescent="0.3">
      <c r="A2601" s="631" t="s">
        <v>3253</v>
      </c>
      <c r="B2601" s="632" t="s">
        <v>2531</v>
      </c>
      <c r="C2601" s="632" t="s">
        <v>2501</v>
      </c>
      <c r="D2601" s="632" t="s">
        <v>2793</v>
      </c>
      <c r="E2601" s="632" t="s">
        <v>2794</v>
      </c>
      <c r="F2601" s="649"/>
      <c r="G2601" s="649"/>
      <c r="H2601" s="649"/>
      <c r="I2601" s="649"/>
      <c r="J2601" s="649"/>
      <c r="K2601" s="649"/>
      <c r="L2601" s="649"/>
      <c r="M2601" s="649"/>
      <c r="N2601" s="649">
        <v>2</v>
      </c>
      <c r="O2601" s="649">
        <v>8275.7800000000007</v>
      </c>
      <c r="P2601" s="637"/>
      <c r="Q2601" s="650">
        <v>4137.8900000000003</v>
      </c>
    </row>
    <row r="2602" spans="1:17" ht="14.4" customHeight="1" x14ac:dyDescent="0.3">
      <c r="A2602" s="631" t="s">
        <v>3253</v>
      </c>
      <c r="B2602" s="632" t="s">
        <v>2531</v>
      </c>
      <c r="C2602" s="632" t="s">
        <v>2501</v>
      </c>
      <c r="D2602" s="632" t="s">
        <v>2799</v>
      </c>
      <c r="E2602" s="632" t="s">
        <v>2800</v>
      </c>
      <c r="F2602" s="649"/>
      <c r="G2602" s="649"/>
      <c r="H2602" s="649"/>
      <c r="I2602" s="649"/>
      <c r="J2602" s="649"/>
      <c r="K2602" s="649"/>
      <c r="L2602" s="649"/>
      <c r="M2602" s="649"/>
      <c r="N2602" s="649">
        <v>1</v>
      </c>
      <c r="O2602" s="649">
        <v>895.4</v>
      </c>
      <c r="P2602" s="637"/>
      <c r="Q2602" s="650">
        <v>895.4</v>
      </c>
    </row>
    <row r="2603" spans="1:17" ht="14.4" customHeight="1" x14ac:dyDescent="0.3">
      <c r="A2603" s="631" t="s">
        <v>3253</v>
      </c>
      <c r="B2603" s="632" t="s">
        <v>2531</v>
      </c>
      <c r="C2603" s="632" t="s">
        <v>2501</v>
      </c>
      <c r="D2603" s="632" t="s">
        <v>2807</v>
      </c>
      <c r="E2603" s="632" t="s">
        <v>2808</v>
      </c>
      <c r="F2603" s="649"/>
      <c r="G2603" s="649"/>
      <c r="H2603" s="649"/>
      <c r="I2603" s="649"/>
      <c r="J2603" s="649"/>
      <c r="K2603" s="649"/>
      <c r="L2603" s="649"/>
      <c r="M2603" s="649"/>
      <c r="N2603" s="649">
        <v>1</v>
      </c>
      <c r="O2603" s="649">
        <v>2046.82</v>
      </c>
      <c r="P2603" s="637"/>
      <c r="Q2603" s="650">
        <v>2046.82</v>
      </c>
    </row>
    <row r="2604" spans="1:17" ht="14.4" customHeight="1" x14ac:dyDescent="0.3">
      <c r="A2604" s="631" t="s">
        <v>3253</v>
      </c>
      <c r="B2604" s="632" t="s">
        <v>2531</v>
      </c>
      <c r="C2604" s="632" t="s">
        <v>2501</v>
      </c>
      <c r="D2604" s="632" t="s">
        <v>2815</v>
      </c>
      <c r="E2604" s="632" t="s">
        <v>2816</v>
      </c>
      <c r="F2604" s="649"/>
      <c r="G2604" s="649"/>
      <c r="H2604" s="649"/>
      <c r="I2604" s="649"/>
      <c r="J2604" s="649">
        <v>2</v>
      </c>
      <c r="K2604" s="649">
        <v>1211.3</v>
      </c>
      <c r="L2604" s="649">
        <v>1</v>
      </c>
      <c r="M2604" s="649">
        <v>605.65</v>
      </c>
      <c r="N2604" s="649">
        <v>4</v>
      </c>
      <c r="O2604" s="649">
        <v>2202.88</v>
      </c>
      <c r="P2604" s="637">
        <v>1.8186081069924875</v>
      </c>
      <c r="Q2604" s="650">
        <v>550.72</v>
      </c>
    </row>
    <row r="2605" spans="1:17" ht="14.4" customHeight="1" x14ac:dyDescent="0.3">
      <c r="A2605" s="631" t="s">
        <v>3253</v>
      </c>
      <c r="B2605" s="632" t="s">
        <v>2531</v>
      </c>
      <c r="C2605" s="632" t="s">
        <v>2501</v>
      </c>
      <c r="D2605" s="632" t="s">
        <v>2817</v>
      </c>
      <c r="E2605" s="632" t="s">
        <v>2818</v>
      </c>
      <c r="F2605" s="649">
        <v>4</v>
      </c>
      <c r="G2605" s="649">
        <v>70158.929999999993</v>
      </c>
      <c r="H2605" s="649">
        <v>4.5294216764797017</v>
      </c>
      <c r="I2605" s="649">
        <v>17539.732499999998</v>
      </c>
      <c r="J2605" s="649">
        <v>1</v>
      </c>
      <c r="K2605" s="649">
        <v>15489.6</v>
      </c>
      <c r="L2605" s="649">
        <v>1</v>
      </c>
      <c r="M2605" s="649">
        <v>15489.6</v>
      </c>
      <c r="N2605" s="649">
        <v>2</v>
      </c>
      <c r="O2605" s="649">
        <v>30979.200000000001</v>
      </c>
      <c r="P2605" s="637">
        <v>2</v>
      </c>
      <c r="Q2605" s="650">
        <v>15489.6</v>
      </c>
    </row>
    <row r="2606" spans="1:17" ht="14.4" customHeight="1" x14ac:dyDescent="0.3">
      <c r="A2606" s="631" t="s">
        <v>3253</v>
      </c>
      <c r="B2606" s="632" t="s">
        <v>2531</v>
      </c>
      <c r="C2606" s="632" t="s">
        <v>2501</v>
      </c>
      <c r="D2606" s="632" t="s">
        <v>2834</v>
      </c>
      <c r="E2606" s="632" t="s">
        <v>2835</v>
      </c>
      <c r="F2606" s="649">
        <v>2</v>
      </c>
      <c r="G2606" s="649">
        <v>718.2</v>
      </c>
      <c r="H2606" s="649">
        <v>2</v>
      </c>
      <c r="I2606" s="649">
        <v>359.1</v>
      </c>
      <c r="J2606" s="649">
        <v>1</v>
      </c>
      <c r="K2606" s="649">
        <v>359.1</v>
      </c>
      <c r="L2606" s="649">
        <v>1</v>
      </c>
      <c r="M2606" s="649">
        <v>359.1</v>
      </c>
      <c r="N2606" s="649">
        <v>1</v>
      </c>
      <c r="O2606" s="649">
        <v>359.1</v>
      </c>
      <c r="P2606" s="637">
        <v>1</v>
      </c>
      <c r="Q2606" s="650">
        <v>359.1</v>
      </c>
    </row>
    <row r="2607" spans="1:17" ht="14.4" customHeight="1" x14ac:dyDescent="0.3">
      <c r="A2607" s="631" t="s">
        <v>3253</v>
      </c>
      <c r="B2607" s="632" t="s">
        <v>2531</v>
      </c>
      <c r="C2607" s="632" t="s">
        <v>2501</v>
      </c>
      <c r="D2607" s="632" t="s">
        <v>2502</v>
      </c>
      <c r="E2607" s="632" t="s">
        <v>2503</v>
      </c>
      <c r="F2607" s="649">
        <v>7</v>
      </c>
      <c r="G2607" s="649">
        <v>6257.2999999999993</v>
      </c>
      <c r="H2607" s="649">
        <v>1</v>
      </c>
      <c r="I2607" s="649">
        <v>893.89999999999986</v>
      </c>
      <c r="J2607" s="649">
        <v>7</v>
      </c>
      <c r="K2607" s="649">
        <v>6257.2999999999993</v>
      </c>
      <c r="L2607" s="649">
        <v>1</v>
      </c>
      <c r="M2607" s="649">
        <v>893.89999999999986</v>
      </c>
      <c r="N2607" s="649">
        <v>5</v>
      </c>
      <c r="O2607" s="649">
        <v>4469.5</v>
      </c>
      <c r="P2607" s="637">
        <v>0.71428571428571441</v>
      </c>
      <c r="Q2607" s="650">
        <v>893.9</v>
      </c>
    </row>
    <row r="2608" spans="1:17" ht="14.4" customHeight="1" x14ac:dyDescent="0.3">
      <c r="A2608" s="631" t="s">
        <v>3253</v>
      </c>
      <c r="B2608" s="632" t="s">
        <v>2531</v>
      </c>
      <c r="C2608" s="632" t="s">
        <v>2501</v>
      </c>
      <c r="D2608" s="632" t="s">
        <v>2565</v>
      </c>
      <c r="E2608" s="632" t="s">
        <v>2566</v>
      </c>
      <c r="F2608" s="649">
        <v>2</v>
      </c>
      <c r="G2608" s="649">
        <v>1787.8</v>
      </c>
      <c r="H2608" s="649">
        <v>2</v>
      </c>
      <c r="I2608" s="649">
        <v>893.9</v>
      </c>
      <c r="J2608" s="649">
        <v>1</v>
      </c>
      <c r="K2608" s="649">
        <v>893.9</v>
      </c>
      <c r="L2608" s="649">
        <v>1</v>
      </c>
      <c r="M2608" s="649">
        <v>893.9</v>
      </c>
      <c r="N2608" s="649">
        <v>2</v>
      </c>
      <c r="O2608" s="649">
        <v>1676.96</v>
      </c>
      <c r="P2608" s="637">
        <v>1.8760040272961183</v>
      </c>
      <c r="Q2608" s="650">
        <v>838.48</v>
      </c>
    </row>
    <row r="2609" spans="1:17" ht="14.4" customHeight="1" x14ac:dyDescent="0.3">
      <c r="A2609" s="631" t="s">
        <v>3253</v>
      </c>
      <c r="B2609" s="632" t="s">
        <v>2531</v>
      </c>
      <c r="C2609" s="632" t="s">
        <v>2501</v>
      </c>
      <c r="D2609" s="632" t="s">
        <v>2504</v>
      </c>
      <c r="E2609" s="632" t="s">
        <v>2505</v>
      </c>
      <c r="F2609" s="649"/>
      <c r="G2609" s="649"/>
      <c r="H2609" s="649"/>
      <c r="I2609" s="649"/>
      <c r="J2609" s="649">
        <v>1</v>
      </c>
      <c r="K2609" s="649">
        <v>893.9</v>
      </c>
      <c r="L2609" s="649">
        <v>1</v>
      </c>
      <c r="M2609" s="649">
        <v>893.9</v>
      </c>
      <c r="N2609" s="649">
        <v>1</v>
      </c>
      <c r="O2609" s="649">
        <v>893.9</v>
      </c>
      <c r="P2609" s="637">
        <v>1</v>
      </c>
      <c r="Q2609" s="650">
        <v>893.9</v>
      </c>
    </row>
    <row r="2610" spans="1:17" ht="14.4" customHeight="1" x14ac:dyDescent="0.3">
      <c r="A2610" s="631" t="s">
        <v>3253</v>
      </c>
      <c r="B2610" s="632" t="s">
        <v>2531</v>
      </c>
      <c r="C2610" s="632" t="s">
        <v>2501</v>
      </c>
      <c r="D2610" s="632" t="s">
        <v>2567</v>
      </c>
      <c r="E2610" s="632" t="s">
        <v>2568</v>
      </c>
      <c r="F2610" s="649"/>
      <c r="G2610" s="649"/>
      <c r="H2610" s="649"/>
      <c r="I2610" s="649"/>
      <c r="J2610" s="649">
        <v>1</v>
      </c>
      <c r="K2610" s="649">
        <v>1841.62</v>
      </c>
      <c r="L2610" s="649">
        <v>1</v>
      </c>
      <c r="M2610" s="649">
        <v>1841.62</v>
      </c>
      <c r="N2610" s="649">
        <v>1</v>
      </c>
      <c r="O2610" s="649">
        <v>1726.4</v>
      </c>
      <c r="P2610" s="637">
        <v>0.93743551872807651</v>
      </c>
      <c r="Q2610" s="650">
        <v>1726.4</v>
      </c>
    </row>
    <row r="2611" spans="1:17" ht="14.4" customHeight="1" x14ac:dyDescent="0.3">
      <c r="A2611" s="631" t="s">
        <v>3253</v>
      </c>
      <c r="B2611" s="632" t="s">
        <v>2531</v>
      </c>
      <c r="C2611" s="632" t="s">
        <v>2501</v>
      </c>
      <c r="D2611" s="632" t="s">
        <v>2506</v>
      </c>
      <c r="E2611" s="632" t="s">
        <v>2507</v>
      </c>
      <c r="F2611" s="649">
        <v>2</v>
      </c>
      <c r="G2611" s="649">
        <v>1022</v>
      </c>
      <c r="H2611" s="649">
        <v>1</v>
      </c>
      <c r="I2611" s="649">
        <v>511</v>
      </c>
      <c r="J2611" s="649">
        <v>2</v>
      </c>
      <c r="K2611" s="649">
        <v>1022</v>
      </c>
      <c r="L2611" s="649">
        <v>1</v>
      </c>
      <c r="M2611" s="649">
        <v>511</v>
      </c>
      <c r="N2611" s="649"/>
      <c r="O2611" s="649"/>
      <c r="P2611" s="637"/>
      <c r="Q2611" s="650"/>
    </row>
    <row r="2612" spans="1:17" ht="14.4" customHeight="1" x14ac:dyDescent="0.3">
      <c r="A2612" s="631" t="s">
        <v>3253</v>
      </c>
      <c r="B2612" s="632" t="s">
        <v>2531</v>
      </c>
      <c r="C2612" s="632" t="s">
        <v>2501</v>
      </c>
      <c r="D2612" s="632" t="s">
        <v>2571</v>
      </c>
      <c r="E2612" s="632" t="s">
        <v>2572</v>
      </c>
      <c r="F2612" s="649">
        <v>7</v>
      </c>
      <c r="G2612" s="649">
        <v>7596.4</v>
      </c>
      <c r="H2612" s="649">
        <v>2.333333333333333</v>
      </c>
      <c r="I2612" s="649">
        <v>1085.2</v>
      </c>
      <c r="J2612" s="649">
        <v>3</v>
      </c>
      <c r="K2612" s="649">
        <v>3255.6000000000004</v>
      </c>
      <c r="L2612" s="649">
        <v>1</v>
      </c>
      <c r="M2612" s="649">
        <v>1085.2</v>
      </c>
      <c r="N2612" s="649">
        <v>4</v>
      </c>
      <c r="O2612" s="649">
        <v>4340.8</v>
      </c>
      <c r="P2612" s="637">
        <v>1.3333333333333333</v>
      </c>
      <c r="Q2612" s="650">
        <v>1085.2</v>
      </c>
    </row>
    <row r="2613" spans="1:17" ht="14.4" customHeight="1" x14ac:dyDescent="0.3">
      <c r="A2613" s="631" t="s">
        <v>3253</v>
      </c>
      <c r="B2613" s="632" t="s">
        <v>2531</v>
      </c>
      <c r="C2613" s="632" t="s">
        <v>2501</v>
      </c>
      <c r="D2613" s="632" t="s">
        <v>2864</v>
      </c>
      <c r="E2613" s="632" t="s">
        <v>2865</v>
      </c>
      <c r="F2613" s="649">
        <v>1</v>
      </c>
      <c r="G2613" s="649">
        <v>11015.5</v>
      </c>
      <c r="H2613" s="649"/>
      <c r="I2613" s="649">
        <v>11015.5</v>
      </c>
      <c r="J2613" s="649"/>
      <c r="K2613" s="649"/>
      <c r="L2613" s="649"/>
      <c r="M2613" s="649"/>
      <c r="N2613" s="649"/>
      <c r="O2613" s="649"/>
      <c r="P2613" s="637"/>
      <c r="Q2613" s="650"/>
    </row>
    <row r="2614" spans="1:17" ht="14.4" customHeight="1" x14ac:dyDescent="0.3">
      <c r="A2614" s="631" t="s">
        <v>3253</v>
      </c>
      <c r="B2614" s="632" t="s">
        <v>2531</v>
      </c>
      <c r="C2614" s="632" t="s">
        <v>634</v>
      </c>
      <c r="D2614" s="632" t="s">
        <v>2587</v>
      </c>
      <c r="E2614" s="632" t="s">
        <v>2588</v>
      </c>
      <c r="F2614" s="649">
        <v>4</v>
      </c>
      <c r="G2614" s="649">
        <v>852</v>
      </c>
      <c r="H2614" s="649">
        <v>0.5714285714285714</v>
      </c>
      <c r="I2614" s="649">
        <v>213</v>
      </c>
      <c r="J2614" s="649">
        <v>7</v>
      </c>
      <c r="K2614" s="649">
        <v>1491</v>
      </c>
      <c r="L2614" s="649">
        <v>1</v>
      </c>
      <c r="M2614" s="649">
        <v>213</v>
      </c>
      <c r="N2614" s="649">
        <v>7</v>
      </c>
      <c r="O2614" s="649">
        <v>1498</v>
      </c>
      <c r="P2614" s="637">
        <v>1.0046948356807512</v>
      </c>
      <c r="Q2614" s="650">
        <v>214</v>
      </c>
    </row>
    <row r="2615" spans="1:17" ht="14.4" customHeight="1" x14ac:dyDescent="0.3">
      <c r="A2615" s="631" t="s">
        <v>3253</v>
      </c>
      <c r="B2615" s="632" t="s">
        <v>2531</v>
      </c>
      <c r="C2615" s="632" t="s">
        <v>634</v>
      </c>
      <c r="D2615" s="632" t="s">
        <v>2587</v>
      </c>
      <c r="E2615" s="632" t="s">
        <v>2589</v>
      </c>
      <c r="F2615" s="649">
        <v>41</v>
      </c>
      <c r="G2615" s="649">
        <v>8733</v>
      </c>
      <c r="H2615" s="649">
        <v>1.3666666666666667</v>
      </c>
      <c r="I2615" s="649">
        <v>213</v>
      </c>
      <c r="J2615" s="649">
        <v>30</v>
      </c>
      <c r="K2615" s="649">
        <v>6390</v>
      </c>
      <c r="L2615" s="649">
        <v>1</v>
      </c>
      <c r="M2615" s="649">
        <v>213</v>
      </c>
      <c r="N2615" s="649">
        <v>25</v>
      </c>
      <c r="O2615" s="649">
        <v>5350</v>
      </c>
      <c r="P2615" s="637">
        <v>0.83724569640062596</v>
      </c>
      <c r="Q2615" s="650">
        <v>214</v>
      </c>
    </row>
    <row r="2616" spans="1:17" ht="14.4" customHeight="1" x14ac:dyDescent="0.3">
      <c r="A2616" s="631" t="s">
        <v>3253</v>
      </c>
      <c r="B2616" s="632" t="s">
        <v>2531</v>
      </c>
      <c r="C2616" s="632" t="s">
        <v>634</v>
      </c>
      <c r="D2616" s="632" t="s">
        <v>2590</v>
      </c>
      <c r="E2616" s="632" t="s">
        <v>2591</v>
      </c>
      <c r="F2616" s="649"/>
      <c r="G2616" s="649"/>
      <c r="H2616" s="649"/>
      <c r="I2616" s="649"/>
      <c r="J2616" s="649">
        <v>2</v>
      </c>
      <c r="K2616" s="649">
        <v>310</v>
      </c>
      <c r="L2616" s="649">
        <v>1</v>
      </c>
      <c r="M2616" s="649">
        <v>155</v>
      </c>
      <c r="N2616" s="649">
        <v>1</v>
      </c>
      <c r="O2616" s="649">
        <v>155</v>
      </c>
      <c r="P2616" s="637">
        <v>0.5</v>
      </c>
      <c r="Q2616" s="650">
        <v>155</v>
      </c>
    </row>
    <row r="2617" spans="1:17" ht="14.4" customHeight="1" x14ac:dyDescent="0.3">
      <c r="A2617" s="631" t="s">
        <v>3253</v>
      </c>
      <c r="B2617" s="632" t="s">
        <v>2531</v>
      </c>
      <c r="C2617" s="632" t="s">
        <v>634</v>
      </c>
      <c r="D2617" s="632" t="s">
        <v>2590</v>
      </c>
      <c r="E2617" s="632" t="s">
        <v>2592</v>
      </c>
      <c r="F2617" s="649">
        <v>6</v>
      </c>
      <c r="G2617" s="649">
        <v>930</v>
      </c>
      <c r="H2617" s="649"/>
      <c r="I2617" s="649">
        <v>155</v>
      </c>
      <c r="J2617" s="649"/>
      <c r="K2617" s="649"/>
      <c r="L2617" s="649"/>
      <c r="M2617" s="649"/>
      <c r="N2617" s="649">
        <v>1</v>
      </c>
      <c r="O2617" s="649">
        <v>155</v>
      </c>
      <c r="P2617" s="637"/>
      <c r="Q2617" s="650">
        <v>155</v>
      </c>
    </row>
    <row r="2618" spans="1:17" ht="14.4" customHeight="1" x14ac:dyDescent="0.3">
      <c r="A2618" s="631" t="s">
        <v>3253</v>
      </c>
      <c r="B2618" s="632" t="s">
        <v>2531</v>
      </c>
      <c r="C2618" s="632" t="s">
        <v>634</v>
      </c>
      <c r="D2618" s="632" t="s">
        <v>2593</v>
      </c>
      <c r="E2618" s="632" t="s">
        <v>2594</v>
      </c>
      <c r="F2618" s="649">
        <v>10</v>
      </c>
      <c r="G2618" s="649">
        <v>1870</v>
      </c>
      <c r="H2618" s="649">
        <v>0.76923076923076927</v>
      </c>
      <c r="I2618" s="649">
        <v>187</v>
      </c>
      <c r="J2618" s="649">
        <v>13</v>
      </c>
      <c r="K2618" s="649">
        <v>2431</v>
      </c>
      <c r="L2618" s="649">
        <v>1</v>
      </c>
      <c r="M2618" s="649">
        <v>187</v>
      </c>
      <c r="N2618" s="649">
        <v>3</v>
      </c>
      <c r="O2618" s="649">
        <v>561</v>
      </c>
      <c r="P2618" s="637">
        <v>0.23076923076923078</v>
      </c>
      <c r="Q2618" s="650">
        <v>187</v>
      </c>
    </row>
    <row r="2619" spans="1:17" ht="14.4" customHeight="1" x14ac:dyDescent="0.3">
      <c r="A2619" s="631" t="s">
        <v>3253</v>
      </c>
      <c r="B2619" s="632" t="s">
        <v>2531</v>
      </c>
      <c r="C2619" s="632" t="s">
        <v>634</v>
      </c>
      <c r="D2619" s="632" t="s">
        <v>2593</v>
      </c>
      <c r="E2619" s="632" t="s">
        <v>2595</v>
      </c>
      <c r="F2619" s="649">
        <v>14</v>
      </c>
      <c r="G2619" s="649">
        <v>2618</v>
      </c>
      <c r="H2619" s="649">
        <v>1.5555555555555556</v>
      </c>
      <c r="I2619" s="649">
        <v>187</v>
      </c>
      <c r="J2619" s="649">
        <v>9</v>
      </c>
      <c r="K2619" s="649">
        <v>1683</v>
      </c>
      <c r="L2619" s="649">
        <v>1</v>
      </c>
      <c r="M2619" s="649">
        <v>187</v>
      </c>
      <c r="N2619" s="649">
        <v>11</v>
      </c>
      <c r="O2619" s="649">
        <v>2057</v>
      </c>
      <c r="P2619" s="637">
        <v>1.2222222222222223</v>
      </c>
      <c r="Q2619" s="650">
        <v>187</v>
      </c>
    </row>
    <row r="2620" spans="1:17" ht="14.4" customHeight="1" x14ac:dyDescent="0.3">
      <c r="A2620" s="631" t="s">
        <v>3253</v>
      </c>
      <c r="B2620" s="632" t="s">
        <v>2531</v>
      </c>
      <c r="C2620" s="632" t="s">
        <v>634</v>
      </c>
      <c r="D2620" s="632" t="s">
        <v>2596</v>
      </c>
      <c r="E2620" s="632" t="s">
        <v>2597</v>
      </c>
      <c r="F2620" s="649">
        <v>15</v>
      </c>
      <c r="G2620" s="649">
        <v>1920</v>
      </c>
      <c r="H2620" s="649">
        <v>1.3636363636363635</v>
      </c>
      <c r="I2620" s="649">
        <v>128</v>
      </c>
      <c r="J2620" s="649">
        <v>11</v>
      </c>
      <c r="K2620" s="649">
        <v>1408</v>
      </c>
      <c r="L2620" s="649">
        <v>1</v>
      </c>
      <c r="M2620" s="649">
        <v>128</v>
      </c>
      <c r="N2620" s="649"/>
      <c r="O2620" s="649"/>
      <c r="P2620" s="637"/>
      <c r="Q2620" s="650"/>
    </row>
    <row r="2621" spans="1:17" ht="14.4" customHeight="1" x14ac:dyDescent="0.3">
      <c r="A2621" s="631" t="s">
        <v>3253</v>
      </c>
      <c r="B2621" s="632" t="s">
        <v>2531</v>
      </c>
      <c r="C2621" s="632" t="s">
        <v>634</v>
      </c>
      <c r="D2621" s="632" t="s">
        <v>2596</v>
      </c>
      <c r="E2621" s="632" t="s">
        <v>2598</v>
      </c>
      <c r="F2621" s="649">
        <v>3</v>
      </c>
      <c r="G2621" s="649">
        <v>384</v>
      </c>
      <c r="H2621" s="649">
        <v>1.5</v>
      </c>
      <c r="I2621" s="649">
        <v>128</v>
      </c>
      <c r="J2621" s="649">
        <v>2</v>
      </c>
      <c r="K2621" s="649">
        <v>256</v>
      </c>
      <c r="L2621" s="649">
        <v>1</v>
      </c>
      <c r="M2621" s="649">
        <v>128</v>
      </c>
      <c r="N2621" s="649">
        <v>1</v>
      </c>
      <c r="O2621" s="649">
        <v>128</v>
      </c>
      <c r="P2621" s="637">
        <v>0.5</v>
      </c>
      <c r="Q2621" s="650">
        <v>128</v>
      </c>
    </row>
    <row r="2622" spans="1:17" ht="14.4" customHeight="1" x14ac:dyDescent="0.3">
      <c r="A2622" s="631" t="s">
        <v>3253</v>
      </c>
      <c r="B2622" s="632" t="s">
        <v>2531</v>
      </c>
      <c r="C2622" s="632" t="s">
        <v>634</v>
      </c>
      <c r="D2622" s="632" t="s">
        <v>2599</v>
      </c>
      <c r="E2622" s="632" t="s">
        <v>2600</v>
      </c>
      <c r="F2622" s="649">
        <v>21</v>
      </c>
      <c r="G2622" s="649">
        <v>4683</v>
      </c>
      <c r="H2622" s="649">
        <v>4.2</v>
      </c>
      <c r="I2622" s="649">
        <v>223</v>
      </c>
      <c r="J2622" s="649">
        <v>5</v>
      </c>
      <c r="K2622" s="649">
        <v>1115</v>
      </c>
      <c r="L2622" s="649">
        <v>1</v>
      </c>
      <c r="M2622" s="649">
        <v>223</v>
      </c>
      <c r="N2622" s="649">
        <v>6</v>
      </c>
      <c r="O2622" s="649">
        <v>1344</v>
      </c>
      <c r="P2622" s="637">
        <v>1.2053811659192826</v>
      </c>
      <c r="Q2622" s="650">
        <v>224</v>
      </c>
    </row>
    <row r="2623" spans="1:17" ht="14.4" customHeight="1" x14ac:dyDescent="0.3">
      <c r="A2623" s="631" t="s">
        <v>3253</v>
      </c>
      <c r="B2623" s="632" t="s">
        <v>2531</v>
      </c>
      <c r="C2623" s="632" t="s">
        <v>634</v>
      </c>
      <c r="D2623" s="632" t="s">
        <v>2599</v>
      </c>
      <c r="E2623" s="632" t="s">
        <v>2601</v>
      </c>
      <c r="F2623" s="649">
        <v>4</v>
      </c>
      <c r="G2623" s="649">
        <v>892</v>
      </c>
      <c r="H2623" s="649">
        <v>0.5714285714285714</v>
      </c>
      <c r="I2623" s="649">
        <v>223</v>
      </c>
      <c r="J2623" s="649">
        <v>7</v>
      </c>
      <c r="K2623" s="649">
        <v>1561</v>
      </c>
      <c r="L2623" s="649">
        <v>1</v>
      </c>
      <c r="M2623" s="649">
        <v>223</v>
      </c>
      <c r="N2623" s="649">
        <v>7</v>
      </c>
      <c r="O2623" s="649">
        <v>1568</v>
      </c>
      <c r="P2623" s="637">
        <v>1.0044843049327354</v>
      </c>
      <c r="Q2623" s="650">
        <v>224</v>
      </c>
    </row>
    <row r="2624" spans="1:17" ht="14.4" customHeight="1" x14ac:dyDescent="0.3">
      <c r="A2624" s="631" t="s">
        <v>3253</v>
      </c>
      <c r="B2624" s="632" t="s">
        <v>2531</v>
      </c>
      <c r="C2624" s="632" t="s">
        <v>634</v>
      </c>
      <c r="D2624" s="632" t="s">
        <v>2602</v>
      </c>
      <c r="E2624" s="632" t="s">
        <v>2603</v>
      </c>
      <c r="F2624" s="649"/>
      <c r="G2624" s="649"/>
      <c r="H2624" s="649"/>
      <c r="I2624" s="649"/>
      <c r="J2624" s="649">
        <v>1</v>
      </c>
      <c r="K2624" s="649">
        <v>223</v>
      </c>
      <c r="L2624" s="649">
        <v>1</v>
      </c>
      <c r="M2624" s="649">
        <v>223</v>
      </c>
      <c r="N2624" s="649"/>
      <c r="O2624" s="649"/>
      <c r="P2624" s="637"/>
      <c r="Q2624" s="650"/>
    </row>
    <row r="2625" spans="1:17" ht="14.4" customHeight="1" x14ac:dyDescent="0.3">
      <c r="A2625" s="631" t="s">
        <v>3253</v>
      </c>
      <c r="B2625" s="632" t="s">
        <v>2531</v>
      </c>
      <c r="C2625" s="632" t="s">
        <v>634</v>
      </c>
      <c r="D2625" s="632" t="s">
        <v>2608</v>
      </c>
      <c r="E2625" s="632" t="s">
        <v>2609</v>
      </c>
      <c r="F2625" s="649">
        <v>19</v>
      </c>
      <c r="G2625" s="649">
        <v>4275</v>
      </c>
      <c r="H2625" s="649">
        <v>2.7142857142857144</v>
      </c>
      <c r="I2625" s="649">
        <v>225</v>
      </c>
      <c r="J2625" s="649">
        <v>7</v>
      </c>
      <c r="K2625" s="649">
        <v>1575</v>
      </c>
      <c r="L2625" s="649">
        <v>1</v>
      </c>
      <c r="M2625" s="649">
        <v>225</v>
      </c>
      <c r="N2625" s="649">
        <v>18</v>
      </c>
      <c r="O2625" s="649">
        <v>4068</v>
      </c>
      <c r="P2625" s="637">
        <v>2.5828571428571427</v>
      </c>
      <c r="Q2625" s="650">
        <v>226</v>
      </c>
    </row>
    <row r="2626" spans="1:17" ht="14.4" customHeight="1" x14ac:dyDescent="0.3">
      <c r="A2626" s="631" t="s">
        <v>3253</v>
      </c>
      <c r="B2626" s="632" t="s">
        <v>2531</v>
      </c>
      <c r="C2626" s="632" t="s">
        <v>634</v>
      </c>
      <c r="D2626" s="632" t="s">
        <v>2608</v>
      </c>
      <c r="E2626" s="632" t="s">
        <v>2610</v>
      </c>
      <c r="F2626" s="649">
        <v>10</v>
      </c>
      <c r="G2626" s="649">
        <v>2250</v>
      </c>
      <c r="H2626" s="649">
        <v>0.76923076923076927</v>
      </c>
      <c r="I2626" s="649">
        <v>225</v>
      </c>
      <c r="J2626" s="649">
        <v>13</v>
      </c>
      <c r="K2626" s="649">
        <v>2925</v>
      </c>
      <c r="L2626" s="649">
        <v>1</v>
      </c>
      <c r="M2626" s="649">
        <v>225</v>
      </c>
      <c r="N2626" s="649">
        <v>14</v>
      </c>
      <c r="O2626" s="649">
        <v>3164</v>
      </c>
      <c r="P2626" s="637">
        <v>1.0817094017094018</v>
      </c>
      <c r="Q2626" s="650">
        <v>226</v>
      </c>
    </row>
    <row r="2627" spans="1:17" ht="14.4" customHeight="1" x14ac:dyDescent="0.3">
      <c r="A2627" s="631" t="s">
        <v>3253</v>
      </c>
      <c r="B2627" s="632" t="s">
        <v>2531</v>
      </c>
      <c r="C2627" s="632" t="s">
        <v>634</v>
      </c>
      <c r="D2627" s="632" t="s">
        <v>2611</v>
      </c>
      <c r="E2627" s="632" t="s">
        <v>2612</v>
      </c>
      <c r="F2627" s="649">
        <v>1</v>
      </c>
      <c r="G2627" s="649">
        <v>625</v>
      </c>
      <c r="H2627" s="649"/>
      <c r="I2627" s="649">
        <v>625</v>
      </c>
      <c r="J2627" s="649"/>
      <c r="K2627" s="649"/>
      <c r="L2627" s="649"/>
      <c r="M2627" s="649"/>
      <c r="N2627" s="649">
        <v>2</v>
      </c>
      <c r="O2627" s="649">
        <v>1252</v>
      </c>
      <c r="P2627" s="637"/>
      <c r="Q2627" s="650">
        <v>626</v>
      </c>
    </row>
    <row r="2628" spans="1:17" ht="14.4" customHeight="1" x14ac:dyDescent="0.3">
      <c r="A2628" s="631" t="s">
        <v>3253</v>
      </c>
      <c r="B2628" s="632" t="s">
        <v>2531</v>
      </c>
      <c r="C2628" s="632" t="s">
        <v>634</v>
      </c>
      <c r="D2628" s="632" t="s">
        <v>2630</v>
      </c>
      <c r="E2628" s="632" t="s">
        <v>2631</v>
      </c>
      <c r="F2628" s="649">
        <v>17</v>
      </c>
      <c r="G2628" s="649">
        <v>5933</v>
      </c>
      <c r="H2628" s="649">
        <v>1.0594642857142857</v>
      </c>
      <c r="I2628" s="649">
        <v>349</v>
      </c>
      <c r="J2628" s="649">
        <v>16</v>
      </c>
      <c r="K2628" s="649">
        <v>5600</v>
      </c>
      <c r="L2628" s="649">
        <v>1</v>
      </c>
      <c r="M2628" s="649">
        <v>350</v>
      </c>
      <c r="N2628" s="649">
        <v>11</v>
      </c>
      <c r="O2628" s="649">
        <v>3853</v>
      </c>
      <c r="P2628" s="637">
        <v>0.68803571428571431</v>
      </c>
      <c r="Q2628" s="650">
        <v>350.27272727272725</v>
      </c>
    </row>
    <row r="2629" spans="1:17" ht="14.4" customHeight="1" x14ac:dyDescent="0.3">
      <c r="A2629" s="631" t="s">
        <v>3253</v>
      </c>
      <c r="B2629" s="632" t="s">
        <v>2531</v>
      </c>
      <c r="C2629" s="632" t="s">
        <v>634</v>
      </c>
      <c r="D2629" s="632" t="s">
        <v>2893</v>
      </c>
      <c r="E2629" s="632" t="s">
        <v>2894</v>
      </c>
      <c r="F2629" s="649"/>
      <c r="G2629" s="649"/>
      <c r="H2629" s="649"/>
      <c r="I2629" s="649"/>
      <c r="J2629" s="649"/>
      <c r="K2629" s="649"/>
      <c r="L2629" s="649"/>
      <c r="M2629" s="649"/>
      <c r="N2629" s="649">
        <v>2</v>
      </c>
      <c r="O2629" s="649">
        <v>566</v>
      </c>
      <c r="P2629" s="637"/>
      <c r="Q2629" s="650">
        <v>283</v>
      </c>
    </row>
    <row r="2630" spans="1:17" ht="14.4" customHeight="1" x14ac:dyDescent="0.3">
      <c r="A2630" s="631" t="s">
        <v>3253</v>
      </c>
      <c r="B2630" s="632" t="s">
        <v>2531</v>
      </c>
      <c r="C2630" s="632" t="s">
        <v>634</v>
      </c>
      <c r="D2630" s="632" t="s">
        <v>2896</v>
      </c>
      <c r="E2630" s="632" t="s">
        <v>2897</v>
      </c>
      <c r="F2630" s="649"/>
      <c r="G2630" s="649"/>
      <c r="H2630" s="649"/>
      <c r="I2630" s="649"/>
      <c r="J2630" s="649"/>
      <c r="K2630" s="649"/>
      <c r="L2630" s="649"/>
      <c r="M2630" s="649"/>
      <c r="N2630" s="649">
        <v>2</v>
      </c>
      <c r="O2630" s="649">
        <v>12646</v>
      </c>
      <c r="P2630" s="637"/>
      <c r="Q2630" s="650">
        <v>6323</v>
      </c>
    </row>
    <row r="2631" spans="1:17" ht="14.4" customHeight="1" x14ac:dyDescent="0.3">
      <c r="A2631" s="631" t="s">
        <v>3253</v>
      </c>
      <c r="B2631" s="632" t="s">
        <v>2531</v>
      </c>
      <c r="C2631" s="632" t="s">
        <v>634</v>
      </c>
      <c r="D2631" s="632" t="s">
        <v>2902</v>
      </c>
      <c r="E2631" s="632" t="s">
        <v>2903</v>
      </c>
      <c r="F2631" s="649">
        <v>1</v>
      </c>
      <c r="G2631" s="649">
        <v>3860</v>
      </c>
      <c r="H2631" s="649">
        <v>1</v>
      </c>
      <c r="I2631" s="649">
        <v>3860</v>
      </c>
      <c r="J2631" s="649">
        <v>1</v>
      </c>
      <c r="K2631" s="649">
        <v>3860</v>
      </c>
      <c r="L2631" s="649">
        <v>1</v>
      </c>
      <c r="M2631" s="649">
        <v>3860</v>
      </c>
      <c r="N2631" s="649">
        <v>2</v>
      </c>
      <c r="O2631" s="649">
        <v>7724</v>
      </c>
      <c r="P2631" s="637">
        <v>2.0010362694300516</v>
      </c>
      <c r="Q2631" s="650">
        <v>3862</v>
      </c>
    </row>
    <row r="2632" spans="1:17" ht="14.4" customHeight="1" x14ac:dyDescent="0.3">
      <c r="A2632" s="631" t="s">
        <v>3253</v>
      </c>
      <c r="B2632" s="632" t="s">
        <v>2531</v>
      </c>
      <c r="C2632" s="632" t="s">
        <v>634</v>
      </c>
      <c r="D2632" s="632" t="s">
        <v>2904</v>
      </c>
      <c r="E2632" s="632" t="s">
        <v>2905</v>
      </c>
      <c r="F2632" s="649">
        <v>3</v>
      </c>
      <c r="G2632" s="649">
        <v>15630</v>
      </c>
      <c r="H2632" s="649">
        <v>1.5</v>
      </c>
      <c r="I2632" s="649">
        <v>5210</v>
      </c>
      <c r="J2632" s="649">
        <v>2</v>
      </c>
      <c r="K2632" s="649">
        <v>10420</v>
      </c>
      <c r="L2632" s="649">
        <v>1</v>
      </c>
      <c r="M2632" s="649">
        <v>5210</v>
      </c>
      <c r="N2632" s="649">
        <v>1</v>
      </c>
      <c r="O2632" s="649">
        <v>5212</v>
      </c>
      <c r="P2632" s="637">
        <v>0.50019193857965449</v>
      </c>
      <c r="Q2632" s="650">
        <v>5212</v>
      </c>
    </row>
    <row r="2633" spans="1:17" ht="14.4" customHeight="1" x14ac:dyDescent="0.3">
      <c r="A2633" s="631" t="s">
        <v>3253</v>
      </c>
      <c r="B2633" s="632" t="s">
        <v>2531</v>
      </c>
      <c r="C2633" s="632" t="s">
        <v>634</v>
      </c>
      <c r="D2633" s="632" t="s">
        <v>2910</v>
      </c>
      <c r="E2633" s="632" t="s">
        <v>2912</v>
      </c>
      <c r="F2633" s="649"/>
      <c r="G2633" s="649"/>
      <c r="H2633" s="649"/>
      <c r="I2633" s="649"/>
      <c r="J2633" s="649"/>
      <c r="K2633" s="649"/>
      <c r="L2633" s="649"/>
      <c r="M2633" s="649"/>
      <c r="N2633" s="649">
        <v>1</v>
      </c>
      <c r="O2633" s="649">
        <v>1704</v>
      </c>
      <c r="P2633" s="637"/>
      <c r="Q2633" s="650">
        <v>1704</v>
      </c>
    </row>
    <row r="2634" spans="1:17" ht="14.4" customHeight="1" x14ac:dyDescent="0.3">
      <c r="A2634" s="631" t="s">
        <v>3253</v>
      </c>
      <c r="B2634" s="632" t="s">
        <v>2531</v>
      </c>
      <c r="C2634" s="632" t="s">
        <v>634</v>
      </c>
      <c r="D2634" s="632" t="s">
        <v>2642</v>
      </c>
      <c r="E2634" s="632" t="s">
        <v>2643</v>
      </c>
      <c r="F2634" s="649">
        <v>16</v>
      </c>
      <c r="G2634" s="649">
        <v>20688</v>
      </c>
      <c r="H2634" s="649">
        <v>0.76131596378891586</v>
      </c>
      <c r="I2634" s="649">
        <v>1293</v>
      </c>
      <c r="J2634" s="649">
        <v>21</v>
      </c>
      <c r="K2634" s="649">
        <v>27174</v>
      </c>
      <c r="L2634" s="649">
        <v>1</v>
      </c>
      <c r="M2634" s="649">
        <v>1294</v>
      </c>
      <c r="N2634" s="649">
        <v>17</v>
      </c>
      <c r="O2634" s="649">
        <v>21998</v>
      </c>
      <c r="P2634" s="637">
        <v>0.80952380952380953</v>
      </c>
      <c r="Q2634" s="650">
        <v>1294</v>
      </c>
    </row>
    <row r="2635" spans="1:17" ht="14.4" customHeight="1" x14ac:dyDescent="0.3">
      <c r="A2635" s="631" t="s">
        <v>3253</v>
      </c>
      <c r="B2635" s="632" t="s">
        <v>2531</v>
      </c>
      <c r="C2635" s="632" t="s">
        <v>634</v>
      </c>
      <c r="D2635" s="632" t="s">
        <v>2644</v>
      </c>
      <c r="E2635" s="632" t="s">
        <v>2645</v>
      </c>
      <c r="F2635" s="649">
        <v>12</v>
      </c>
      <c r="G2635" s="649">
        <v>14124</v>
      </c>
      <c r="H2635" s="649">
        <v>0.70528313192849301</v>
      </c>
      <c r="I2635" s="649">
        <v>1177</v>
      </c>
      <c r="J2635" s="649">
        <v>17</v>
      </c>
      <c r="K2635" s="649">
        <v>20026</v>
      </c>
      <c r="L2635" s="649">
        <v>1</v>
      </c>
      <c r="M2635" s="649">
        <v>1178</v>
      </c>
      <c r="N2635" s="649">
        <v>12</v>
      </c>
      <c r="O2635" s="649">
        <v>14136</v>
      </c>
      <c r="P2635" s="637">
        <v>0.70588235294117652</v>
      </c>
      <c r="Q2635" s="650">
        <v>1178</v>
      </c>
    </row>
    <row r="2636" spans="1:17" ht="14.4" customHeight="1" x14ac:dyDescent="0.3">
      <c r="A2636" s="631" t="s">
        <v>3253</v>
      </c>
      <c r="B2636" s="632" t="s">
        <v>2531</v>
      </c>
      <c r="C2636" s="632" t="s">
        <v>634</v>
      </c>
      <c r="D2636" s="632" t="s">
        <v>2646</v>
      </c>
      <c r="E2636" s="632" t="s">
        <v>2647</v>
      </c>
      <c r="F2636" s="649">
        <v>47</v>
      </c>
      <c r="G2636" s="649">
        <v>242379</v>
      </c>
      <c r="H2636" s="649">
        <v>0.64383561643835618</v>
      </c>
      <c r="I2636" s="649">
        <v>5157</v>
      </c>
      <c r="J2636" s="649">
        <v>73</v>
      </c>
      <c r="K2636" s="649">
        <v>376461</v>
      </c>
      <c r="L2636" s="649">
        <v>1</v>
      </c>
      <c r="M2636" s="649">
        <v>5157</v>
      </c>
      <c r="N2636" s="649">
        <v>70</v>
      </c>
      <c r="O2636" s="649">
        <v>361051</v>
      </c>
      <c r="P2636" s="637">
        <v>0.95906614496587961</v>
      </c>
      <c r="Q2636" s="650">
        <v>5157.8714285714286</v>
      </c>
    </row>
    <row r="2637" spans="1:17" ht="14.4" customHeight="1" x14ac:dyDescent="0.3">
      <c r="A2637" s="631" t="s">
        <v>3253</v>
      </c>
      <c r="B2637" s="632" t="s">
        <v>2531</v>
      </c>
      <c r="C2637" s="632" t="s">
        <v>634</v>
      </c>
      <c r="D2637" s="632" t="s">
        <v>2648</v>
      </c>
      <c r="E2637" s="632" t="s">
        <v>2649</v>
      </c>
      <c r="F2637" s="649"/>
      <c r="G2637" s="649"/>
      <c r="H2637" s="649"/>
      <c r="I2637" s="649"/>
      <c r="J2637" s="649">
        <v>1</v>
      </c>
      <c r="K2637" s="649">
        <v>7807</v>
      </c>
      <c r="L2637" s="649">
        <v>1</v>
      </c>
      <c r="M2637" s="649">
        <v>7807</v>
      </c>
      <c r="N2637" s="649"/>
      <c r="O2637" s="649"/>
      <c r="P2637" s="637"/>
      <c r="Q2637" s="650"/>
    </row>
    <row r="2638" spans="1:17" ht="14.4" customHeight="1" x14ac:dyDescent="0.3">
      <c r="A2638" s="631" t="s">
        <v>3253</v>
      </c>
      <c r="B2638" s="632" t="s">
        <v>2531</v>
      </c>
      <c r="C2638" s="632" t="s">
        <v>634</v>
      </c>
      <c r="D2638" s="632" t="s">
        <v>2648</v>
      </c>
      <c r="E2638" s="632" t="s">
        <v>2650</v>
      </c>
      <c r="F2638" s="649">
        <v>2</v>
      </c>
      <c r="G2638" s="649">
        <v>15612</v>
      </c>
      <c r="H2638" s="649">
        <v>1.9997438196490329</v>
      </c>
      <c r="I2638" s="649">
        <v>7806</v>
      </c>
      <c r="J2638" s="649">
        <v>1</v>
      </c>
      <c r="K2638" s="649">
        <v>7807</v>
      </c>
      <c r="L2638" s="649">
        <v>1</v>
      </c>
      <c r="M2638" s="649">
        <v>7807</v>
      </c>
      <c r="N2638" s="649">
        <v>1</v>
      </c>
      <c r="O2638" s="649">
        <v>7809</v>
      </c>
      <c r="P2638" s="637">
        <v>1.0002561803509671</v>
      </c>
      <c r="Q2638" s="650">
        <v>7809</v>
      </c>
    </row>
    <row r="2639" spans="1:17" ht="14.4" customHeight="1" x14ac:dyDescent="0.3">
      <c r="A2639" s="631" t="s">
        <v>3253</v>
      </c>
      <c r="B2639" s="632" t="s">
        <v>2531</v>
      </c>
      <c r="C2639" s="632" t="s">
        <v>634</v>
      </c>
      <c r="D2639" s="632" t="s">
        <v>2651</v>
      </c>
      <c r="E2639" s="632" t="s">
        <v>2653</v>
      </c>
      <c r="F2639" s="649"/>
      <c r="G2639" s="649"/>
      <c r="H2639" s="649"/>
      <c r="I2639" s="649"/>
      <c r="J2639" s="649">
        <v>1</v>
      </c>
      <c r="K2639" s="649">
        <v>5620</v>
      </c>
      <c r="L2639" s="649">
        <v>1</v>
      </c>
      <c r="M2639" s="649">
        <v>5620</v>
      </c>
      <c r="N2639" s="649">
        <v>1</v>
      </c>
      <c r="O2639" s="649">
        <v>5621</v>
      </c>
      <c r="P2639" s="637">
        <v>1.0001779359430605</v>
      </c>
      <c r="Q2639" s="650">
        <v>5621</v>
      </c>
    </row>
    <row r="2640" spans="1:17" ht="14.4" customHeight="1" x14ac:dyDescent="0.3">
      <c r="A2640" s="631" t="s">
        <v>3253</v>
      </c>
      <c r="B2640" s="632" t="s">
        <v>2531</v>
      </c>
      <c r="C2640" s="632" t="s">
        <v>634</v>
      </c>
      <c r="D2640" s="632" t="s">
        <v>2657</v>
      </c>
      <c r="E2640" s="632" t="s">
        <v>2658</v>
      </c>
      <c r="F2640" s="649">
        <v>1</v>
      </c>
      <c r="G2640" s="649">
        <v>800</v>
      </c>
      <c r="H2640" s="649">
        <v>0.49937578027465668</v>
      </c>
      <c r="I2640" s="649">
        <v>800</v>
      </c>
      <c r="J2640" s="649">
        <v>2</v>
      </c>
      <c r="K2640" s="649">
        <v>1602</v>
      </c>
      <c r="L2640" s="649">
        <v>1</v>
      </c>
      <c r="M2640" s="649">
        <v>801</v>
      </c>
      <c r="N2640" s="649"/>
      <c r="O2640" s="649"/>
      <c r="P2640" s="637"/>
      <c r="Q2640" s="650"/>
    </row>
    <row r="2641" spans="1:17" ht="14.4" customHeight="1" x14ac:dyDescent="0.3">
      <c r="A2641" s="631" t="s">
        <v>3253</v>
      </c>
      <c r="B2641" s="632" t="s">
        <v>2531</v>
      </c>
      <c r="C2641" s="632" t="s">
        <v>634</v>
      </c>
      <c r="D2641" s="632" t="s">
        <v>2659</v>
      </c>
      <c r="E2641" s="632" t="s">
        <v>2660</v>
      </c>
      <c r="F2641" s="649">
        <v>690</v>
      </c>
      <c r="G2641" s="649">
        <v>122130</v>
      </c>
      <c r="H2641" s="649">
        <v>0.98011363636363635</v>
      </c>
      <c r="I2641" s="649">
        <v>177</v>
      </c>
      <c r="J2641" s="649">
        <v>704</v>
      </c>
      <c r="K2641" s="649">
        <v>124608</v>
      </c>
      <c r="L2641" s="649">
        <v>1</v>
      </c>
      <c r="M2641" s="649">
        <v>177</v>
      </c>
      <c r="N2641" s="649">
        <v>636</v>
      </c>
      <c r="O2641" s="649">
        <v>113208</v>
      </c>
      <c r="P2641" s="637">
        <v>0.90851309707241912</v>
      </c>
      <c r="Q2641" s="650">
        <v>178</v>
      </c>
    </row>
    <row r="2642" spans="1:17" ht="14.4" customHeight="1" x14ac:dyDescent="0.3">
      <c r="A2642" s="631" t="s">
        <v>3253</v>
      </c>
      <c r="B2642" s="632" t="s">
        <v>2531</v>
      </c>
      <c r="C2642" s="632" t="s">
        <v>634</v>
      </c>
      <c r="D2642" s="632" t="s">
        <v>2659</v>
      </c>
      <c r="E2642" s="632" t="s">
        <v>2661</v>
      </c>
      <c r="F2642" s="649">
        <v>45</v>
      </c>
      <c r="G2642" s="649">
        <v>7965</v>
      </c>
      <c r="H2642" s="649">
        <v>0.78947368421052633</v>
      </c>
      <c r="I2642" s="649">
        <v>177</v>
      </c>
      <c r="J2642" s="649">
        <v>57</v>
      </c>
      <c r="K2642" s="649">
        <v>10089</v>
      </c>
      <c r="L2642" s="649">
        <v>1</v>
      </c>
      <c r="M2642" s="649">
        <v>177</v>
      </c>
      <c r="N2642" s="649">
        <v>51</v>
      </c>
      <c r="O2642" s="649">
        <v>9078</v>
      </c>
      <c r="P2642" s="637">
        <v>0.89979185251263749</v>
      </c>
      <c r="Q2642" s="650">
        <v>178</v>
      </c>
    </row>
    <row r="2643" spans="1:17" ht="14.4" customHeight="1" x14ac:dyDescent="0.3">
      <c r="A2643" s="631" t="s">
        <v>3253</v>
      </c>
      <c r="B2643" s="632" t="s">
        <v>2531</v>
      </c>
      <c r="C2643" s="632" t="s">
        <v>634</v>
      </c>
      <c r="D2643" s="632" t="s">
        <v>2662</v>
      </c>
      <c r="E2643" s="632" t="s">
        <v>2663</v>
      </c>
      <c r="F2643" s="649">
        <v>158</v>
      </c>
      <c r="G2643" s="649">
        <v>323584</v>
      </c>
      <c r="H2643" s="649">
        <v>1.0458469484387474</v>
      </c>
      <c r="I2643" s="649">
        <v>2048</v>
      </c>
      <c r="J2643" s="649">
        <v>151</v>
      </c>
      <c r="K2643" s="649">
        <v>309399</v>
      </c>
      <c r="L2643" s="649">
        <v>1</v>
      </c>
      <c r="M2643" s="649">
        <v>2049</v>
      </c>
      <c r="N2643" s="649">
        <v>122</v>
      </c>
      <c r="O2643" s="649">
        <v>250100</v>
      </c>
      <c r="P2643" s="637">
        <v>0.80834133271277542</v>
      </c>
      <c r="Q2643" s="650">
        <v>2050</v>
      </c>
    </row>
    <row r="2644" spans="1:17" ht="14.4" customHeight="1" x14ac:dyDescent="0.3">
      <c r="A2644" s="631" t="s">
        <v>3253</v>
      </c>
      <c r="B2644" s="632" t="s">
        <v>2531</v>
      </c>
      <c r="C2644" s="632" t="s">
        <v>634</v>
      </c>
      <c r="D2644" s="632" t="s">
        <v>2669</v>
      </c>
      <c r="E2644" s="632" t="s">
        <v>2670</v>
      </c>
      <c r="F2644" s="649">
        <v>5</v>
      </c>
      <c r="G2644" s="649">
        <v>13680</v>
      </c>
      <c r="H2644" s="649">
        <v>0.83302886371940077</v>
      </c>
      <c r="I2644" s="649">
        <v>2736</v>
      </c>
      <c r="J2644" s="649">
        <v>6</v>
      </c>
      <c r="K2644" s="649">
        <v>16422</v>
      </c>
      <c r="L2644" s="649">
        <v>1</v>
      </c>
      <c r="M2644" s="649">
        <v>2737</v>
      </c>
      <c r="N2644" s="649">
        <v>8</v>
      </c>
      <c r="O2644" s="649">
        <v>21896</v>
      </c>
      <c r="P2644" s="637">
        <v>1.3333333333333333</v>
      </c>
      <c r="Q2644" s="650">
        <v>2737</v>
      </c>
    </row>
    <row r="2645" spans="1:17" ht="14.4" customHeight="1" x14ac:dyDescent="0.3">
      <c r="A2645" s="631" t="s">
        <v>3253</v>
      </c>
      <c r="B2645" s="632" t="s">
        <v>2531</v>
      </c>
      <c r="C2645" s="632" t="s">
        <v>634</v>
      </c>
      <c r="D2645" s="632" t="s">
        <v>2669</v>
      </c>
      <c r="E2645" s="632" t="s">
        <v>2671</v>
      </c>
      <c r="F2645" s="649">
        <v>19</v>
      </c>
      <c r="G2645" s="649">
        <v>51984</v>
      </c>
      <c r="H2645" s="649">
        <v>0.99963463646328099</v>
      </c>
      <c r="I2645" s="649">
        <v>2736</v>
      </c>
      <c r="J2645" s="649">
        <v>19</v>
      </c>
      <c r="K2645" s="649">
        <v>52003</v>
      </c>
      <c r="L2645" s="649">
        <v>1</v>
      </c>
      <c r="M2645" s="649">
        <v>2737</v>
      </c>
      <c r="N2645" s="649">
        <v>18</v>
      </c>
      <c r="O2645" s="649">
        <v>49266</v>
      </c>
      <c r="P2645" s="637">
        <v>0.94736842105263153</v>
      </c>
      <c r="Q2645" s="650">
        <v>2737</v>
      </c>
    </row>
    <row r="2646" spans="1:17" ht="14.4" customHeight="1" x14ac:dyDescent="0.3">
      <c r="A2646" s="631" t="s">
        <v>3253</v>
      </c>
      <c r="B2646" s="632" t="s">
        <v>2531</v>
      </c>
      <c r="C2646" s="632" t="s">
        <v>634</v>
      </c>
      <c r="D2646" s="632" t="s">
        <v>2672</v>
      </c>
      <c r="E2646" s="632" t="s">
        <v>2673</v>
      </c>
      <c r="F2646" s="649">
        <v>5</v>
      </c>
      <c r="G2646" s="649">
        <v>26345</v>
      </c>
      <c r="H2646" s="649">
        <v>1.6666666666666667</v>
      </c>
      <c r="I2646" s="649">
        <v>5269</v>
      </c>
      <c r="J2646" s="649">
        <v>3</v>
      </c>
      <c r="K2646" s="649">
        <v>15807</v>
      </c>
      <c r="L2646" s="649">
        <v>1</v>
      </c>
      <c r="M2646" s="649">
        <v>5269</v>
      </c>
      <c r="N2646" s="649">
        <v>5</v>
      </c>
      <c r="O2646" s="649">
        <v>26350</v>
      </c>
      <c r="P2646" s="637">
        <v>1.6669829822230657</v>
      </c>
      <c r="Q2646" s="650">
        <v>5270</v>
      </c>
    </row>
    <row r="2647" spans="1:17" ht="14.4" customHeight="1" x14ac:dyDescent="0.3">
      <c r="A2647" s="631" t="s">
        <v>3253</v>
      </c>
      <c r="B2647" s="632" t="s">
        <v>2531</v>
      </c>
      <c r="C2647" s="632" t="s">
        <v>634</v>
      </c>
      <c r="D2647" s="632" t="s">
        <v>2685</v>
      </c>
      <c r="E2647" s="632" t="s">
        <v>2686</v>
      </c>
      <c r="F2647" s="649"/>
      <c r="G2647" s="649"/>
      <c r="H2647" s="649"/>
      <c r="I2647" s="649"/>
      <c r="J2647" s="649"/>
      <c r="K2647" s="649"/>
      <c r="L2647" s="649"/>
      <c r="M2647" s="649"/>
      <c r="N2647" s="649">
        <v>2</v>
      </c>
      <c r="O2647" s="649">
        <v>310</v>
      </c>
      <c r="P2647" s="637"/>
      <c r="Q2647" s="650">
        <v>155</v>
      </c>
    </row>
    <row r="2648" spans="1:17" ht="14.4" customHeight="1" x14ac:dyDescent="0.3">
      <c r="A2648" s="631" t="s">
        <v>3253</v>
      </c>
      <c r="B2648" s="632" t="s">
        <v>2531</v>
      </c>
      <c r="C2648" s="632" t="s">
        <v>634</v>
      </c>
      <c r="D2648" s="632" t="s">
        <v>2685</v>
      </c>
      <c r="E2648" s="632" t="s">
        <v>2687</v>
      </c>
      <c r="F2648" s="649"/>
      <c r="G2648" s="649"/>
      <c r="H2648" s="649"/>
      <c r="I2648" s="649"/>
      <c r="J2648" s="649">
        <v>2</v>
      </c>
      <c r="K2648" s="649">
        <v>310</v>
      </c>
      <c r="L2648" s="649">
        <v>1</v>
      </c>
      <c r="M2648" s="649">
        <v>155</v>
      </c>
      <c r="N2648" s="649"/>
      <c r="O2648" s="649"/>
      <c r="P2648" s="637"/>
      <c r="Q2648" s="650"/>
    </row>
    <row r="2649" spans="1:17" ht="14.4" customHeight="1" x14ac:dyDescent="0.3">
      <c r="A2649" s="631" t="s">
        <v>3253</v>
      </c>
      <c r="B2649" s="632" t="s">
        <v>2531</v>
      </c>
      <c r="C2649" s="632" t="s">
        <v>634</v>
      </c>
      <c r="D2649" s="632" t="s">
        <v>2688</v>
      </c>
      <c r="E2649" s="632" t="s">
        <v>2689</v>
      </c>
      <c r="F2649" s="649">
        <v>1</v>
      </c>
      <c r="G2649" s="649">
        <v>199</v>
      </c>
      <c r="H2649" s="649"/>
      <c r="I2649" s="649">
        <v>199</v>
      </c>
      <c r="J2649" s="649"/>
      <c r="K2649" s="649"/>
      <c r="L2649" s="649"/>
      <c r="M2649" s="649"/>
      <c r="N2649" s="649">
        <v>1</v>
      </c>
      <c r="O2649" s="649">
        <v>200</v>
      </c>
      <c r="P2649" s="637"/>
      <c r="Q2649" s="650">
        <v>200</v>
      </c>
    </row>
    <row r="2650" spans="1:17" ht="14.4" customHeight="1" x14ac:dyDescent="0.3">
      <c r="A2650" s="631" t="s">
        <v>3253</v>
      </c>
      <c r="B2650" s="632" t="s">
        <v>2531</v>
      </c>
      <c r="C2650" s="632" t="s">
        <v>634</v>
      </c>
      <c r="D2650" s="632" t="s">
        <v>2688</v>
      </c>
      <c r="E2650" s="632" t="s">
        <v>2690</v>
      </c>
      <c r="F2650" s="649"/>
      <c r="G2650" s="649"/>
      <c r="H2650" s="649"/>
      <c r="I2650" s="649"/>
      <c r="J2650" s="649">
        <v>5</v>
      </c>
      <c r="K2650" s="649">
        <v>995</v>
      </c>
      <c r="L2650" s="649">
        <v>1</v>
      </c>
      <c r="M2650" s="649">
        <v>199</v>
      </c>
      <c r="N2650" s="649">
        <v>1</v>
      </c>
      <c r="O2650" s="649">
        <v>200</v>
      </c>
      <c r="P2650" s="637">
        <v>0.20100502512562815</v>
      </c>
      <c r="Q2650" s="650">
        <v>200</v>
      </c>
    </row>
    <row r="2651" spans="1:17" ht="14.4" customHeight="1" x14ac:dyDescent="0.3">
      <c r="A2651" s="631" t="s">
        <v>3253</v>
      </c>
      <c r="B2651" s="632" t="s">
        <v>2531</v>
      </c>
      <c r="C2651" s="632" t="s">
        <v>634</v>
      </c>
      <c r="D2651" s="632" t="s">
        <v>2691</v>
      </c>
      <c r="E2651" s="632" t="s">
        <v>2692</v>
      </c>
      <c r="F2651" s="649">
        <v>17</v>
      </c>
      <c r="G2651" s="649">
        <v>3468</v>
      </c>
      <c r="H2651" s="649">
        <v>0.73913043478260865</v>
      </c>
      <c r="I2651" s="649">
        <v>204</v>
      </c>
      <c r="J2651" s="649">
        <v>23</v>
      </c>
      <c r="K2651" s="649">
        <v>4692</v>
      </c>
      <c r="L2651" s="649">
        <v>1</v>
      </c>
      <c r="M2651" s="649">
        <v>204</v>
      </c>
      <c r="N2651" s="649">
        <v>16</v>
      </c>
      <c r="O2651" s="649">
        <v>3281</v>
      </c>
      <c r="P2651" s="637">
        <v>0.69927536231884058</v>
      </c>
      <c r="Q2651" s="650">
        <v>205.0625</v>
      </c>
    </row>
    <row r="2652" spans="1:17" ht="14.4" customHeight="1" x14ac:dyDescent="0.3">
      <c r="A2652" s="631" t="s">
        <v>3253</v>
      </c>
      <c r="B2652" s="632" t="s">
        <v>2531</v>
      </c>
      <c r="C2652" s="632" t="s">
        <v>634</v>
      </c>
      <c r="D2652" s="632" t="s">
        <v>2693</v>
      </c>
      <c r="E2652" s="632" t="s">
        <v>2694</v>
      </c>
      <c r="F2652" s="649">
        <v>3</v>
      </c>
      <c r="G2652" s="649">
        <v>1278</v>
      </c>
      <c r="H2652" s="649"/>
      <c r="I2652" s="649">
        <v>426</v>
      </c>
      <c r="J2652" s="649"/>
      <c r="K2652" s="649"/>
      <c r="L2652" s="649"/>
      <c r="M2652" s="649"/>
      <c r="N2652" s="649">
        <v>2</v>
      </c>
      <c r="O2652" s="649">
        <v>854</v>
      </c>
      <c r="P2652" s="637"/>
      <c r="Q2652" s="650">
        <v>427</v>
      </c>
    </row>
    <row r="2653" spans="1:17" ht="14.4" customHeight="1" x14ac:dyDescent="0.3">
      <c r="A2653" s="631" t="s">
        <v>3253</v>
      </c>
      <c r="B2653" s="632" t="s">
        <v>2531</v>
      </c>
      <c r="C2653" s="632" t="s">
        <v>634</v>
      </c>
      <c r="D2653" s="632" t="s">
        <v>2698</v>
      </c>
      <c r="E2653" s="632" t="s">
        <v>2700</v>
      </c>
      <c r="F2653" s="649">
        <v>5</v>
      </c>
      <c r="G2653" s="649">
        <v>815</v>
      </c>
      <c r="H2653" s="649"/>
      <c r="I2653" s="649">
        <v>163</v>
      </c>
      <c r="J2653" s="649"/>
      <c r="K2653" s="649"/>
      <c r="L2653" s="649"/>
      <c r="M2653" s="649"/>
      <c r="N2653" s="649">
        <v>1</v>
      </c>
      <c r="O2653" s="649">
        <v>163</v>
      </c>
      <c r="P2653" s="637"/>
      <c r="Q2653" s="650">
        <v>163</v>
      </c>
    </row>
    <row r="2654" spans="1:17" ht="14.4" customHeight="1" x14ac:dyDescent="0.3">
      <c r="A2654" s="631" t="s">
        <v>3253</v>
      </c>
      <c r="B2654" s="632" t="s">
        <v>2531</v>
      </c>
      <c r="C2654" s="632" t="s">
        <v>634</v>
      </c>
      <c r="D2654" s="632" t="s">
        <v>2704</v>
      </c>
      <c r="E2654" s="632" t="s">
        <v>2705</v>
      </c>
      <c r="F2654" s="649">
        <v>10</v>
      </c>
      <c r="G2654" s="649">
        <v>21540</v>
      </c>
      <c r="H2654" s="649">
        <v>0.39981438515081208</v>
      </c>
      <c r="I2654" s="649">
        <v>2154</v>
      </c>
      <c r="J2654" s="649">
        <v>25</v>
      </c>
      <c r="K2654" s="649">
        <v>53875</v>
      </c>
      <c r="L2654" s="649">
        <v>1</v>
      </c>
      <c r="M2654" s="649">
        <v>2155</v>
      </c>
      <c r="N2654" s="649">
        <v>6</v>
      </c>
      <c r="O2654" s="649">
        <v>12936</v>
      </c>
      <c r="P2654" s="637">
        <v>0.24011136890951276</v>
      </c>
      <c r="Q2654" s="650">
        <v>2156</v>
      </c>
    </row>
    <row r="2655" spans="1:17" ht="14.4" customHeight="1" x14ac:dyDescent="0.3">
      <c r="A2655" s="631" t="s">
        <v>3253</v>
      </c>
      <c r="B2655" s="632" t="s">
        <v>2531</v>
      </c>
      <c r="C2655" s="632" t="s">
        <v>634</v>
      </c>
      <c r="D2655" s="632" t="s">
        <v>2704</v>
      </c>
      <c r="E2655" s="632" t="s">
        <v>2706</v>
      </c>
      <c r="F2655" s="649">
        <v>28</v>
      </c>
      <c r="G2655" s="649">
        <v>60312</v>
      </c>
      <c r="H2655" s="649">
        <v>1.9990719257540603</v>
      </c>
      <c r="I2655" s="649">
        <v>2154</v>
      </c>
      <c r="J2655" s="649">
        <v>14</v>
      </c>
      <c r="K2655" s="649">
        <v>30170</v>
      </c>
      <c r="L2655" s="649">
        <v>1</v>
      </c>
      <c r="M2655" s="649">
        <v>2155</v>
      </c>
      <c r="N2655" s="649">
        <v>35</v>
      </c>
      <c r="O2655" s="649">
        <v>75460</v>
      </c>
      <c r="P2655" s="637">
        <v>2.5011600928074245</v>
      </c>
      <c r="Q2655" s="650">
        <v>2156</v>
      </c>
    </row>
    <row r="2656" spans="1:17" ht="14.4" customHeight="1" x14ac:dyDescent="0.3">
      <c r="A2656" s="631" t="s">
        <v>3253</v>
      </c>
      <c r="B2656" s="632" t="s">
        <v>2531</v>
      </c>
      <c r="C2656" s="632" t="s">
        <v>634</v>
      </c>
      <c r="D2656" s="632" t="s">
        <v>2918</v>
      </c>
      <c r="E2656" s="632" t="s">
        <v>2903</v>
      </c>
      <c r="F2656" s="649">
        <v>4</v>
      </c>
      <c r="G2656" s="649">
        <v>7552</v>
      </c>
      <c r="H2656" s="649">
        <v>1.9989412387506618</v>
      </c>
      <c r="I2656" s="649">
        <v>1888</v>
      </c>
      <c r="J2656" s="649">
        <v>2</v>
      </c>
      <c r="K2656" s="649">
        <v>3778</v>
      </c>
      <c r="L2656" s="649">
        <v>1</v>
      </c>
      <c r="M2656" s="649">
        <v>1889</v>
      </c>
      <c r="N2656" s="649">
        <v>4</v>
      </c>
      <c r="O2656" s="649">
        <v>7556</v>
      </c>
      <c r="P2656" s="637">
        <v>2</v>
      </c>
      <c r="Q2656" s="650">
        <v>1889</v>
      </c>
    </row>
    <row r="2657" spans="1:17" ht="14.4" customHeight="1" x14ac:dyDescent="0.3">
      <c r="A2657" s="631" t="s">
        <v>3253</v>
      </c>
      <c r="B2657" s="632" t="s">
        <v>2531</v>
      </c>
      <c r="C2657" s="632" t="s">
        <v>634</v>
      </c>
      <c r="D2657" s="632" t="s">
        <v>2707</v>
      </c>
      <c r="E2657" s="632" t="s">
        <v>2708</v>
      </c>
      <c r="F2657" s="649"/>
      <c r="G2657" s="649"/>
      <c r="H2657" s="649"/>
      <c r="I2657" s="649"/>
      <c r="J2657" s="649">
        <v>1</v>
      </c>
      <c r="K2657" s="649">
        <v>163</v>
      </c>
      <c r="L2657" s="649">
        <v>1</v>
      </c>
      <c r="M2657" s="649">
        <v>163</v>
      </c>
      <c r="N2657" s="649"/>
      <c r="O2657" s="649"/>
      <c r="P2657" s="637"/>
      <c r="Q2657" s="650"/>
    </row>
    <row r="2658" spans="1:17" ht="14.4" customHeight="1" x14ac:dyDescent="0.3">
      <c r="A2658" s="631" t="s">
        <v>3253</v>
      </c>
      <c r="B2658" s="632" t="s">
        <v>2531</v>
      </c>
      <c r="C2658" s="632" t="s">
        <v>634</v>
      </c>
      <c r="D2658" s="632" t="s">
        <v>2707</v>
      </c>
      <c r="E2658" s="632" t="s">
        <v>2709</v>
      </c>
      <c r="F2658" s="649"/>
      <c r="G2658" s="649"/>
      <c r="H2658" s="649"/>
      <c r="I2658" s="649"/>
      <c r="J2658" s="649"/>
      <c r="K2658" s="649"/>
      <c r="L2658" s="649"/>
      <c r="M2658" s="649"/>
      <c r="N2658" s="649">
        <v>1</v>
      </c>
      <c r="O2658" s="649">
        <v>163</v>
      </c>
      <c r="P2658" s="637"/>
      <c r="Q2658" s="650">
        <v>163</v>
      </c>
    </row>
    <row r="2659" spans="1:17" ht="14.4" customHeight="1" x14ac:dyDescent="0.3">
      <c r="A2659" s="631" t="s">
        <v>3253</v>
      </c>
      <c r="B2659" s="632" t="s">
        <v>2531</v>
      </c>
      <c r="C2659" s="632" t="s">
        <v>634</v>
      </c>
      <c r="D2659" s="632" t="s">
        <v>2715</v>
      </c>
      <c r="E2659" s="632" t="s">
        <v>2716</v>
      </c>
      <c r="F2659" s="649">
        <v>5</v>
      </c>
      <c r="G2659" s="649">
        <v>42295</v>
      </c>
      <c r="H2659" s="649">
        <v>1.6664696611505123</v>
      </c>
      <c r="I2659" s="649">
        <v>8459</v>
      </c>
      <c r="J2659" s="649">
        <v>3</v>
      </c>
      <c r="K2659" s="649">
        <v>25380</v>
      </c>
      <c r="L2659" s="649">
        <v>1</v>
      </c>
      <c r="M2659" s="649">
        <v>8460</v>
      </c>
      <c r="N2659" s="649">
        <v>6</v>
      </c>
      <c r="O2659" s="649">
        <v>50772</v>
      </c>
      <c r="P2659" s="637">
        <v>2.0004728132387708</v>
      </c>
      <c r="Q2659" s="650">
        <v>8462</v>
      </c>
    </row>
    <row r="2660" spans="1:17" ht="14.4" customHeight="1" x14ac:dyDescent="0.3">
      <c r="A2660" s="631" t="s">
        <v>3253</v>
      </c>
      <c r="B2660" s="632" t="s">
        <v>2531</v>
      </c>
      <c r="C2660" s="632" t="s">
        <v>634</v>
      </c>
      <c r="D2660" s="632" t="s">
        <v>2715</v>
      </c>
      <c r="E2660" s="632" t="s">
        <v>2717</v>
      </c>
      <c r="F2660" s="649">
        <v>21</v>
      </c>
      <c r="G2660" s="649">
        <v>177639</v>
      </c>
      <c r="H2660" s="649">
        <v>2.3330575256107169</v>
      </c>
      <c r="I2660" s="649">
        <v>8459</v>
      </c>
      <c r="J2660" s="649">
        <v>9</v>
      </c>
      <c r="K2660" s="649">
        <v>76140</v>
      </c>
      <c r="L2660" s="649">
        <v>1</v>
      </c>
      <c r="M2660" s="649">
        <v>8460</v>
      </c>
      <c r="N2660" s="649"/>
      <c r="O2660" s="649"/>
      <c r="P2660" s="637"/>
      <c r="Q2660" s="650"/>
    </row>
    <row r="2661" spans="1:17" ht="14.4" customHeight="1" x14ac:dyDescent="0.3">
      <c r="A2661" s="631" t="s">
        <v>3253</v>
      </c>
      <c r="B2661" s="632" t="s">
        <v>2531</v>
      </c>
      <c r="C2661" s="632" t="s">
        <v>634</v>
      </c>
      <c r="D2661" s="632" t="s">
        <v>2721</v>
      </c>
      <c r="E2661" s="632" t="s">
        <v>2722</v>
      </c>
      <c r="F2661" s="649"/>
      <c r="G2661" s="649"/>
      <c r="H2661" s="649"/>
      <c r="I2661" s="649"/>
      <c r="J2661" s="649">
        <v>1</v>
      </c>
      <c r="K2661" s="649">
        <v>2053</v>
      </c>
      <c r="L2661" s="649">
        <v>1</v>
      </c>
      <c r="M2661" s="649">
        <v>2053</v>
      </c>
      <c r="N2661" s="649">
        <v>1</v>
      </c>
      <c r="O2661" s="649">
        <v>2055</v>
      </c>
      <c r="P2661" s="637">
        <v>1.0009741841207989</v>
      </c>
      <c r="Q2661" s="650">
        <v>2055</v>
      </c>
    </row>
    <row r="2662" spans="1:17" ht="14.4" customHeight="1" x14ac:dyDescent="0.3">
      <c r="A2662" s="631" t="s">
        <v>3253</v>
      </c>
      <c r="B2662" s="632" t="s">
        <v>2531</v>
      </c>
      <c r="C2662" s="632" t="s">
        <v>634</v>
      </c>
      <c r="D2662" s="632" t="s">
        <v>2922</v>
      </c>
      <c r="E2662" s="632" t="s">
        <v>2923</v>
      </c>
      <c r="F2662" s="649">
        <v>2</v>
      </c>
      <c r="G2662" s="649">
        <v>11506</v>
      </c>
      <c r="H2662" s="649"/>
      <c r="I2662" s="649">
        <v>5753</v>
      </c>
      <c r="J2662" s="649"/>
      <c r="K2662" s="649"/>
      <c r="L2662" s="649"/>
      <c r="M2662" s="649"/>
      <c r="N2662" s="649"/>
      <c r="O2662" s="649"/>
      <c r="P2662" s="637"/>
      <c r="Q2662" s="650"/>
    </row>
    <row r="2663" spans="1:17" ht="14.4" customHeight="1" x14ac:dyDescent="0.3">
      <c r="A2663" s="631" t="s">
        <v>3253</v>
      </c>
      <c r="B2663" s="632" t="s">
        <v>2531</v>
      </c>
      <c r="C2663" s="632" t="s">
        <v>634</v>
      </c>
      <c r="D2663" s="632" t="s">
        <v>2922</v>
      </c>
      <c r="E2663" s="632" t="s">
        <v>2924</v>
      </c>
      <c r="F2663" s="649"/>
      <c r="G2663" s="649"/>
      <c r="H2663" s="649"/>
      <c r="I2663" s="649"/>
      <c r="J2663" s="649">
        <v>1</v>
      </c>
      <c r="K2663" s="649">
        <v>5753</v>
      </c>
      <c r="L2663" s="649">
        <v>1</v>
      </c>
      <c r="M2663" s="649">
        <v>5753</v>
      </c>
      <c r="N2663" s="649">
        <v>2</v>
      </c>
      <c r="O2663" s="649">
        <v>11509</v>
      </c>
      <c r="P2663" s="637">
        <v>2.0005214670606639</v>
      </c>
      <c r="Q2663" s="650">
        <v>5754.5</v>
      </c>
    </row>
    <row r="2664" spans="1:17" ht="14.4" customHeight="1" x14ac:dyDescent="0.3">
      <c r="A2664" s="631" t="s">
        <v>3253</v>
      </c>
      <c r="B2664" s="632" t="s">
        <v>2531</v>
      </c>
      <c r="C2664" s="632" t="s">
        <v>634</v>
      </c>
      <c r="D2664" s="632" t="s">
        <v>2734</v>
      </c>
      <c r="E2664" s="632" t="s">
        <v>2735</v>
      </c>
      <c r="F2664" s="649">
        <v>8</v>
      </c>
      <c r="G2664" s="649">
        <v>2816</v>
      </c>
      <c r="H2664" s="649">
        <v>4</v>
      </c>
      <c r="I2664" s="649">
        <v>352</v>
      </c>
      <c r="J2664" s="649">
        <v>2</v>
      </c>
      <c r="K2664" s="649">
        <v>704</v>
      </c>
      <c r="L2664" s="649">
        <v>1</v>
      </c>
      <c r="M2664" s="649">
        <v>352</v>
      </c>
      <c r="N2664" s="649">
        <v>4</v>
      </c>
      <c r="O2664" s="649">
        <v>1412</v>
      </c>
      <c r="P2664" s="637">
        <v>2.0056818181818183</v>
      </c>
      <c r="Q2664" s="650">
        <v>353</v>
      </c>
    </row>
    <row r="2665" spans="1:17" ht="14.4" customHeight="1" x14ac:dyDescent="0.3">
      <c r="A2665" s="631" t="s">
        <v>513</v>
      </c>
      <c r="B2665" s="632" t="s">
        <v>2498</v>
      </c>
      <c r="C2665" s="632" t="s">
        <v>634</v>
      </c>
      <c r="D2665" s="632" t="s">
        <v>2517</v>
      </c>
      <c r="E2665" s="632" t="s">
        <v>2519</v>
      </c>
      <c r="F2665" s="649"/>
      <c r="G2665" s="649"/>
      <c r="H2665" s="649"/>
      <c r="I2665" s="649"/>
      <c r="J2665" s="649"/>
      <c r="K2665" s="649"/>
      <c r="L2665" s="649"/>
      <c r="M2665" s="649"/>
      <c r="N2665" s="649">
        <v>1</v>
      </c>
      <c r="O2665" s="649">
        <v>132</v>
      </c>
      <c r="P2665" s="637"/>
      <c r="Q2665" s="650">
        <v>132</v>
      </c>
    </row>
    <row r="2666" spans="1:17" ht="14.4" customHeight="1" x14ac:dyDescent="0.3">
      <c r="A2666" s="631" t="s">
        <v>513</v>
      </c>
      <c r="B2666" s="632" t="s">
        <v>2498</v>
      </c>
      <c r="C2666" s="632" t="s">
        <v>634</v>
      </c>
      <c r="D2666" s="632" t="s">
        <v>2527</v>
      </c>
      <c r="E2666" s="632" t="s">
        <v>2528</v>
      </c>
      <c r="F2666" s="649"/>
      <c r="G2666" s="649"/>
      <c r="H2666" s="649"/>
      <c r="I2666" s="649"/>
      <c r="J2666" s="649"/>
      <c r="K2666" s="649"/>
      <c r="L2666" s="649"/>
      <c r="M2666" s="649"/>
      <c r="N2666" s="649">
        <v>1</v>
      </c>
      <c r="O2666" s="649">
        <v>743</v>
      </c>
      <c r="P2666" s="637"/>
      <c r="Q2666" s="650">
        <v>743</v>
      </c>
    </row>
    <row r="2667" spans="1:17" ht="14.4" customHeight="1" x14ac:dyDescent="0.3">
      <c r="A2667" s="631" t="s">
        <v>513</v>
      </c>
      <c r="B2667" s="632" t="s">
        <v>2531</v>
      </c>
      <c r="C2667" s="632" t="s">
        <v>2499</v>
      </c>
      <c r="D2667" s="632" t="s">
        <v>2533</v>
      </c>
      <c r="E2667" s="632" t="s">
        <v>618</v>
      </c>
      <c r="F2667" s="649"/>
      <c r="G2667" s="649"/>
      <c r="H2667" s="649"/>
      <c r="I2667" s="649"/>
      <c r="J2667" s="649"/>
      <c r="K2667" s="649"/>
      <c r="L2667" s="649"/>
      <c r="M2667" s="649"/>
      <c r="N2667" s="649">
        <v>-5</v>
      </c>
      <c r="O2667" s="649">
        <v>-12952.65</v>
      </c>
      <c r="P2667" s="637"/>
      <c r="Q2667" s="650">
        <v>2590.5299999999997</v>
      </c>
    </row>
    <row r="2668" spans="1:17" ht="14.4" customHeight="1" x14ac:dyDescent="0.3">
      <c r="A2668" s="631" t="s">
        <v>513</v>
      </c>
      <c r="B2668" s="632" t="s">
        <v>2531</v>
      </c>
      <c r="C2668" s="632" t="s">
        <v>2499</v>
      </c>
      <c r="D2668" s="632" t="s">
        <v>2534</v>
      </c>
      <c r="E2668" s="632" t="s">
        <v>618</v>
      </c>
      <c r="F2668" s="649"/>
      <c r="G2668" s="649"/>
      <c r="H2668" s="649"/>
      <c r="I2668" s="649"/>
      <c r="J2668" s="649"/>
      <c r="K2668" s="649"/>
      <c r="L2668" s="649"/>
      <c r="M2668" s="649"/>
      <c r="N2668" s="649">
        <v>-3</v>
      </c>
      <c r="O2668" s="649">
        <v>-19428.93</v>
      </c>
      <c r="P2668" s="637"/>
      <c r="Q2668" s="650">
        <v>6476.31</v>
      </c>
    </row>
    <row r="2669" spans="1:17" ht="14.4" customHeight="1" x14ac:dyDescent="0.3">
      <c r="A2669" s="631" t="s">
        <v>513</v>
      </c>
      <c r="B2669" s="632" t="s">
        <v>2531</v>
      </c>
      <c r="C2669" s="632" t="s">
        <v>2499</v>
      </c>
      <c r="D2669" s="632" t="s">
        <v>2535</v>
      </c>
      <c r="E2669" s="632" t="s">
        <v>675</v>
      </c>
      <c r="F2669" s="649"/>
      <c r="G2669" s="649"/>
      <c r="H2669" s="649"/>
      <c r="I2669" s="649"/>
      <c r="J2669" s="649"/>
      <c r="K2669" s="649"/>
      <c r="L2669" s="649"/>
      <c r="M2669" s="649"/>
      <c r="N2669" s="649">
        <v>-0.18</v>
      </c>
      <c r="O2669" s="649">
        <v>-865.18</v>
      </c>
      <c r="P2669" s="637"/>
      <c r="Q2669" s="650">
        <v>4806.5555555555557</v>
      </c>
    </row>
    <row r="2670" spans="1:17" ht="14.4" customHeight="1" x14ac:dyDescent="0.3">
      <c r="A2670" s="631" t="s">
        <v>513</v>
      </c>
      <c r="B2670" s="632" t="s">
        <v>2531</v>
      </c>
      <c r="C2670" s="632" t="s">
        <v>2499</v>
      </c>
      <c r="D2670" s="632" t="s">
        <v>2538</v>
      </c>
      <c r="E2670" s="632" t="s">
        <v>675</v>
      </c>
      <c r="F2670" s="649"/>
      <c r="G2670" s="649"/>
      <c r="H2670" s="649"/>
      <c r="I2670" s="649"/>
      <c r="J2670" s="649"/>
      <c r="K2670" s="649"/>
      <c r="L2670" s="649"/>
      <c r="M2670" s="649"/>
      <c r="N2670" s="649">
        <v>-0.54</v>
      </c>
      <c r="O2670" s="649">
        <v>-5339.47</v>
      </c>
      <c r="P2670" s="637"/>
      <c r="Q2670" s="650">
        <v>9887.9074074074069</v>
      </c>
    </row>
    <row r="2671" spans="1:17" ht="14.4" customHeight="1" x14ac:dyDescent="0.3">
      <c r="A2671" s="631" t="s">
        <v>513</v>
      </c>
      <c r="B2671" s="632" t="s">
        <v>2531</v>
      </c>
      <c r="C2671" s="632" t="s">
        <v>2499</v>
      </c>
      <c r="D2671" s="632" t="s">
        <v>2538</v>
      </c>
      <c r="E2671" s="632" t="s">
        <v>754</v>
      </c>
      <c r="F2671" s="649">
        <v>-0.02</v>
      </c>
      <c r="G2671" s="649">
        <v>-197.75</v>
      </c>
      <c r="H2671" s="649"/>
      <c r="I2671" s="649">
        <v>9887.5</v>
      </c>
      <c r="J2671" s="649"/>
      <c r="K2671" s="649"/>
      <c r="L2671" s="649"/>
      <c r="M2671" s="649"/>
      <c r="N2671" s="649"/>
      <c r="O2671" s="649"/>
      <c r="P2671" s="637"/>
      <c r="Q2671" s="650"/>
    </row>
    <row r="2672" spans="1:17" ht="14.4" customHeight="1" x14ac:dyDescent="0.3">
      <c r="A2672" s="631" t="s">
        <v>513</v>
      </c>
      <c r="B2672" s="632" t="s">
        <v>2531</v>
      </c>
      <c r="C2672" s="632" t="s">
        <v>2499</v>
      </c>
      <c r="D2672" s="632" t="s">
        <v>2542</v>
      </c>
      <c r="E2672" s="632" t="s">
        <v>616</v>
      </c>
      <c r="F2672" s="649">
        <v>0</v>
      </c>
      <c r="G2672" s="649">
        <v>-1349.33</v>
      </c>
      <c r="H2672" s="649"/>
      <c r="I2672" s="649"/>
      <c r="J2672" s="649"/>
      <c r="K2672" s="649"/>
      <c r="L2672" s="649"/>
      <c r="M2672" s="649"/>
      <c r="N2672" s="649"/>
      <c r="O2672" s="649"/>
      <c r="P2672" s="637"/>
      <c r="Q2672" s="650"/>
    </row>
    <row r="2673" spans="1:17" ht="14.4" customHeight="1" x14ac:dyDescent="0.3">
      <c r="A2673" s="631" t="s">
        <v>513</v>
      </c>
      <c r="B2673" s="632" t="s">
        <v>2531</v>
      </c>
      <c r="C2673" s="632" t="s">
        <v>2499</v>
      </c>
      <c r="D2673" s="632" t="s">
        <v>2544</v>
      </c>
      <c r="E2673" s="632" t="s">
        <v>716</v>
      </c>
      <c r="F2673" s="649">
        <v>-2</v>
      </c>
      <c r="G2673" s="649">
        <v>-8854.0400000000009</v>
      </c>
      <c r="H2673" s="649"/>
      <c r="I2673" s="649">
        <v>4427.0200000000004</v>
      </c>
      <c r="J2673" s="649"/>
      <c r="K2673" s="649"/>
      <c r="L2673" s="649"/>
      <c r="M2673" s="649"/>
      <c r="N2673" s="649"/>
      <c r="O2673" s="649"/>
      <c r="P2673" s="637"/>
      <c r="Q2673" s="650"/>
    </row>
    <row r="2674" spans="1:17" ht="14.4" customHeight="1" x14ac:dyDescent="0.3">
      <c r="A2674" s="631" t="s">
        <v>513</v>
      </c>
      <c r="B2674" s="632" t="s">
        <v>2531</v>
      </c>
      <c r="C2674" s="632" t="s">
        <v>2499</v>
      </c>
      <c r="D2674" s="632" t="s">
        <v>2545</v>
      </c>
      <c r="E2674" s="632" t="s">
        <v>716</v>
      </c>
      <c r="F2674" s="649">
        <v>-1.05</v>
      </c>
      <c r="G2674" s="649">
        <v>-9296.75</v>
      </c>
      <c r="H2674" s="649"/>
      <c r="I2674" s="649">
        <v>8854.0476190476184</v>
      </c>
      <c r="J2674" s="649"/>
      <c r="K2674" s="649"/>
      <c r="L2674" s="649"/>
      <c r="M2674" s="649"/>
      <c r="N2674" s="649"/>
      <c r="O2674" s="649"/>
      <c r="P2674" s="637"/>
      <c r="Q2674" s="650"/>
    </row>
    <row r="2675" spans="1:17" ht="14.4" customHeight="1" x14ac:dyDescent="0.3">
      <c r="A2675" s="631" t="s">
        <v>513</v>
      </c>
      <c r="B2675" s="632" t="s">
        <v>2531</v>
      </c>
      <c r="C2675" s="632" t="s">
        <v>2499</v>
      </c>
      <c r="D2675" s="632" t="s">
        <v>2546</v>
      </c>
      <c r="E2675" s="632" t="s">
        <v>723</v>
      </c>
      <c r="F2675" s="649"/>
      <c r="G2675" s="649"/>
      <c r="H2675" s="649"/>
      <c r="I2675" s="649"/>
      <c r="J2675" s="649">
        <v>-0.15000000000000002</v>
      </c>
      <c r="K2675" s="649">
        <v>-292.39</v>
      </c>
      <c r="L2675" s="649">
        <v>1</v>
      </c>
      <c r="M2675" s="649">
        <v>1949.2666666666662</v>
      </c>
      <c r="N2675" s="649"/>
      <c r="O2675" s="649"/>
      <c r="P2675" s="637"/>
      <c r="Q2675" s="650"/>
    </row>
    <row r="2676" spans="1:17" ht="14.4" customHeight="1" x14ac:dyDescent="0.3">
      <c r="A2676" s="631" t="s">
        <v>513</v>
      </c>
      <c r="B2676" s="632" t="s">
        <v>2531</v>
      </c>
      <c r="C2676" s="632" t="s">
        <v>2499</v>
      </c>
      <c r="D2676" s="632" t="s">
        <v>2547</v>
      </c>
      <c r="E2676" s="632" t="s">
        <v>716</v>
      </c>
      <c r="F2676" s="649">
        <v>-5</v>
      </c>
      <c r="G2676" s="649">
        <v>-8854.0499999999993</v>
      </c>
      <c r="H2676" s="649"/>
      <c r="I2676" s="649">
        <v>1770.81</v>
      </c>
      <c r="J2676" s="649"/>
      <c r="K2676" s="649"/>
      <c r="L2676" s="649"/>
      <c r="M2676" s="649"/>
      <c r="N2676" s="649">
        <v>-0.05</v>
      </c>
      <c r="O2676" s="649">
        <v>-90.95</v>
      </c>
      <c r="P2676" s="637"/>
      <c r="Q2676" s="650">
        <v>1819</v>
      </c>
    </row>
    <row r="2677" spans="1:17" ht="14.4" customHeight="1" x14ac:dyDescent="0.3">
      <c r="A2677" s="631" t="s">
        <v>513</v>
      </c>
      <c r="B2677" s="632" t="s">
        <v>2531</v>
      </c>
      <c r="C2677" s="632" t="s">
        <v>2499</v>
      </c>
      <c r="D2677" s="632" t="s">
        <v>2548</v>
      </c>
      <c r="E2677" s="632" t="s">
        <v>625</v>
      </c>
      <c r="F2677" s="649">
        <v>-0.15</v>
      </c>
      <c r="G2677" s="649">
        <v>-77.64</v>
      </c>
      <c r="H2677" s="649"/>
      <c r="I2677" s="649">
        <v>517.6</v>
      </c>
      <c r="J2677" s="649"/>
      <c r="K2677" s="649"/>
      <c r="L2677" s="649"/>
      <c r="M2677" s="649"/>
      <c r="N2677" s="649"/>
      <c r="O2677" s="649"/>
      <c r="P2677" s="637"/>
      <c r="Q2677" s="650"/>
    </row>
    <row r="2678" spans="1:17" ht="14.4" customHeight="1" x14ac:dyDescent="0.3">
      <c r="A2678" s="631" t="s">
        <v>513</v>
      </c>
      <c r="B2678" s="632" t="s">
        <v>2531</v>
      </c>
      <c r="C2678" s="632" t="s">
        <v>2499</v>
      </c>
      <c r="D2678" s="632" t="s">
        <v>2549</v>
      </c>
      <c r="E2678" s="632" t="s">
        <v>627</v>
      </c>
      <c r="F2678" s="649">
        <v>-0.05</v>
      </c>
      <c r="G2678" s="649">
        <v>-45.19</v>
      </c>
      <c r="H2678" s="649"/>
      <c r="I2678" s="649">
        <v>903.8</v>
      </c>
      <c r="J2678" s="649"/>
      <c r="K2678" s="649"/>
      <c r="L2678" s="649"/>
      <c r="M2678" s="649"/>
      <c r="N2678" s="649"/>
      <c r="O2678" s="649"/>
      <c r="P2678" s="637"/>
      <c r="Q2678" s="650"/>
    </row>
    <row r="2679" spans="1:17" ht="14.4" customHeight="1" x14ac:dyDescent="0.3">
      <c r="A2679" s="631" t="s">
        <v>513</v>
      </c>
      <c r="B2679" s="632" t="s">
        <v>2531</v>
      </c>
      <c r="C2679" s="632" t="s">
        <v>2499</v>
      </c>
      <c r="D2679" s="632" t="s">
        <v>2550</v>
      </c>
      <c r="E2679" s="632" t="s">
        <v>716</v>
      </c>
      <c r="F2679" s="649">
        <v>0</v>
      </c>
      <c r="G2679" s="649">
        <v>0</v>
      </c>
      <c r="H2679" s="649"/>
      <c r="I2679" s="649"/>
      <c r="J2679" s="649"/>
      <c r="K2679" s="649"/>
      <c r="L2679" s="649"/>
      <c r="M2679" s="649"/>
      <c r="N2679" s="649"/>
      <c r="O2679" s="649"/>
      <c r="P2679" s="637"/>
      <c r="Q2679" s="650"/>
    </row>
    <row r="2680" spans="1:17" ht="14.4" customHeight="1" x14ac:dyDescent="0.3">
      <c r="A2680" s="631" t="s">
        <v>513</v>
      </c>
      <c r="B2680" s="632" t="s">
        <v>2531</v>
      </c>
      <c r="C2680" s="632" t="s">
        <v>2501</v>
      </c>
      <c r="D2680" s="632" t="s">
        <v>2768</v>
      </c>
      <c r="E2680" s="632" t="s">
        <v>2769</v>
      </c>
      <c r="F2680" s="649"/>
      <c r="G2680" s="649"/>
      <c r="H2680" s="649"/>
      <c r="I2680" s="649"/>
      <c r="J2680" s="649"/>
      <c r="K2680" s="649"/>
      <c r="L2680" s="649"/>
      <c r="M2680" s="649"/>
      <c r="N2680" s="649">
        <v>0</v>
      </c>
      <c r="O2680" s="649">
        <v>-272</v>
      </c>
      <c r="P2680" s="637"/>
      <c r="Q2680" s="650"/>
    </row>
    <row r="2681" spans="1:17" ht="14.4" customHeight="1" x14ac:dyDescent="0.3">
      <c r="A2681" s="631" t="s">
        <v>513</v>
      </c>
      <c r="B2681" s="632" t="s">
        <v>2531</v>
      </c>
      <c r="C2681" s="632" t="s">
        <v>2501</v>
      </c>
      <c r="D2681" s="632" t="s">
        <v>2770</v>
      </c>
      <c r="E2681" s="632" t="s">
        <v>2771</v>
      </c>
      <c r="F2681" s="649"/>
      <c r="G2681" s="649"/>
      <c r="H2681" s="649"/>
      <c r="I2681" s="649"/>
      <c r="J2681" s="649"/>
      <c r="K2681" s="649"/>
      <c r="L2681" s="649"/>
      <c r="M2681" s="649"/>
      <c r="N2681" s="649">
        <v>-3</v>
      </c>
      <c r="O2681" s="649">
        <v>-2916.96</v>
      </c>
      <c r="P2681" s="637"/>
      <c r="Q2681" s="650">
        <v>972.32</v>
      </c>
    </row>
    <row r="2682" spans="1:17" ht="14.4" customHeight="1" x14ac:dyDescent="0.3">
      <c r="A2682" s="631" t="s">
        <v>513</v>
      </c>
      <c r="B2682" s="632" t="s">
        <v>2531</v>
      </c>
      <c r="C2682" s="632" t="s">
        <v>2501</v>
      </c>
      <c r="D2682" s="632" t="s">
        <v>2773</v>
      </c>
      <c r="E2682" s="632" t="s">
        <v>2771</v>
      </c>
      <c r="F2682" s="649"/>
      <c r="G2682" s="649"/>
      <c r="H2682" s="649"/>
      <c r="I2682" s="649"/>
      <c r="J2682" s="649"/>
      <c r="K2682" s="649"/>
      <c r="L2682" s="649"/>
      <c r="M2682" s="649"/>
      <c r="N2682" s="649">
        <v>-1</v>
      </c>
      <c r="O2682" s="649">
        <v>-5394.91</v>
      </c>
      <c r="P2682" s="637"/>
      <c r="Q2682" s="650">
        <v>5394.91</v>
      </c>
    </row>
    <row r="2683" spans="1:17" ht="14.4" customHeight="1" x14ac:dyDescent="0.3">
      <c r="A2683" s="631" t="s">
        <v>513</v>
      </c>
      <c r="B2683" s="632" t="s">
        <v>2531</v>
      </c>
      <c r="C2683" s="632" t="s">
        <v>2501</v>
      </c>
      <c r="D2683" s="632" t="s">
        <v>2774</v>
      </c>
      <c r="E2683" s="632" t="s">
        <v>2771</v>
      </c>
      <c r="F2683" s="649"/>
      <c r="G2683" s="649"/>
      <c r="H2683" s="649"/>
      <c r="I2683" s="649"/>
      <c r="J2683" s="649"/>
      <c r="K2683" s="649"/>
      <c r="L2683" s="649"/>
      <c r="M2683" s="649"/>
      <c r="N2683" s="649">
        <v>-1</v>
      </c>
      <c r="O2683" s="649">
        <v>-3202.3</v>
      </c>
      <c r="P2683" s="637"/>
      <c r="Q2683" s="650">
        <v>3202.3</v>
      </c>
    </row>
    <row r="2684" spans="1:17" ht="14.4" customHeight="1" x14ac:dyDescent="0.3">
      <c r="A2684" s="631" t="s">
        <v>513</v>
      </c>
      <c r="B2684" s="632" t="s">
        <v>2531</v>
      </c>
      <c r="C2684" s="632" t="s">
        <v>2501</v>
      </c>
      <c r="D2684" s="632" t="s">
        <v>2777</v>
      </c>
      <c r="E2684" s="632" t="s">
        <v>2778</v>
      </c>
      <c r="F2684" s="649"/>
      <c r="G2684" s="649"/>
      <c r="H2684" s="649"/>
      <c r="I2684" s="649"/>
      <c r="J2684" s="649"/>
      <c r="K2684" s="649"/>
      <c r="L2684" s="649"/>
      <c r="M2684" s="649"/>
      <c r="N2684" s="649">
        <v>0</v>
      </c>
      <c r="O2684" s="649">
        <v>-2215.5</v>
      </c>
      <c r="P2684" s="637"/>
      <c r="Q2684" s="650"/>
    </row>
    <row r="2685" spans="1:17" ht="14.4" customHeight="1" x14ac:dyDescent="0.3">
      <c r="A2685" s="631" t="s">
        <v>513</v>
      </c>
      <c r="B2685" s="632" t="s">
        <v>2531</v>
      </c>
      <c r="C2685" s="632" t="s">
        <v>2501</v>
      </c>
      <c r="D2685" s="632" t="s">
        <v>2779</v>
      </c>
      <c r="E2685" s="632" t="s">
        <v>2778</v>
      </c>
      <c r="F2685" s="649"/>
      <c r="G2685" s="649"/>
      <c r="H2685" s="649"/>
      <c r="I2685" s="649"/>
      <c r="J2685" s="649"/>
      <c r="K2685" s="649"/>
      <c r="L2685" s="649"/>
      <c r="M2685" s="649"/>
      <c r="N2685" s="649">
        <v>-2</v>
      </c>
      <c r="O2685" s="649">
        <v>-5500.85</v>
      </c>
      <c r="P2685" s="637"/>
      <c r="Q2685" s="650">
        <v>2750.4250000000002</v>
      </c>
    </row>
    <row r="2686" spans="1:17" ht="14.4" customHeight="1" x14ac:dyDescent="0.3">
      <c r="A2686" s="631" t="s">
        <v>513</v>
      </c>
      <c r="B2686" s="632" t="s">
        <v>2531</v>
      </c>
      <c r="C2686" s="632" t="s">
        <v>2501</v>
      </c>
      <c r="D2686" s="632" t="s">
        <v>3177</v>
      </c>
      <c r="E2686" s="632" t="s">
        <v>3178</v>
      </c>
      <c r="F2686" s="649"/>
      <c r="G2686" s="649"/>
      <c r="H2686" s="649"/>
      <c r="I2686" s="649"/>
      <c r="J2686" s="649"/>
      <c r="K2686" s="649"/>
      <c r="L2686" s="649"/>
      <c r="M2686" s="649"/>
      <c r="N2686" s="649">
        <v>0</v>
      </c>
      <c r="O2686" s="649">
        <v>-5143.8900000000003</v>
      </c>
      <c r="P2686" s="637"/>
      <c r="Q2686" s="650"/>
    </row>
    <row r="2687" spans="1:17" ht="14.4" customHeight="1" x14ac:dyDescent="0.3">
      <c r="A2687" s="631" t="s">
        <v>513</v>
      </c>
      <c r="B2687" s="632" t="s">
        <v>2531</v>
      </c>
      <c r="C2687" s="632" t="s">
        <v>2501</v>
      </c>
      <c r="D2687" s="632" t="s">
        <v>2782</v>
      </c>
      <c r="E2687" s="632" t="s">
        <v>2783</v>
      </c>
      <c r="F2687" s="649"/>
      <c r="G2687" s="649"/>
      <c r="H2687" s="649"/>
      <c r="I2687" s="649"/>
      <c r="J2687" s="649"/>
      <c r="K2687" s="649"/>
      <c r="L2687" s="649"/>
      <c r="M2687" s="649"/>
      <c r="N2687" s="649">
        <v>0</v>
      </c>
      <c r="O2687" s="649">
        <v>-3087.44</v>
      </c>
      <c r="P2687" s="637"/>
      <c r="Q2687" s="650"/>
    </row>
    <row r="2688" spans="1:17" ht="14.4" customHeight="1" x14ac:dyDescent="0.3">
      <c r="A2688" s="631" t="s">
        <v>513</v>
      </c>
      <c r="B2688" s="632" t="s">
        <v>2531</v>
      </c>
      <c r="C2688" s="632" t="s">
        <v>2501</v>
      </c>
      <c r="D2688" s="632" t="s">
        <v>2784</v>
      </c>
      <c r="E2688" s="632" t="s">
        <v>2785</v>
      </c>
      <c r="F2688" s="649"/>
      <c r="G2688" s="649"/>
      <c r="H2688" s="649"/>
      <c r="I2688" s="649"/>
      <c r="J2688" s="649"/>
      <c r="K2688" s="649"/>
      <c r="L2688" s="649"/>
      <c r="M2688" s="649"/>
      <c r="N2688" s="649">
        <v>0</v>
      </c>
      <c r="O2688" s="649">
        <v>-367.65</v>
      </c>
      <c r="P2688" s="637"/>
      <c r="Q2688" s="650"/>
    </row>
    <row r="2689" spans="1:17" ht="14.4" customHeight="1" x14ac:dyDescent="0.3">
      <c r="A2689" s="631" t="s">
        <v>513</v>
      </c>
      <c r="B2689" s="632" t="s">
        <v>2531</v>
      </c>
      <c r="C2689" s="632" t="s">
        <v>2501</v>
      </c>
      <c r="D2689" s="632" t="s">
        <v>2791</v>
      </c>
      <c r="E2689" s="632" t="s">
        <v>2792</v>
      </c>
      <c r="F2689" s="649"/>
      <c r="G2689" s="649"/>
      <c r="H2689" s="649"/>
      <c r="I2689" s="649"/>
      <c r="J2689" s="649"/>
      <c r="K2689" s="649"/>
      <c r="L2689" s="649"/>
      <c r="M2689" s="649"/>
      <c r="N2689" s="649">
        <v>0</v>
      </c>
      <c r="O2689" s="649">
        <v>-10339.16</v>
      </c>
      <c r="P2689" s="637"/>
      <c r="Q2689" s="650"/>
    </row>
    <row r="2690" spans="1:17" ht="14.4" customHeight="1" x14ac:dyDescent="0.3">
      <c r="A2690" s="631" t="s">
        <v>513</v>
      </c>
      <c r="B2690" s="632" t="s">
        <v>2531</v>
      </c>
      <c r="C2690" s="632" t="s">
        <v>2501</v>
      </c>
      <c r="D2690" s="632" t="s">
        <v>2797</v>
      </c>
      <c r="E2690" s="632" t="s">
        <v>2798</v>
      </c>
      <c r="F2690" s="649"/>
      <c r="G2690" s="649"/>
      <c r="H2690" s="649"/>
      <c r="I2690" s="649"/>
      <c r="J2690" s="649"/>
      <c r="K2690" s="649"/>
      <c r="L2690" s="649"/>
      <c r="M2690" s="649"/>
      <c r="N2690" s="649">
        <v>0</v>
      </c>
      <c r="O2690" s="649">
        <v>-589.30999999999995</v>
      </c>
      <c r="P2690" s="637"/>
      <c r="Q2690" s="650"/>
    </row>
    <row r="2691" spans="1:17" ht="14.4" customHeight="1" x14ac:dyDescent="0.3">
      <c r="A2691" s="631" t="s">
        <v>513</v>
      </c>
      <c r="B2691" s="632" t="s">
        <v>2531</v>
      </c>
      <c r="C2691" s="632" t="s">
        <v>2501</v>
      </c>
      <c r="D2691" s="632" t="s">
        <v>2799</v>
      </c>
      <c r="E2691" s="632" t="s">
        <v>2800</v>
      </c>
      <c r="F2691" s="649"/>
      <c r="G2691" s="649"/>
      <c r="H2691" s="649"/>
      <c r="I2691" s="649"/>
      <c r="J2691" s="649"/>
      <c r="K2691" s="649"/>
      <c r="L2691" s="649"/>
      <c r="M2691" s="649"/>
      <c r="N2691" s="649">
        <v>0</v>
      </c>
      <c r="O2691" s="649">
        <v>-1667.4</v>
      </c>
      <c r="P2691" s="637"/>
      <c r="Q2691" s="650"/>
    </row>
    <row r="2692" spans="1:17" ht="14.4" customHeight="1" x14ac:dyDescent="0.3">
      <c r="A2692" s="631" t="s">
        <v>513</v>
      </c>
      <c r="B2692" s="632" t="s">
        <v>2531</v>
      </c>
      <c r="C2692" s="632" t="s">
        <v>2501</v>
      </c>
      <c r="D2692" s="632" t="s">
        <v>2805</v>
      </c>
      <c r="E2692" s="632" t="s">
        <v>2806</v>
      </c>
      <c r="F2692" s="649"/>
      <c r="G2692" s="649"/>
      <c r="H2692" s="649"/>
      <c r="I2692" s="649"/>
      <c r="J2692" s="649"/>
      <c r="K2692" s="649"/>
      <c r="L2692" s="649"/>
      <c r="M2692" s="649"/>
      <c r="N2692" s="649">
        <v>0</v>
      </c>
      <c r="O2692" s="649">
        <v>-7257.3</v>
      </c>
      <c r="P2692" s="637"/>
      <c r="Q2692" s="650"/>
    </row>
    <row r="2693" spans="1:17" ht="14.4" customHeight="1" x14ac:dyDescent="0.3">
      <c r="A2693" s="631" t="s">
        <v>513</v>
      </c>
      <c r="B2693" s="632" t="s">
        <v>2531</v>
      </c>
      <c r="C2693" s="632" t="s">
        <v>2501</v>
      </c>
      <c r="D2693" s="632" t="s">
        <v>2807</v>
      </c>
      <c r="E2693" s="632" t="s">
        <v>2808</v>
      </c>
      <c r="F2693" s="649"/>
      <c r="G2693" s="649"/>
      <c r="H2693" s="649"/>
      <c r="I2693" s="649"/>
      <c r="J2693" s="649"/>
      <c r="K2693" s="649"/>
      <c r="L2693" s="649"/>
      <c r="M2693" s="649"/>
      <c r="N2693" s="649">
        <v>0</v>
      </c>
      <c r="O2693" s="649">
        <v>-124.15</v>
      </c>
      <c r="P2693" s="637"/>
      <c r="Q2693" s="650"/>
    </row>
    <row r="2694" spans="1:17" ht="14.4" customHeight="1" x14ac:dyDescent="0.3">
      <c r="A2694" s="631" t="s">
        <v>513</v>
      </c>
      <c r="B2694" s="632" t="s">
        <v>2531</v>
      </c>
      <c r="C2694" s="632" t="s">
        <v>2501</v>
      </c>
      <c r="D2694" s="632" t="s">
        <v>2809</v>
      </c>
      <c r="E2694" s="632" t="s">
        <v>2810</v>
      </c>
      <c r="F2694" s="649"/>
      <c r="G2694" s="649"/>
      <c r="H2694" s="649"/>
      <c r="I2694" s="649"/>
      <c r="J2694" s="649"/>
      <c r="K2694" s="649"/>
      <c r="L2694" s="649"/>
      <c r="M2694" s="649"/>
      <c r="N2694" s="649">
        <v>0</v>
      </c>
      <c r="O2694" s="649">
        <v>-462.4</v>
      </c>
      <c r="P2694" s="637"/>
      <c r="Q2694" s="650"/>
    </row>
    <row r="2695" spans="1:17" ht="14.4" customHeight="1" x14ac:dyDescent="0.3">
      <c r="A2695" s="631" t="s">
        <v>513</v>
      </c>
      <c r="B2695" s="632" t="s">
        <v>2531</v>
      </c>
      <c r="C2695" s="632" t="s">
        <v>2501</v>
      </c>
      <c r="D2695" s="632" t="s">
        <v>2811</v>
      </c>
      <c r="E2695" s="632" t="s">
        <v>2812</v>
      </c>
      <c r="F2695" s="649"/>
      <c r="G2695" s="649"/>
      <c r="H2695" s="649"/>
      <c r="I2695" s="649"/>
      <c r="J2695" s="649"/>
      <c r="K2695" s="649"/>
      <c r="L2695" s="649"/>
      <c r="M2695" s="649"/>
      <c r="N2695" s="649">
        <v>0</v>
      </c>
      <c r="O2695" s="649">
        <v>-4078.76</v>
      </c>
      <c r="P2695" s="637"/>
      <c r="Q2695" s="650"/>
    </row>
    <row r="2696" spans="1:17" ht="14.4" customHeight="1" x14ac:dyDescent="0.3">
      <c r="A2696" s="631" t="s">
        <v>513</v>
      </c>
      <c r="B2696" s="632" t="s">
        <v>2531</v>
      </c>
      <c r="C2696" s="632" t="s">
        <v>2501</v>
      </c>
      <c r="D2696" s="632" t="s">
        <v>2815</v>
      </c>
      <c r="E2696" s="632" t="s">
        <v>2816</v>
      </c>
      <c r="F2696" s="649"/>
      <c r="G2696" s="649"/>
      <c r="H2696" s="649"/>
      <c r="I2696" s="649"/>
      <c r="J2696" s="649"/>
      <c r="K2696" s="649"/>
      <c r="L2696" s="649"/>
      <c r="M2696" s="649"/>
      <c r="N2696" s="649">
        <v>-1</v>
      </c>
      <c r="O2696" s="649">
        <v>-715.51</v>
      </c>
      <c r="P2696" s="637"/>
      <c r="Q2696" s="650">
        <v>715.51</v>
      </c>
    </row>
    <row r="2697" spans="1:17" ht="14.4" customHeight="1" x14ac:dyDescent="0.3">
      <c r="A2697" s="631" t="s">
        <v>513</v>
      </c>
      <c r="B2697" s="632" t="s">
        <v>2531</v>
      </c>
      <c r="C2697" s="632" t="s">
        <v>2501</v>
      </c>
      <c r="D2697" s="632" t="s">
        <v>3033</v>
      </c>
      <c r="E2697" s="632" t="s">
        <v>3034</v>
      </c>
      <c r="F2697" s="649"/>
      <c r="G2697" s="649"/>
      <c r="H2697" s="649"/>
      <c r="I2697" s="649"/>
      <c r="J2697" s="649"/>
      <c r="K2697" s="649"/>
      <c r="L2697" s="649"/>
      <c r="M2697" s="649"/>
      <c r="N2697" s="649">
        <v>0</v>
      </c>
      <c r="O2697" s="649">
        <v>-22764.04</v>
      </c>
      <c r="P2697" s="637"/>
      <c r="Q2697" s="650"/>
    </row>
    <row r="2698" spans="1:17" ht="14.4" customHeight="1" x14ac:dyDescent="0.3">
      <c r="A2698" s="631" t="s">
        <v>513</v>
      </c>
      <c r="B2698" s="632" t="s">
        <v>2531</v>
      </c>
      <c r="C2698" s="632" t="s">
        <v>2501</v>
      </c>
      <c r="D2698" s="632" t="s">
        <v>2828</v>
      </c>
      <c r="E2698" s="632" t="s">
        <v>2829</v>
      </c>
      <c r="F2698" s="649"/>
      <c r="G2698" s="649"/>
      <c r="H2698" s="649"/>
      <c r="I2698" s="649"/>
      <c r="J2698" s="649"/>
      <c r="K2698" s="649"/>
      <c r="L2698" s="649"/>
      <c r="M2698" s="649"/>
      <c r="N2698" s="649">
        <v>-1</v>
      </c>
      <c r="O2698" s="649">
        <v>-1312.14</v>
      </c>
      <c r="P2698" s="637"/>
      <c r="Q2698" s="650">
        <v>1312.14</v>
      </c>
    </row>
    <row r="2699" spans="1:17" ht="14.4" customHeight="1" x14ac:dyDescent="0.3">
      <c r="A2699" s="631" t="s">
        <v>513</v>
      </c>
      <c r="B2699" s="632" t="s">
        <v>2531</v>
      </c>
      <c r="C2699" s="632" t="s">
        <v>2501</v>
      </c>
      <c r="D2699" s="632" t="s">
        <v>2832</v>
      </c>
      <c r="E2699" s="632" t="s">
        <v>2833</v>
      </c>
      <c r="F2699" s="649"/>
      <c r="G2699" s="649"/>
      <c r="H2699" s="649"/>
      <c r="I2699" s="649"/>
      <c r="J2699" s="649"/>
      <c r="K2699" s="649"/>
      <c r="L2699" s="649"/>
      <c r="M2699" s="649"/>
      <c r="N2699" s="649">
        <v>-4</v>
      </c>
      <c r="O2699" s="649">
        <v>-6390.12</v>
      </c>
      <c r="P2699" s="637"/>
      <c r="Q2699" s="650">
        <v>1597.53</v>
      </c>
    </row>
    <row r="2700" spans="1:17" ht="14.4" customHeight="1" x14ac:dyDescent="0.3">
      <c r="A2700" s="631" t="s">
        <v>513</v>
      </c>
      <c r="B2700" s="632" t="s">
        <v>2531</v>
      </c>
      <c r="C2700" s="632" t="s">
        <v>2501</v>
      </c>
      <c r="D2700" s="632" t="s">
        <v>3179</v>
      </c>
      <c r="E2700" s="632" t="s">
        <v>3180</v>
      </c>
      <c r="F2700" s="649"/>
      <c r="G2700" s="649"/>
      <c r="H2700" s="649"/>
      <c r="I2700" s="649"/>
      <c r="J2700" s="649"/>
      <c r="K2700" s="649"/>
      <c r="L2700" s="649"/>
      <c r="M2700" s="649"/>
      <c r="N2700" s="649">
        <v>0</v>
      </c>
      <c r="O2700" s="649">
        <v>-8682.56</v>
      </c>
      <c r="P2700" s="637"/>
      <c r="Q2700" s="650"/>
    </row>
    <row r="2701" spans="1:17" ht="14.4" customHeight="1" x14ac:dyDescent="0.3">
      <c r="A2701" s="631" t="s">
        <v>513</v>
      </c>
      <c r="B2701" s="632" t="s">
        <v>2531</v>
      </c>
      <c r="C2701" s="632" t="s">
        <v>2501</v>
      </c>
      <c r="D2701" s="632" t="s">
        <v>2834</v>
      </c>
      <c r="E2701" s="632" t="s">
        <v>2835</v>
      </c>
      <c r="F2701" s="649"/>
      <c r="G2701" s="649"/>
      <c r="H2701" s="649"/>
      <c r="I2701" s="649"/>
      <c r="J2701" s="649"/>
      <c r="K2701" s="649"/>
      <c r="L2701" s="649"/>
      <c r="M2701" s="649"/>
      <c r="N2701" s="649">
        <v>-5</v>
      </c>
      <c r="O2701" s="649">
        <v>-1795.5</v>
      </c>
      <c r="P2701" s="637"/>
      <c r="Q2701" s="650">
        <v>359.1</v>
      </c>
    </row>
    <row r="2702" spans="1:17" ht="14.4" customHeight="1" x14ac:dyDescent="0.3">
      <c r="A2702" s="631" t="s">
        <v>513</v>
      </c>
      <c r="B2702" s="632" t="s">
        <v>2531</v>
      </c>
      <c r="C2702" s="632" t="s">
        <v>2501</v>
      </c>
      <c r="D2702" s="632" t="s">
        <v>2967</v>
      </c>
      <c r="E2702" s="632" t="s">
        <v>2968</v>
      </c>
      <c r="F2702" s="649"/>
      <c r="G2702" s="649"/>
      <c r="H2702" s="649"/>
      <c r="I2702" s="649"/>
      <c r="J2702" s="649"/>
      <c r="K2702" s="649"/>
      <c r="L2702" s="649"/>
      <c r="M2702" s="649"/>
      <c r="N2702" s="649">
        <v>-1</v>
      </c>
      <c r="O2702" s="649">
        <v>-14645.48</v>
      </c>
      <c r="P2702" s="637"/>
      <c r="Q2702" s="650">
        <v>14645.48</v>
      </c>
    </row>
    <row r="2703" spans="1:17" ht="14.4" customHeight="1" x14ac:dyDescent="0.3">
      <c r="A2703" s="631" t="s">
        <v>513</v>
      </c>
      <c r="B2703" s="632" t="s">
        <v>2531</v>
      </c>
      <c r="C2703" s="632" t="s">
        <v>2501</v>
      </c>
      <c r="D2703" s="632" t="s">
        <v>2565</v>
      </c>
      <c r="E2703" s="632" t="s">
        <v>2566</v>
      </c>
      <c r="F2703" s="649"/>
      <c r="G2703" s="649"/>
      <c r="H2703" s="649"/>
      <c r="I2703" s="649"/>
      <c r="J2703" s="649"/>
      <c r="K2703" s="649"/>
      <c r="L2703" s="649"/>
      <c r="M2703" s="649"/>
      <c r="N2703" s="649">
        <v>0</v>
      </c>
      <c r="O2703" s="649">
        <v>-55.42</v>
      </c>
      <c r="P2703" s="637"/>
      <c r="Q2703" s="650"/>
    </row>
    <row r="2704" spans="1:17" ht="14.4" customHeight="1" x14ac:dyDescent="0.3">
      <c r="A2704" s="631" t="s">
        <v>513</v>
      </c>
      <c r="B2704" s="632" t="s">
        <v>2531</v>
      </c>
      <c r="C2704" s="632" t="s">
        <v>2501</v>
      </c>
      <c r="D2704" s="632" t="s">
        <v>2842</v>
      </c>
      <c r="E2704" s="632" t="s">
        <v>2843</v>
      </c>
      <c r="F2704" s="649"/>
      <c r="G2704" s="649"/>
      <c r="H2704" s="649"/>
      <c r="I2704" s="649"/>
      <c r="J2704" s="649"/>
      <c r="K2704" s="649"/>
      <c r="L2704" s="649"/>
      <c r="M2704" s="649"/>
      <c r="N2704" s="649">
        <v>0</v>
      </c>
      <c r="O2704" s="649">
        <v>-14260.46</v>
      </c>
      <c r="P2704" s="637"/>
      <c r="Q2704" s="650"/>
    </row>
    <row r="2705" spans="1:17" ht="14.4" customHeight="1" x14ac:dyDescent="0.3">
      <c r="A2705" s="631" t="s">
        <v>513</v>
      </c>
      <c r="B2705" s="632" t="s">
        <v>2531</v>
      </c>
      <c r="C2705" s="632" t="s">
        <v>2501</v>
      </c>
      <c r="D2705" s="632" t="s">
        <v>2567</v>
      </c>
      <c r="E2705" s="632" t="s">
        <v>2568</v>
      </c>
      <c r="F2705" s="649"/>
      <c r="G2705" s="649"/>
      <c r="H2705" s="649"/>
      <c r="I2705" s="649"/>
      <c r="J2705" s="649"/>
      <c r="K2705" s="649"/>
      <c r="L2705" s="649"/>
      <c r="M2705" s="649"/>
      <c r="N2705" s="649">
        <v>0</v>
      </c>
      <c r="O2705" s="649">
        <v>-691.32</v>
      </c>
      <c r="P2705" s="637"/>
      <c r="Q2705" s="650"/>
    </row>
    <row r="2706" spans="1:17" ht="14.4" customHeight="1" x14ac:dyDescent="0.3">
      <c r="A2706" s="631" t="s">
        <v>513</v>
      </c>
      <c r="B2706" s="632" t="s">
        <v>2531</v>
      </c>
      <c r="C2706" s="632" t="s">
        <v>2501</v>
      </c>
      <c r="D2706" s="632" t="s">
        <v>3086</v>
      </c>
      <c r="E2706" s="632" t="s">
        <v>3087</v>
      </c>
      <c r="F2706" s="649"/>
      <c r="G2706" s="649"/>
      <c r="H2706" s="649"/>
      <c r="I2706" s="649"/>
      <c r="J2706" s="649"/>
      <c r="K2706" s="649"/>
      <c r="L2706" s="649"/>
      <c r="M2706" s="649"/>
      <c r="N2706" s="649">
        <v>0</v>
      </c>
      <c r="O2706" s="649">
        <v>-2227.33</v>
      </c>
      <c r="P2706" s="637"/>
      <c r="Q2706" s="650"/>
    </row>
    <row r="2707" spans="1:17" ht="14.4" customHeight="1" x14ac:dyDescent="0.3">
      <c r="A2707" s="631" t="s">
        <v>513</v>
      </c>
      <c r="B2707" s="632" t="s">
        <v>2531</v>
      </c>
      <c r="C2707" s="632" t="s">
        <v>2501</v>
      </c>
      <c r="D2707" s="632" t="s">
        <v>2852</v>
      </c>
      <c r="E2707" s="632" t="s">
        <v>2853</v>
      </c>
      <c r="F2707" s="649"/>
      <c r="G2707" s="649"/>
      <c r="H2707" s="649"/>
      <c r="I2707" s="649"/>
      <c r="J2707" s="649"/>
      <c r="K2707" s="649"/>
      <c r="L2707" s="649"/>
      <c r="M2707" s="649"/>
      <c r="N2707" s="649">
        <v>0</v>
      </c>
      <c r="O2707" s="649">
        <v>-5174.54</v>
      </c>
      <c r="P2707" s="637"/>
      <c r="Q2707" s="650"/>
    </row>
    <row r="2708" spans="1:17" ht="14.4" customHeight="1" x14ac:dyDescent="0.3">
      <c r="A2708" s="631" t="s">
        <v>513</v>
      </c>
      <c r="B2708" s="632" t="s">
        <v>2531</v>
      </c>
      <c r="C2708" s="632" t="s">
        <v>2501</v>
      </c>
      <c r="D2708" s="632" t="s">
        <v>3189</v>
      </c>
      <c r="E2708" s="632" t="s">
        <v>3190</v>
      </c>
      <c r="F2708" s="649"/>
      <c r="G2708" s="649"/>
      <c r="H2708" s="649"/>
      <c r="I2708" s="649"/>
      <c r="J2708" s="649"/>
      <c r="K2708" s="649"/>
      <c r="L2708" s="649"/>
      <c r="M2708" s="649"/>
      <c r="N2708" s="649">
        <v>0</v>
      </c>
      <c r="O2708" s="649">
        <v>-12389.12</v>
      </c>
      <c r="P2708" s="637"/>
      <c r="Q2708" s="650"/>
    </row>
    <row r="2709" spans="1:17" ht="14.4" customHeight="1" x14ac:dyDescent="0.3">
      <c r="A2709" s="631" t="s">
        <v>513</v>
      </c>
      <c r="B2709" s="632" t="s">
        <v>2531</v>
      </c>
      <c r="C2709" s="632" t="s">
        <v>2501</v>
      </c>
      <c r="D2709" s="632" t="s">
        <v>2870</v>
      </c>
      <c r="E2709" s="632" t="s">
        <v>2871</v>
      </c>
      <c r="F2709" s="649"/>
      <c r="G2709" s="649"/>
      <c r="H2709" s="649"/>
      <c r="I2709" s="649"/>
      <c r="J2709" s="649"/>
      <c r="K2709" s="649"/>
      <c r="L2709" s="649"/>
      <c r="M2709" s="649"/>
      <c r="N2709" s="649">
        <v>-1</v>
      </c>
      <c r="O2709" s="649">
        <v>-310</v>
      </c>
      <c r="P2709" s="637"/>
      <c r="Q2709" s="650">
        <v>310</v>
      </c>
    </row>
    <row r="2710" spans="1:17" ht="14.4" customHeight="1" x14ac:dyDescent="0.3">
      <c r="A2710" s="631" t="s">
        <v>3254</v>
      </c>
      <c r="B2710" s="632" t="s">
        <v>2531</v>
      </c>
      <c r="C2710" s="632" t="s">
        <v>2499</v>
      </c>
      <c r="D2710" s="632" t="s">
        <v>2500</v>
      </c>
      <c r="E2710" s="632" t="s">
        <v>629</v>
      </c>
      <c r="F2710" s="649"/>
      <c r="G2710" s="649"/>
      <c r="H2710" s="649"/>
      <c r="I2710" s="649"/>
      <c r="J2710" s="649">
        <v>0</v>
      </c>
      <c r="K2710" s="649">
        <v>0</v>
      </c>
      <c r="L2710" s="649"/>
      <c r="M2710" s="649"/>
      <c r="N2710" s="649"/>
      <c r="O2710" s="649"/>
      <c r="P2710" s="637"/>
      <c r="Q2710" s="650"/>
    </row>
    <row r="2711" spans="1:17" ht="14.4" customHeight="1" x14ac:dyDescent="0.3">
      <c r="A2711" s="631" t="s">
        <v>3254</v>
      </c>
      <c r="B2711" s="632" t="s">
        <v>2531</v>
      </c>
      <c r="C2711" s="632" t="s">
        <v>2499</v>
      </c>
      <c r="D2711" s="632" t="s">
        <v>2533</v>
      </c>
      <c r="E2711" s="632" t="s">
        <v>618</v>
      </c>
      <c r="F2711" s="649"/>
      <c r="G2711" s="649"/>
      <c r="H2711" s="649"/>
      <c r="I2711" s="649"/>
      <c r="J2711" s="649">
        <v>0.33</v>
      </c>
      <c r="K2711" s="649">
        <v>901.77</v>
      </c>
      <c r="L2711" s="649">
        <v>1</v>
      </c>
      <c r="M2711" s="649">
        <v>2732.6363636363635</v>
      </c>
      <c r="N2711" s="649">
        <v>2.0100000000000002</v>
      </c>
      <c r="O2711" s="649">
        <v>5206.9500000000007</v>
      </c>
      <c r="P2711" s="637">
        <v>5.7741441831065581</v>
      </c>
      <c r="Q2711" s="650">
        <v>2590.5223880597014</v>
      </c>
    </row>
    <row r="2712" spans="1:17" ht="14.4" customHeight="1" x14ac:dyDescent="0.3">
      <c r="A2712" s="631" t="s">
        <v>3254</v>
      </c>
      <c r="B2712" s="632" t="s">
        <v>2531</v>
      </c>
      <c r="C2712" s="632" t="s">
        <v>2499</v>
      </c>
      <c r="D2712" s="632" t="s">
        <v>2536</v>
      </c>
      <c r="E2712" s="632" t="s">
        <v>2537</v>
      </c>
      <c r="F2712" s="649">
        <v>8.0499999999999989</v>
      </c>
      <c r="G2712" s="649">
        <v>7976.5099999999993</v>
      </c>
      <c r="H2712" s="649">
        <v>2.1454573329818762</v>
      </c>
      <c r="I2712" s="649">
        <v>990.87080745341621</v>
      </c>
      <c r="J2712" s="649">
        <v>3.7</v>
      </c>
      <c r="K2712" s="649">
        <v>3717.86</v>
      </c>
      <c r="L2712" s="649">
        <v>1</v>
      </c>
      <c r="M2712" s="649">
        <v>1004.827027027027</v>
      </c>
      <c r="N2712" s="649"/>
      <c r="O2712" s="649"/>
      <c r="P2712" s="637"/>
      <c r="Q2712" s="650"/>
    </row>
    <row r="2713" spans="1:17" ht="14.4" customHeight="1" x14ac:dyDescent="0.3">
      <c r="A2713" s="631" t="s">
        <v>3254</v>
      </c>
      <c r="B2713" s="632" t="s">
        <v>2531</v>
      </c>
      <c r="C2713" s="632" t="s">
        <v>2499</v>
      </c>
      <c r="D2713" s="632" t="s">
        <v>2538</v>
      </c>
      <c r="E2713" s="632" t="s">
        <v>675</v>
      </c>
      <c r="F2713" s="649">
        <v>0.18</v>
      </c>
      <c r="G2713" s="649">
        <v>1779.8200000000002</v>
      </c>
      <c r="H2713" s="649">
        <v>0.15384575489719818</v>
      </c>
      <c r="I2713" s="649">
        <v>9887.8888888888905</v>
      </c>
      <c r="J2713" s="649">
        <v>1.17</v>
      </c>
      <c r="K2713" s="649">
        <v>11568.86</v>
      </c>
      <c r="L2713" s="649">
        <v>1</v>
      </c>
      <c r="M2713" s="649">
        <v>9887.9145299145312</v>
      </c>
      <c r="N2713" s="649">
        <v>1.56</v>
      </c>
      <c r="O2713" s="649">
        <v>14878.550000000001</v>
      </c>
      <c r="P2713" s="637">
        <v>1.286086096642193</v>
      </c>
      <c r="Q2713" s="650">
        <v>9537.5320512820508</v>
      </c>
    </row>
    <row r="2714" spans="1:17" ht="14.4" customHeight="1" x14ac:dyDescent="0.3">
      <c r="A2714" s="631" t="s">
        <v>3254</v>
      </c>
      <c r="B2714" s="632" t="s">
        <v>2531</v>
      </c>
      <c r="C2714" s="632" t="s">
        <v>2499</v>
      </c>
      <c r="D2714" s="632" t="s">
        <v>2538</v>
      </c>
      <c r="E2714" s="632" t="s">
        <v>754</v>
      </c>
      <c r="F2714" s="649">
        <v>1.07</v>
      </c>
      <c r="G2714" s="649">
        <v>10580.07</v>
      </c>
      <c r="H2714" s="649">
        <v>1.3717956530702478</v>
      </c>
      <c r="I2714" s="649">
        <v>9887.9158878504659</v>
      </c>
      <c r="J2714" s="649">
        <v>0.78</v>
      </c>
      <c r="K2714" s="649">
        <v>7712.57</v>
      </c>
      <c r="L2714" s="649">
        <v>1</v>
      </c>
      <c r="M2714" s="649">
        <v>9887.9102564102559</v>
      </c>
      <c r="N2714" s="649">
        <v>0.1</v>
      </c>
      <c r="O2714" s="649">
        <v>874.92000000000007</v>
      </c>
      <c r="P2714" s="637">
        <v>0.11344078562658104</v>
      </c>
      <c r="Q2714" s="650">
        <v>8749.2000000000007</v>
      </c>
    </row>
    <row r="2715" spans="1:17" ht="14.4" customHeight="1" x14ac:dyDescent="0.3">
      <c r="A2715" s="631" t="s">
        <v>3254</v>
      </c>
      <c r="B2715" s="632" t="s">
        <v>2531</v>
      </c>
      <c r="C2715" s="632" t="s">
        <v>2499</v>
      </c>
      <c r="D2715" s="632" t="s">
        <v>2542</v>
      </c>
      <c r="E2715" s="632" t="s">
        <v>616</v>
      </c>
      <c r="F2715" s="649"/>
      <c r="G2715" s="649"/>
      <c r="H2715" s="649"/>
      <c r="I2715" s="649"/>
      <c r="J2715" s="649">
        <v>4</v>
      </c>
      <c r="K2715" s="649">
        <v>3373.84</v>
      </c>
      <c r="L2715" s="649">
        <v>1</v>
      </c>
      <c r="M2715" s="649">
        <v>843.46</v>
      </c>
      <c r="N2715" s="649"/>
      <c r="O2715" s="649"/>
      <c r="P2715" s="637"/>
      <c r="Q2715" s="650"/>
    </row>
    <row r="2716" spans="1:17" ht="14.4" customHeight="1" x14ac:dyDescent="0.3">
      <c r="A2716" s="631" t="s">
        <v>3254</v>
      </c>
      <c r="B2716" s="632" t="s">
        <v>2531</v>
      </c>
      <c r="C2716" s="632" t="s">
        <v>2499</v>
      </c>
      <c r="D2716" s="632" t="s">
        <v>2545</v>
      </c>
      <c r="E2716" s="632" t="s">
        <v>716</v>
      </c>
      <c r="F2716" s="649"/>
      <c r="G2716" s="649"/>
      <c r="H2716" s="649"/>
      <c r="I2716" s="649"/>
      <c r="J2716" s="649">
        <v>7.0000000000000007E-2</v>
      </c>
      <c r="K2716" s="649">
        <v>636.66</v>
      </c>
      <c r="L2716" s="649">
        <v>1</v>
      </c>
      <c r="M2716" s="649">
        <v>9095.1428571428551</v>
      </c>
      <c r="N2716" s="649"/>
      <c r="O2716" s="649"/>
      <c r="P2716" s="637"/>
      <c r="Q2716" s="650"/>
    </row>
    <row r="2717" spans="1:17" ht="14.4" customHeight="1" x14ac:dyDescent="0.3">
      <c r="A2717" s="631" t="s">
        <v>3254</v>
      </c>
      <c r="B2717" s="632" t="s">
        <v>2531</v>
      </c>
      <c r="C2717" s="632" t="s">
        <v>2499</v>
      </c>
      <c r="D2717" s="632" t="s">
        <v>2546</v>
      </c>
      <c r="E2717" s="632" t="s">
        <v>723</v>
      </c>
      <c r="F2717" s="649"/>
      <c r="G2717" s="649"/>
      <c r="H2717" s="649"/>
      <c r="I2717" s="649"/>
      <c r="J2717" s="649">
        <v>0.30000000000000004</v>
      </c>
      <c r="K2717" s="649">
        <v>584.79</v>
      </c>
      <c r="L2717" s="649">
        <v>1</v>
      </c>
      <c r="M2717" s="649">
        <v>1949.2999999999995</v>
      </c>
      <c r="N2717" s="649">
        <v>0.1</v>
      </c>
      <c r="O2717" s="649">
        <v>53.23</v>
      </c>
      <c r="P2717" s="637">
        <v>9.1024128319567701E-2</v>
      </c>
      <c r="Q2717" s="650">
        <v>532.29999999999995</v>
      </c>
    </row>
    <row r="2718" spans="1:17" ht="14.4" customHeight="1" x14ac:dyDescent="0.3">
      <c r="A2718" s="631" t="s">
        <v>3254</v>
      </c>
      <c r="B2718" s="632" t="s">
        <v>2531</v>
      </c>
      <c r="C2718" s="632" t="s">
        <v>2499</v>
      </c>
      <c r="D2718" s="632" t="s">
        <v>2547</v>
      </c>
      <c r="E2718" s="632" t="s">
        <v>716</v>
      </c>
      <c r="F2718" s="649">
        <v>5.0500000000000007</v>
      </c>
      <c r="G2718" s="649">
        <v>9024.5400000000009</v>
      </c>
      <c r="H2718" s="649">
        <v>1.340860363633122</v>
      </c>
      <c r="I2718" s="649">
        <v>1787.0376237623761</v>
      </c>
      <c r="J2718" s="649">
        <v>3.7</v>
      </c>
      <c r="K2718" s="649">
        <v>6730.41</v>
      </c>
      <c r="L2718" s="649">
        <v>1</v>
      </c>
      <c r="M2718" s="649">
        <v>1819.0297297297295</v>
      </c>
      <c r="N2718" s="649">
        <v>7.6</v>
      </c>
      <c r="O2718" s="649">
        <v>10217.790000000001</v>
      </c>
      <c r="P2718" s="637">
        <v>1.5181526831203449</v>
      </c>
      <c r="Q2718" s="650">
        <v>1344.4460526315791</v>
      </c>
    </row>
    <row r="2719" spans="1:17" ht="14.4" customHeight="1" x14ac:dyDescent="0.3">
      <c r="A2719" s="631" t="s">
        <v>3254</v>
      </c>
      <c r="B2719" s="632" t="s">
        <v>2531</v>
      </c>
      <c r="C2719" s="632" t="s">
        <v>2499</v>
      </c>
      <c r="D2719" s="632" t="s">
        <v>2549</v>
      </c>
      <c r="E2719" s="632" t="s">
        <v>627</v>
      </c>
      <c r="F2719" s="649">
        <v>0.05</v>
      </c>
      <c r="G2719" s="649">
        <v>45.19</v>
      </c>
      <c r="H2719" s="649"/>
      <c r="I2719" s="649">
        <v>903.8</v>
      </c>
      <c r="J2719" s="649"/>
      <c r="K2719" s="649"/>
      <c r="L2719" s="649"/>
      <c r="M2719" s="649"/>
      <c r="N2719" s="649"/>
      <c r="O2719" s="649"/>
      <c r="P2719" s="637"/>
      <c r="Q2719" s="650"/>
    </row>
    <row r="2720" spans="1:17" ht="14.4" customHeight="1" x14ac:dyDescent="0.3">
      <c r="A2720" s="631" t="s">
        <v>3254</v>
      </c>
      <c r="B2720" s="632" t="s">
        <v>2531</v>
      </c>
      <c r="C2720" s="632" t="s">
        <v>2499</v>
      </c>
      <c r="D2720" s="632" t="s">
        <v>2550</v>
      </c>
      <c r="E2720" s="632" t="s">
        <v>716</v>
      </c>
      <c r="F2720" s="649">
        <v>0.24</v>
      </c>
      <c r="G2720" s="649">
        <v>7607.82</v>
      </c>
      <c r="H2720" s="649">
        <v>0.71615616113141789</v>
      </c>
      <c r="I2720" s="649">
        <v>31699.25</v>
      </c>
      <c r="J2720" s="649">
        <v>0.30999999999999994</v>
      </c>
      <c r="K2720" s="649">
        <v>10623.130000000001</v>
      </c>
      <c r="L2720" s="649">
        <v>1</v>
      </c>
      <c r="M2720" s="649">
        <v>34268.161290322591</v>
      </c>
      <c r="N2720" s="649">
        <v>0.23</v>
      </c>
      <c r="O2720" s="649">
        <v>5697.15</v>
      </c>
      <c r="P2720" s="637">
        <v>0.53629674116762194</v>
      </c>
      <c r="Q2720" s="650">
        <v>24770.217391304344</v>
      </c>
    </row>
    <row r="2721" spans="1:17" ht="14.4" customHeight="1" x14ac:dyDescent="0.3">
      <c r="A2721" s="631" t="s">
        <v>3254</v>
      </c>
      <c r="B2721" s="632" t="s">
        <v>2531</v>
      </c>
      <c r="C2721" s="632" t="s">
        <v>2499</v>
      </c>
      <c r="D2721" s="632" t="s">
        <v>2551</v>
      </c>
      <c r="E2721" s="632" t="s">
        <v>716</v>
      </c>
      <c r="F2721" s="649"/>
      <c r="G2721" s="649"/>
      <c r="H2721" s="649"/>
      <c r="I2721" s="649"/>
      <c r="J2721" s="649"/>
      <c r="K2721" s="649"/>
      <c r="L2721" s="649"/>
      <c r="M2721" s="649"/>
      <c r="N2721" s="649">
        <v>3.3499999999999996</v>
      </c>
      <c r="O2721" s="649">
        <v>2196</v>
      </c>
      <c r="P2721" s="637"/>
      <c r="Q2721" s="650">
        <v>655.5223880597016</v>
      </c>
    </row>
    <row r="2722" spans="1:17" ht="14.4" customHeight="1" x14ac:dyDescent="0.3">
      <c r="A2722" s="631" t="s">
        <v>3254</v>
      </c>
      <c r="B2722" s="632" t="s">
        <v>2531</v>
      </c>
      <c r="C2722" s="632" t="s">
        <v>2499</v>
      </c>
      <c r="D2722" s="632" t="s">
        <v>2552</v>
      </c>
      <c r="E2722" s="632" t="s">
        <v>716</v>
      </c>
      <c r="F2722" s="649"/>
      <c r="G2722" s="649"/>
      <c r="H2722" s="649"/>
      <c r="I2722" s="649"/>
      <c r="J2722" s="649"/>
      <c r="K2722" s="649"/>
      <c r="L2722" s="649"/>
      <c r="M2722" s="649"/>
      <c r="N2722" s="649">
        <v>0.02</v>
      </c>
      <c r="O2722" s="649">
        <v>262.23</v>
      </c>
      <c r="P2722" s="637"/>
      <c r="Q2722" s="650">
        <v>13111.5</v>
      </c>
    </row>
    <row r="2723" spans="1:17" ht="14.4" customHeight="1" x14ac:dyDescent="0.3">
      <c r="A2723" s="631" t="s">
        <v>3254</v>
      </c>
      <c r="B2723" s="632" t="s">
        <v>2531</v>
      </c>
      <c r="C2723" s="632" t="s">
        <v>2501</v>
      </c>
      <c r="D2723" s="632" t="s">
        <v>2770</v>
      </c>
      <c r="E2723" s="632" t="s">
        <v>2771</v>
      </c>
      <c r="F2723" s="649">
        <v>1</v>
      </c>
      <c r="G2723" s="649">
        <v>972.32</v>
      </c>
      <c r="H2723" s="649"/>
      <c r="I2723" s="649">
        <v>972.32</v>
      </c>
      <c r="J2723" s="649"/>
      <c r="K2723" s="649"/>
      <c r="L2723" s="649"/>
      <c r="M2723" s="649"/>
      <c r="N2723" s="649">
        <v>1</v>
      </c>
      <c r="O2723" s="649">
        <v>972.32</v>
      </c>
      <c r="P2723" s="637"/>
      <c r="Q2723" s="650">
        <v>972.32</v>
      </c>
    </row>
    <row r="2724" spans="1:17" ht="14.4" customHeight="1" x14ac:dyDescent="0.3">
      <c r="A2724" s="631" t="s">
        <v>3254</v>
      </c>
      <c r="B2724" s="632" t="s">
        <v>2531</v>
      </c>
      <c r="C2724" s="632" t="s">
        <v>2501</v>
      </c>
      <c r="D2724" s="632" t="s">
        <v>2772</v>
      </c>
      <c r="E2724" s="632" t="s">
        <v>2771</v>
      </c>
      <c r="F2724" s="649"/>
      <c r="G2724" s="649"/>
      <c r="H2724" s="649"/>
      <c r="I2724" s="649"/>
      <c r="J2724" s="649"/>
      <c r="K2724" s="649"/>
      <c r="L2724" s="649"/>
      <c r="M2724" s="649"/>
      <c r="N2724" s="649">
        <v>1</v>
      </c>
      <c r="O2724" s="649">
        <v>1408.42</v>
      </c>
      <c r="P2724" s="637"/>
      <c r="Q2724" s="650">
        <v>1408.42</v>
      </c>
    </row>
    <row r="2725" spans="1:17" ht="14.4" customHeight="1" x14ac:dyDescent="0.3">
      <c r="A2725" s="631" t="s">
        <v>3254</v>
      </c>
      <c r="B2725" s="632" t="s">
        <v>2531</v>
      </c>
      <c r="C2725" s="632" t="s">
        <v>2501</v>
      </c>
      <c r="D2725" s="632" t="s">
        <v>2773</v>
      </c>
      <c r="E2725" s="632" t="s">
        <v>2771</v>
      </c>
      <c r="F2725" s="649">
        <v>5</v>
      </c>
      <c r="G2725" s="649">
        <v>8536.5499999999993</v>
      </c>
      <c r="H2725" s="649">
        <v>1.6666666666666665</v>
      </c>
      <c r="I2725" s="649">
        <v>1707.31</v>
      </c>
      <c r="J2725" s="649">
        <v>3</v>
      </c>
      <c r="K2725" s="649">
        <v>5121.93</v>
      </c>
      <c r="L2725" s="649">
        <v>1</v>
      </c>
      <c r="M2725" s="649">
        <v>1707.3100000000002</v>
      </c>
      <c r="N2725" s="649">
        <v>6</v>
      </c>
      <c r="O2725" s="649">
        <v>9611.7000000000007</v>
      </c>
      <c r="P2725" s="637">
        <v>1.8765777743936367</v>
      </c>
      <c r="Q2725" s="650">
        <v>1601.95</v>
      </c>
    </row>
    <row r="2726" spans="1:17" ht="14.4" customHeight="1" x14ac:dyDescent="0.3">
      <c r="A2726" s="631" t="s">
        <v>3254</v>
      </c>
      <c r="B2726" s="632" t="s">
        <v>2531</v>
      </c>
      <c r="C2726" s="632" t="s">
        <v>2501</v>
      </c>
      <c r="D2726" s="632" t="s">
        <v>2774</v>
      </c>
      <c r="E2726" s="632" t="s">
        <v>2771</v>
      </c>
      <c r="F2726" s="649">
        <v>3</v>
      </c>
      <c r="G2726" s="649">
        <v>6198.9000000000005</v>
      </c>
      <c r="H2726" s="649">
        <v>3</v>
      </c>
      <c r="I2726" s="649">
        <v>2066.3000000000002</v>
      </c>
      <c r="J2726" s="649">
        <v>1</v>
      </c>
      <c r="K2726" s="649">
        <v>2066.3000000000002</v>
      </c>
      <c r="L2726" s="649">
        <v>1</v>
      </c>
      <c r="M2726" s="649">
        <v>2066.3000000000002</v>
      </c>
      <c r="N2726" s="649"/>
      <c r="O2726" s="649"/>
      <c r="P2726" s="637"/>
      <c r="Q2726" s="650"/>
    </row>
    <row r="2727" spans="1:17" ht="14.4" customHeight="1" x14ac:dyDescent="0.3">
      <c r="A2727" s="631" t="s">
        <v>3254</v>
      </c>
      <c r="B2727" s="632" t="s">
        <v>2531</v>
      </c>
      <c r="C2727" s="632" t="s">
        <v>2501</v>
      </c>
      <c r="D2727" s="632" t="s">
        <v>2777</v>
      </c>
      <c r="E2727" s="632" t="s">
        <v>2778</v>
      </c>
      <c r="F2727" s="649">
        <v>8</v>
      </c>
      <c r="G2727" s="649">
        <v>8222.08</v>
      </c>
      <c r="H2727" s="649">
        <v>1.5999999999999999</v>
      </c>
      <c r="I2727" s="649">
        <v>1027.76</v>
      </c>
      <c r="J2727" s="649">
        <v>5</v>
      </c>
      <c r="K2727" s="649">
        <v>5138.8</v>
      </c>
      <c r="L2727" s="649">
        <v>1</v>
      </c>
      <c r="M2727" s="649">
        <v>1027.76</v>
      </c>
      <c r="N2727" s="649">
        <v>11</v>
      </c>
      <c r="O2727" s="649">
        <v>10330.539999999999</v>
      </c>
      <c r="P2727" s="637">
        <v>2.0103020160348719</v>
      </c>
      <c r="Q2727" s="650">
        <v>939.13999999999987</v>
      </c>
    </row>
    <row r="2728" spans="1:17" ht="14.4" customHeight="1" x14ac:dyDescent="0.3">
      <c r="A2728" s="631" t="s">
        <v>3254</v>
      </c>
      <c r="B2728" s="632" t="s">
        <v>2531</v>
      </c>
      <c r="C2728" s="632" t="s">
        <v>2501</v>
      </c>
      <c r="D2728" s="632" t="s">
        <v>2779</v>
      </c>
      <c r="E2728" s="632" t="s">
        <v>2778</v>
      </c>
      <c r="F2728" s="649"/>
      <c r="G2728" s="649"/>
      <c r="H2728" s="649"/>
      <c r="I2728" s="649"/>
      <c r="J2728" s="649">
        <v>3</v>
      </c>
      <c r="K2728" s="649">
        <v>6425.5499999999993</v>
      </c>
      <c r="L2728" s="649">
        <v>1</v>
      </c>
      <c r="M2728" s="649">
        <v>2141.85</v>
      </c>
      <c r="N2728" s="649"/>
      <c r="O2728" s="649"/>
      <c r="P2728" s="637"/>
      <c r="Q2728" s="650"/>
    </row>
    <row r="2729" spans="1:17" ht="14.4" customHeight="1" x14ac:dyDescent="0.3">
      <c r="A2729" s="631" t="s">
        <v>3254</v>
      </c>
      <c r="B2729" s="632" t="s">
        <v>2531</v>
      </c>
      <c r="C2729" s="632" t="s">
        <v>2501</v>
      </c>
      <c r="D2729" s="632" t="s">
        <v>2780</v>
      </c>
      <c r="E2729" s="632" t="s">
        <v>2781</v>
      </c>
      <c r="F2729" s="649">
        <v>1</v>
      </c>
      <c r="G2729" s="649">
        <v>8536.5499999999993</v>
      </c>
      <c r="H2729" s="649"/>
      <c r="I2729" s="649">
        <v>8536.5499999999993</v>
      </c>
      <c r="J2729" s="649"/>
      <c r="K2729" s="649"/>
      <c r="L2729" s="649"/>
      <c r="M2729" s="649"/>
      <c r="N2729" s="649"/>
      <c r="O2729" s="649"/>
      <c r="P2729" s="637"/>
      <c r="Q2729" s="650"/>
    </row>
    <row r="2730" spans="1:17" ht="14.4" customHeight="1" x14ac:dyDescent="0.3">
      <c r="A2730" s="631" t="s">
        <v>3254</v>
      </c>
      <c r="B2730" s="632" t="s">
        <v>2531</v>
      </c>
      <c r="C2730" s="632" t="s">
        <v>2501</v>
      </c>
      <c r="D2730" s="632" t="s">
        <v>2786</v>
      </c>
      <c r="E2730" s="632" t="s">
        <v>2787</v>
      </c>
      <c r="F2730" s="649">
        <v>1</v>
      </c>
      <c r="G2730" s="649">
        <v>2236.5</v>
      </c>
      <c r="H2730" s="649"/>
      <c r="I2730" s="649">
        <v>2236.5</v>
      </c>
      <c r="J2730" s="649"/>
      <c r="K2730" s="649"/>
      <c r="L2730" s="649"/>
      <c r="M2730" s="649"/>
      <c r="N2730" s="649">
        <v>2</v>
      </c>
      <c r="O2730" s="649">
        <v>4473</v>
      </c>
      <c r="P2730" s="637"/>
      <c r="Q2730" s="650">
        <v>2236.5</v>
      </c>
    </row>
    <row r="2731" spans="1:17" ht="14.4" customHeight="1" x14ac:dyDescent="0.3">
      <c r="A2731" s="631" t="s">
        <v>3254</v>
      </c>
      <c r="B2731" s="632" t="s">
        <v>2531</v>
      </c>
      <c r="C2731" s="632" t="s">
        <v>2501</v>
      </c>
      <c r="D2731" s="632" t="s">
        <v>2788</v>
      </c>
      <c r="E2731" s="632" t="s">
        <v>2789</v>
      </c>
      <c r="F2731" s="649">
        <v>4</v>
      </c>
      <c r="G2731" s="649">
        <v>666187</v>
      </c>
      <c r="H2731" s="649">
        <v>2</v>
      </c>
      <c r="I2731" s="649">
        <v>166546.75</v>
      </c>
      <c r="J2731" s="649">
        <v>2</v>
      </c>
      <c r="K2731" s="649">
        <v>333093.5</v>
      </c>
      <c r="L2731" s="649">
        <v>1</v>
      </c>
      <c r="M2731" s="649">
        <v>166546.75</v>
      </c>
      <c r="N2731" s="649">
        <v>6</v>
      </c>
      <c r="O2731" s="649">
        <v>990795.53999999992</v>
      </c>
      <c r="P2731" s="637">
        <v>2.9745267920268632</v>
      </c>
      <c r="Q2731" s="650">
        <v>165132.59</v>
      </c>
    </row>
    <row r="2732" spans="1:17" ht="14.4" customHeight="1" x14ac:dyDescent="0.3">
      <c r="A2732" s="631" t="s">
        <v>3254</v>
      </c>
      <c r="B2732" s="632" t="s">
        <v>2531</v>
      </c>
      <c r="C2732" s="632" t="s">
        <v>2501</v>
      </c>
      <c r="D2732" s="632" t="s">
        <v>2791</v>
      </c>
      <c r="E2732" s="632" t="s">
        <v>2792</v>
      </c>
      <c r="F2732" s="649">
        <v>1</v>
      </c>
      <c r="G2732" s="649">
        <v>6890.78</v>
      </c>
      <c r="H2732" s="649"/>
      <c r="I2732" s="649">
        <v>6890.78</v>
      </c>
      <c r="J2732" s="649"/>
      <c r="K2732" s="649"/>
      <c r="L2732" s="649"/>
      <c r="M2732" s="649"/>
      <c r="N2732" s="649"/>
      <c r="O2732" s="649"/>
      <c r="P2732" s="637"/>
      <c r="Q2732" s="650"/>
    </row>
    <row r="2733" spans="1:17" ht="14.4" customHeight="1" x14ac:dyDescent="0.3">
      <c r="A2733" s="631" t="s">
        <v>3254</v>
      </c>
      <c r="B2733" s="632" t="s">
        <v>2531</v>
      </c>
      <c r="C2733" s="632" t="s">
        <v>2501</v>
      </c>
      <c r="D2733" s="632" t="s">
        <v>2961</v>
      </c>
      <c r="E2733" s="632" t="s">
        <v>2962</v>
      </c>
      <c r="F2733" s="649">
        <v>1</v>
      </c>
      <c r="G2733" s="649">
        <v>19196.8</v>
      </c>
      <c r="H2733" s="649"/>
      <c r="I2733" s="649">
        <v>19196.8</v>
      </c>
      <c r="J2733" s="649"/>
      <c r="K2733" s="649"/>
      <c r="L2733" s="649"/>
      <c r="M2733" s="649"/>
      <c r="N2733" s="649"/>
      <c r="O2733" s="649"/>
      <c r="P2733" s="637"/>
      <c r="Q2733" s="650"/>
    </row>
    <row r="2734" spans="1:17" ht="14.4" customHeight="1" x14ac:dyDescent="0.3">
      <c r="A2734" s="631" t="s">
        <v>3254</v>
      </c>
      <c r="B2734" s="632" t="s">
        <v>2531</v>
      </c>
      <c r="C2734" s="632" t="s">
        <v>2501</v>
      </c>
      <c r="D2734" s="632" t="s">
        <v>3031</v>
      </c>
      <c r="E2734" s="632" t="s">
        <v>3032</v>
      </c>
      <c r="F2734" s="649">
        <v>1</v>
      </c>
      <c r="G2734" s="649">
        <v>1123.73</v>
      </c>
      <c r="H2734" s="649"/>
      <c r="I2734" s="649">
        <v>1123.73</v>
      </c>
      <c r="J2734" s="649"/>
      <c r="K2734" s="649"/>
      <c r="L2734" s="649"/>
      <c r="M2734" s="649"/>
      <c r="N2734" s="649"/>
      <c r="O2734" s="649"/>
      <c r="P2734" s="637"/>
      <c r="Q2734" s="650"/>
    </row>
    <row r="2735" spans="1:17" ht="14.4" customHeight="1" x14ac:dyDescent="0.3">
      <c r="A2735" s="631" t="s">
        <v>3254</v>
      </c>
      <c r="B2735" s="632" t="s">
        <v>2531</v>
      </c>
      <c r="C2735" s="632" t="s">
        <v>2501</v>
      </c>
      <c r="D2735" s="632" t="s">
        <v>2799</v>
      </c>
      <c r="E2735" s="632" t="s">
        <v>2800</v>
      </c>
      <c r="F2735" s="649">
        <v>3</v>
      </c>
      <c r="G2735" s="649">
        <v>3008.3999999999996</v>
      </c>
      <c r="H2735" s="649">
        <v>0.99999999999999989</v>
      </c>
      <c r="I2735" s="649">
        <v>1002.7999999999998</v>
      </c>
      <c r="J2735" s="649">
        <v>3</v>
      </c>
      <c r="K2735" s="649">
        <v>3008.4</v>
      </c>
      <c r="L2735" s="649">
        <v>1</v>
      </c>
      <c r="M2735" s="649">
        <v>1002.8000000000001</v>
      </c>
      <c r="N2735" s="649">
        <v>6</v>
      </c>
      <c r="O2735" s="649">
        <v>5611.65</v>
      </c>
      <c r="P2735" s="637">
        <v>1.8653270841643397</v>
      </c>
      <c r="Q2735" s="650">
        <v>935.27499999999998</v>
      </c>
    </row>
    <row r="2736" spans="1:17" ht="14.4" customHeight="1" x14ac:dyDescent="0.3">
      <c r="A2736" s="631" t="s">
        <v>3254</v>
      </c>
      <c r="B2736" s="632" t="s">
        <v>2531</v>
      </c>
      <c r="C2736" s="632" t="s">
        <v>2501</v>
      </c>
      <c r="D2736" s="632" t="s">
        <v>2801</v>
      </c>
      <c r="E2736" s="632" t="s">
        <v>2802</v>
      </c>
      <c r="F2736" s="649"/>
      <c r="G2736" s="649"/>
      <c r="H2736" s="649"/>
      <c r="I2736" s="649"/>
      <c r="J2736" s="649"/>
      <c r="K2736" s="649"/>
      <c r="L2736" s="649"/>
      <c r="M2736" s="649"/>
      <c r="N2736" s="649">
        <v>1</v>
      </c>
      <c r="O2736" s="649">
        <v>7650</v>
      </c>
      <c r="P2736" s="637"/>
      <c r="Q2736" s="650">
        <v>7650</v>
      </c>
    </row>
    <row r="2737" spans="1:17" ht="14.4" customHeight="1" x14ac:dyDescent="0.3">
      <c r="A2737" s="631" t="s">
        <v>3254</v>
      </c>
      <c r="B2737" s="632" t="s">
        <v>2531</v>
      </c>
      <c r="C2737" s="632" t="s">
        <v>2501</v>
      </c>
      <c r="D2737" s="632" t="s">
        <v>2809</v>
      </c>
      <c r="E2737" s="632" t="s">
        <v>2810</v>
      </c>
      <c r="F2737" s="649"/>
      <c r="G2737" s="649"/>
      <c r="H2737" s="649"/>
      <c r="I2737" s="649"/>
      <c r="J2737" s="649"/>
      <c r="K2737" s="649"/>
      <c r="L2737" s="649"/>
      <c r="M2737" s="649"/>
      <c r="N2737" s="649">
        <v>1</v>
      </c>
      <c r="O2737" s="649">
        <v>750.76</v>
      </c>
      <c r="P2737" s="637"/>
      <c r="Q2737" s="650">
        <v>750.76</v>
      </c>
    </row>
    <row r="2738" spans="1:17" ht="14.4" customHeight="1" x14ac:dyDescent="0.3">
      <c r="A2738" s="631" t="s">
        <v>3254</v>
      </c>
      <c r="B2738" s="632" t="s">
        <v>2531</v>
      </c>
      <c r="C2738" s="632" t="s">
        <v>2501</v>
      </c>
      <c r="D2738" s="632" t="s">
        <v>3072</v>
      </c>
      <c r="E2738" s="632" t="s">
        <v>3073</v>
      </c>
      <c r="F2738" s="649"/>
      <c r="G2738" s="649"/>
      <c r="H2738" s="649"/>
      <c r="I2738" s="649"/>
      <c r="J2738" s="649">
        <v>1</v>
      </c>
      <c r="K2738" s="649">
        <v>10072.94</v>
      </c>
      <c r="L2738" s="649">
        <v>1</v>
      </c>
      <c r="M2738" s="649">
        <v>10072.94</v>
      </c>
      <c r="N2738" s="649">
        <v>1</v>
      </c>
      <c r="O2738" s="649">
        <v>10072.94</v>
      </c>
      <c r="P2738" s="637">
        <v>1</v>
      </c>
      <c r="Q2738" s="650">
        <v>10072.94</v>
      </c>
    </row>
    <row r="2739" spans="1:17" ht="14.4" customHeight="1" x14ac:dyDescent="0.3">
      <c r="A2739" s="631" t="s">
        <v>3254</v>
      </c>
      <c r="B2739" s="632" t="s">
        <v>2531</v>
      </c>
      <c r="C2739" s="632" t="s">
        <v>2501</v>
      </c>
      <c r="D2739" s="632" t="s">
        <v>2990</v>
      </c>
      <c r="E2739" s="632" t="s">
        <v>2991</v>
      </c>
      <c r="F2739" s="649">
        <v>1</v>
      </c>
      <c r="G2739" s="649">
        <v>2974.36</v>
      </c>
      <c r="H2739" s="649">
        <v>1</v>
      </c>
      <c r="I2739" s="649">
        <v>2974.36</v>
      </c>
      <c r="J2739" s="649">
        <v>1</v>
      </c>
      <c r="K2739" s="649">
        <v>2974.36</v>
      </c>
      <c r="L2739" s="649">
        <v>1</v>
      </c>
      <c r="M2739" s="649">
        <v>2974.36</v>
      </c>
      <c r="N2739" s="649"/>
      <c r="O2739" s="649"/>
      <c r="P2739" s="637"/>
      <c r="Q2739" s="650"/>
    </row>
    <row r="2740" spans="1:17" ht="14.4" customHeight="1" x14ac:dyDescent="0.3">
      <c r="A2740" s="631" t="s">
        <v>3254</v>
      </c>
      <c r="B2740" s="632" t="s">
        <v>2531</v>
      </c>
      <c r="C2740" s="632" t="s">
        <v>2501</v>
      </c>
      <c r="D2740" s="632" t="s">
        <v>2811</v>
      </c>
      <c r="E2740" s="632" t="s">
        <v>2812</v>
      </c>
      <c r="F2740" s="649">
        <v>2</v>
      </c>
      <c r="G2740" s="649">
        <v>10518.46</v>
      </c>
      <c r="H2740" s="649"/>
      <c r="I2740" s="649">
        <v>5259.23</v>
      </c>
      <c r="J2740" s="649"/>
      <c r="K2740" s="649"/>
      <c r="L2740" s="649"/>
      <c r="M2740" s="649"/>
      <c r="N2740" s="649">
        <v>2</v>
      </c>
      <c r="O2740" s="649">
        <v>9935.7800000000007</v>
      </c>
      <c r="P2740" s="637"/>
      <c r="Q2740" s="650">
        <v>4967.8900000000003</v>
      </c>
    </row>
    <row r="2741" spans="1:17" ht="14.4" customHeight="1" x14ac:dyDescent="0.3">
      <c r="A2741" s="631" t="s">
        <v>3254</v>
      </c>
      <c r="B2741" s="632" t="s">
        <v>2531</v>
      </c>
      <c r="C2741" s="632" t="s">
        <v>2501</v>
      </c>
      <c r="D2741" s="632" t="s">
        <v>2813</v>
      </c>
      <c r="E2741" s="632" t="s">
        <v>2814</v>
      </c>
      <c r="F2741" s="649">
        <v>2</v>
      </c>
      <c r="G2741" s="649">
        <v>2994.88</v>
      </c>
      <c r="H2741" s="649">
        <v>0.5</v>
      </c>
      <c r="I2741" s="649">
        <v>1497.44</v>
      </c>
      <c r="J2741" s="649">
        <v>4</v>
      </c>
      <c r="K2741" s="649">
        <v>5989.76</v>
      </c>
      <c r="L2741" s="649">
        <v>1</v>
      </c>
      <c r="M2741" s="649">
        <v>1497.44</v>
      </c>
      <c r="N2741" s="649">
        <v>2</v>
      </c>
      <c r="O2741" s="649">
        <v>2673.44</v>
      </c>
      <c r="P2741" s="637">
        <v>0.44633507853403143</v>
      </c>
      <c r="Q2741" s="650">
        <v>1336.72</v>
      </c>
    </row>
    <row r="2742" spans="1:17" ht="14.4" customHeight="1" x14ac:dyDescent="0.3">
      <c r="A2742" s="631" t="s">
        <v>3254</v>
      </c>
      <c r="B2742" s="632" t="s">
        <v>2531</v>
      </c>
      <c r="C2742" s="632" t="s">
        <v>2501</v>
      </c>
      <c r="D2742" s="632" t="s">
        <v>2819</v>
      </c>
      <c r="E2742" s="632" t="s">
        <v>2820</v>
      </c>
      <c r="F2742" s="649">
        <v>5</v>
      </c>
      <c r="G2742" s="649">
        <v>4155.8</v>
      </c>
      <c r="H2742" s="649">
        <v>0.83333333333333337</v>
      </c>
      <c r="I2742" s="649">
        <v>831.16000000000008</v>
      </c>
      <c r="J2742" s="649">
        <v>6</v>
      </c>
      <c r="K2742" s="649">
        <v>4986.96</v>
      </c>
      <c r="L2742" s="649">
        <v>1</v>
      </c>
      <c r="M2742" s="649">
        <v>831.16</v>
      </c>
      <c r="N2742" s="649">
        <v>5</v>
      </c>
      <c r="O2742" s="649">
        <v>4155.8</v>
      </c>
      <c r="P2742" s="637">
        <v>0.83333333333333337</v>
      </c>
      <c r="Q2742" s="650">
        <v>831.16000000000008</v>
      </c>
    </row>
    <row r="2743" spans="1:17" ht="14.4" customHeight="1" x14ac:dyDescent="0.3">
      <c r="A2743" s="631" t="s">
        <v>3254</v>
      </c>
      <c r="B2743" s="632" t="s">
        <v>2531</v>
      </c>
      <c r="C2743" s="632" t="s">
        <v>2501</v>
      </c>
      <c r="D2743" s="632" t="s">
        <v>3033</v>
      </c>
      <c r="E2743" s="632" t="s">
        <v>3034</v>
      </c>
      <c r="F2743" s="649"/>
      <c r="G2743" s="649"/>
      <c r="H2743" s="649"/>
      <c r="I2743" s="649"/>
      <c r="J2743" s="649">
        <v>2</v>
      </c>
      <c r="K2743" s="649">
        <v>44000</v>
      </c>
      <c r="L2743" s="649">
        <v>1</v>
      </c>
      <c r="M2743" s="649">
        <v>22000</v>
      </c>
      <c r="N2743" s="649"/>
      <c r="O2743" s="649"/>
      <c r="P2743" s="637"/>
      <c r="Q2743" s="650"/>
    </row>
    <row r="2744" spans="1:17" ht="14.4" customHeight="1" x14ac:dyDescent="0.3">
      <c r="A2744" s="631" t="s">
        <v>3254</v>
      </c>
      <c r="B2744" s="632" t="s">
        <v>2531</v>
      </c>
      <c r="C2744" s="632" t="s">
        <v>2501</v>
      </c>
      <c r="D2744" s="632" t="s">
        <v>2826</v>
      </c>
      <c r="E2744" s="632" t="s">
        <v>2827</v>
      </c>
      <c r="F2744" s="649"/>
      <c r="G2744" s="649"/>
      <c r="H2744" s="649"/>
      <c r="I2744" s="649"/>
      <c r="J2744" s="649"/>
      <c r="K2744" s="649"/>
      <c r="L2744" s="649"/>
      <c r="M2744" s="649"/>
      <c r="N2744" s="649">
        <v>2</v>
      </c>
      <c r="O2744" s="649">
        <v>2945.76</v>
      </c>
      <c r="P2744" s="637"/>
      <c r="Q2744" s="650">
        <v>1472.88</v>
      </c>
    </row>
    <row r="2745" spans="1:17" ht="14.4" customHeight="1" x14ac:dyDescent="0.3">
      <c r="A2745" s="631" t="s">
        <v>3254</v>
      </c>
      <c r="B2745" s="632" t="s">
        <v>2531</v>
      </c>
      <c r="C2745" s="632" t="s">
        <v>2501</v>
      </c>
      <c r="D2745" s="632" t="s">
        <v>2828</v>
      </c>
      <c r="E2745" s="632" t="s">
        <v>2829</v>
      </c>
      <c r="F2745" s="649">
        <v>3</v>
      </c>
      <c r="G2745" s="649">
        <v>3936.42</v>
      </c>
      <c r="H2745" s="649">
        <v>0.75</v>
      </c>
      <c r="I2745" s="649">
        <v>1312.14</v>
      </c>
      <c r="J2745" s="649">
        <v>4</v>
      </c>
      <c r="K2745" s="649">
        <v>5248.56</v>
      </c>
      <c r="L2745" s="649">
        <v>1</v>
      </c>
      <c r="M2745" s="649">
        <v>1312.14</v>
      </c>
      <c r="N2745" s="649">
        <v>3</v>
      </c>
      <c r="O2745" s="649">
        <v>3936.42</v>
      </c>
      <c r="P2745" s="637">
        <v>0.75</v>
      </c>
      <c r="Q2745" s="650">
        <v>1312.14</v>
      </c>
    </row>
    <row r="2746" spans="1:17" ht="14.4" customHeight="1" x14ac:dyDescent="0.3">
      <c r="A2746" s="631" t="s">
        <v>3254</v>
      </c>
      <c r="B2746" s="632" t="s">
        <v>2531</v>
      </c>
      <c r="C2746" s="632" t="s">
        <v>2501</v>
      </c>
      <c r="D2746" s="632" t="s">
        <v>2830</v>
      </c>
      <c r="E2746" s="632" t="s">
        <v>2831</v>
      </c>
      <c r="F2746" s="649"/>
      <c r="G2746" s="649"/>
      <c r="H2746" s="649"/>
      <c r="I2746" s="649"/>
      <c r="J2746" s="649">
        <v>4</v>
      </c>
      <c r="K2746" s="649">
        <v>14578.32</v>
      </c>
      <c r="L2746" s="649">
        <v>1</v>
      </c>
      <c r="M2746" s="649">
        <v>3644.58</v>
      </c>
      <c r="N2746" s="649"/>
      <c r="O2746" s="649"/>
      <c r="P2746" s="637"/>
      <c r="Q2746" s="650"/>
    </row>
    <row r="2747" spans="1:17" ht="14.4" customHeight="1" x14ac:dyDescent="0.3">
      <c r="A2747" s="631" t="s">
        <v>3254</v>
      </c>
      <c r="B2747" s="632" t="s">
        <v>2531</v>
      </c>
      <c r="C2747" s="632" t="s">
        <v>2501</v>
      </c>
      <c r="D2747" s="632" t="s">
        <v>2832</v>
      </c>
      <c r="E2747" s="632" t="s">
        <v>2833</v>
      </c>
      <c r="F2747" s="649">
        <v>2</v>
      </c>
      <c r="G2747" s="649">
        <v>2292.66</v>
      </c>
      <c r="H2747" s="649">
        <v>1</v>
      </c>
      <c r="I2747" s="649">
        <v>1146.33</v>
      </c>
      <c r="J2747" s="649">
        <v>2</v>
      </c>
      <c r="K2747" s="649">
        <v>2292.66</v>
      </c>
      <c r="L2747" s="649">
        <v>1</v>
      </c>
      <c r="M2747" s="649">
        <v>1146.33</v>
      </c>
      <c r="N2747" s="649">
        <v>4</v>
      </c>
      <c r="O2747" s="649">
        <v>4344.68</v>
      </c>
      <c r="P2747" s="637">
        <v>1.8950389503895042</v>
      </c>
      <c r="Q2747" s="650">
        <v>1086.17</v>
      </c>
    </row>
    <row r="2748" spans="1:17" ht="14.4" customHeight="1" x14ac:dyDescent="0.3">
      <c r="A2748" s="631" t="s">
        <v>3254</v>
      </c>
      <c r="B2748" s="632" t="s">
        <v>2531</v>
      </c>
      <c r="C2748" s="632" t="s">
        <v>2501</v>
      </c>
      <c r="D2748" s="632" t="s">
        <v>2834</v>
      </c>
      <c r="E2748" s="632" t="s">
        <v>2835</v>
      </c>
      <c r="F2748" s="649">
        <v>2</v>
      </c>
      <c r="G2748" s="649">
        <v>718.2</v>
      </c>
      <c r="H2748" s="649">
        <v>2</v>
      </c>
      <c r="I2748" s="649">
        <v>359.1</v>
      </c>
      <c r="J2748" s="649">
        <v>1</v>
      </c>
      <c r="K2748" s="649">
        <v>359.1</v>
      </c>
      <c r="L2748" s="649">
        <v>1</v>
      </c>
      <c r="M2748" s="649">
        <v>359.1</v>
      </c>
      <c r="N2748" s="649"/>
      <c r="O2748" s="649"/>
      <c r="P2748" s="637"/>
      <c r="Q2748" s="650"/>
    </row>
    <row r="2749" spans="1:17" ht="14.4" customHeight="1" x14ac:dyDescent="0.3">
      <c r="A2749" s="631" t="s">
        <v>3254</v>
      </c>
      <c r="B2749" s="632" t="s">
        <v>2531</v>
      </c>
      <c r="C2749" s="632" t="s">
        <v>2501</v>
      </c>
      <c r="D2749" s="632" t="s">
        <v>2840</v>
      </c>
      <c r="E2749" s="632" t="s">
        <v>2841</v>
      </c>
      <c r="F2749" s="649"/>
      <c r="G2749" s="649"/>
      <c r="H2749" s="649"/>
      <c r="I2749" s="649"/>
      <c r="J2749" s="649"/>
      <c r="K2749" s="649"/>
      <c r="L2749" s="649"/>
      <c r="M2749" s="649"/>
      <c r="N2749" s="649">
        <v>2</v>
      </c>
      <c r="O2749" s="649">
        <v>10401.36</v>
      </c>
      <c r="P2749" s="637"/>
      <c r="Q2749" s="650">
        <v>5200.68</v>
      </c>
    </row>
    <row r="2750" spans="1:17" ht="14.4" customHeight="1" x14ac:dyDescent="0.3">
      <c r="A2750" s="631" t="s">
        <v>3254</v>
      </c>
      <c r="B2750" s="632" t="s">
        <v>2531</v>
      </c>
      <c r="C2750" s="632" t="s">
        <v>2501</v>
      </c>
      <c r="D2750" s="632" t="s">
        <v>2842</v>
      </c>
      <c r="E2750" s="632" t="s">
        <v>2843</v>
      </c>
      <c r="F2750" s="649">
        <v>1</v>
      </c>
      <c r="G2750" s="649">
        <v>6587.13</v>
      </c>
      <c r="H2750" s="649">
        <v>1</v>
      </c>
      <c r="I2750" s="649">
        <v>6587.13</v>
      </c>
      <c r="J2750" s="649">
        <v>1</v>
      </c>
      <c r="K2750" s="649">
        <v>6587.13</v>
      </c>
      <c r="L2750" s="649">
        <v>1</v>
      </c>
      <c r="M2750" s="649">
        <v>6587.13</v>
      </c>
      <c r="N2750" s="649">
        <v>3</v>
      </c>
      <c r="O2750" s="649">
        <v>15697.460000000001</v>
      </c>
      <c r="P2750" s="637">
        <v>2.3830499777596619</v>
      </c>
      <c r="Q2750" s="650">
        <v>5232.4866666666667</v>
      </c>
    </row>
    <row r="2751" spans="1:17" ht="14.4" customHeight="1" x14ac:dyDescent="0.3">
      <c r="A2751" s="631" t="s">
        <v>3254</v>
      </c>
      <c r="B2751" s="632" t="s">
        <v>2531</v>
      </c>
      <c r="C2751" s="632" t="s">
        <v>2501</v>
      </c>
      <c r="D2751" s="632" t="s">
        <v>2848</v>
      </c>
      <c r="E2751" s="632" t="s">
        <v>2849</v>
      </c>
      <c r="F2751" s="649">
        <v>1</v>
      </c>
      <c r="G2751" s="649">
        <v>26449.24</v>
      </c>
      <c r="H2751" s="649"/>
      <c r="I2751" s="649">
        <v>26449.24</v>
      </c>
      <c r="J2751" s="649"/>
      <c r="K2751" s="649"/>
      <c r="L2751" s="649"/>
      <c r="M2751" s="649"/>
      <c r="N2751" s="649"/>
      <c r="O2751" s="649"/>
      <c r="P2751" s="637"/>
      <c r="Q2751" s="650"/>
    </row>
    <row r="2752" spans="1:17" ht="14.4" customHeight="1" x14ac:dyDescent="0.3">
      <c r="A2752" s="631" t="s">
        <v>3254</v>
      </c>
      <c r="B2752" s="632" t="s">
        <v>2531</v>
      </c>
      <c r="C2752" s="632" t="s">
        <v>2501</v>
      </c>
      <c r="D2752" s="632" t="s">
        <v>2852</v>
      </c>
      <c r="E2752" s="632" t="s">
        <v>2853</v>
      </c>
      <c r="F2752" s="649">
        <v>3</v>
      </c>
      <c r="G2752" s="649">
        <v>13080</v>
      </c>
      <c r="H2752" s="649"/>
      <c r="I2752" s="649">
        <v>4360</v>
      </c>
      <c r="J2752" s="649"/>
      <c r="K2752" s="649"/>
      <c r="L2752" s="649"/>
      <c r="M2752" s="649"/>
      <c r="N2752" s="649"/>
      <c r="O2752" s="649"/>
      <c r="P2752" s="637"/>
      <c r="Q2752" s="650"/>
    </row>
    <row r="2753" spans="1:17" ht="14.4" customHeight="1" x14ac:dyDescent="0.3">
      <c r="A2753" s="631" t="s">
        <v>3254</v>
      </c>
      <c r="B2753" s="632" t="s">
        <v>2531</v>
      </c>
      <c r="C2753" s="632" t="s">
        <v>2501</v>
      </c>
      <c r="D2753" s="632" t="s">
        <v>3045</v>
      </c>
      <c r="E2753" s="632" t="s">
        <v>3046</v>
      </c>
      <c r="F2753" s="649">
        <v>1</v>
      </c>
      <c r="G2753" s="649">
        <v>30135</v>
      </c>
      <c r="H2753" s="649"/>
      <c r="I2753" s="649">
        <v>30135</v>
      </c>
      <c r="J2753" s="649"/>
      <c r="K2753" s="649"/>
      <c r="L2753" s="649"/>
      <c r="M2753" s="649"/>
      <c r="N2753" s="649"/>
      <c r="O2753" s="649"/>
      <c r="P2753" s="637"/>
      <c r="Q2753" s="650"/>
    </row>
    <row r="2754" spans="1:17" ht="14.4" customHeight="1" x14ac:dyDescent="0.3">
      <c r="A2754" s="631" t="s">
        <v>3254</v>
      </c>
      <c r="B2754" s="632" t="s">
        <v>2531</v>
      </c>
      <c r="C2754" s="632" t="s">
        <v>2501</v>
      </c>
      <c r="D2754" s="632" t="s">
        <v>3047</v>
      </c>
      <c r="E2754" s="632" t="s">
        <v>3048</v>
      </c>
      <c r="F2754" s="649"/>
      <c r="G2754" s="649"/>
      <c r="H2754" s="649"/>
      <c r="I2754" s="649"/>
      <c r="J2754" s="649">
        <v>1</v>
      </c>
      <c r="K2754" s="649">
        <v>38997.620000000003</v>
      </c>
      <c r="L2754" s="649">
        <v>1</v>
      </c>
      <c r="M2754" s="649">
        <v>38997.620000000003</v>
      </c>
      <c r="N2754" s="649"/>
      <c r="O2754" s="649"/>
      <c r="P2754" s="637"/>
      <c r="Q2754" s="650"/>
    </row>
    <row r="2755" spans="1:17" ht="14.4" customHeight="1" x14ac:dyDescent="0.3">
      <c r="A2755" s="631" t="s">
        <v>3254</v>
      </c>
      <c r="B2755" s="632" t="s">
        <v>2531</v>
      </c>
      <c r="C2755" s="632" t="s">
        <v>2501</v>
      </c>
      <c r="D2755" s="632" t="s">
        <v>3116</v>
      </c>
      <c r="E2755" s="632" t="s">
        <v>2771</v>
      </c>
      <c r="F2755" s="649">
        <v>1</v>
      </c>
      <c r="G2755" s="649">
        <v>3567.58</v>
      </c>
      <c r="H2755" s="649"/>
      <c r="I2755" s="649">
        <v>3567.58</v>
      </c>
      <c r="J2755" s="649"/>
      <c r="K2755" s="649"/>
      <c r="L2755" s="649"/>
      <c r="M2755" s="649"/>
      <c r="N2755" s="649"/>
      <c r="O2755" s="649"/>
      <c r="P2755" s="637"/>
      <c r="Q2755" s="650"/>
    </row>
    <row r="2756" spans="1:17" ht="14.4" customHeight="1" x14ac:dyDescent="0.3">
      <c r="A2756" s="631" t="s">
        <v>3254</v>
      </c>
      <c r="B2756" s="632" t="s">
        <v>2531</v>
      </c>
      <c r="C2756" s="632" t="s">
        <v>2501</v>
      </c>
      <c r="D2756" s="632" t="s">
        <v>3117</v>
      </c>
      <c r="E2756" s="632" t="s">
        <v>3097</v>
      </c>
      <c r="F2756" s="649"/>
      <c r="G2756" s="649"/>
      <c r="H2756" s="649"/>
      <c r="I2756" s="649"/>
      <c r="J2756" s="649"/>
      <c r="K2756" s="649"/>
      <c r="L2756" s="649"/>
      <c r="M2756" s="649"/>
      <c r="N2756" s="649">
        <v>1</v>
      </c>
      <c r="O2756" s="649">
        <v>16952.3</v>
      </c>
      <c r="P2756" s="637"/>
      <c r="Q2756" s="650">
        <v>16952.3</v>
      </c>
    </row>
    <row r="2757" spans="1:17" ht="14.4" customHeight="1" x14ac:dyDescent="0.3">
      <c r="A2757" s="631" t="s">
        <v>3254</v>
      </c>
      <c r="B2757" s="632" t="s">
        <v>2531</v>
      </c>
      <c r="C2757" s="632" t="s">
        <v>2501</v>
      </c>
      <c r="D2757" s="632" t="s">
        <v>3121</v>
      </c>
      <c r="E2757" s="632" t="s">
        <v>3122</v>
      </c>
      <c r="F2757" s="649"/>
      <c r="G2757" s="649"/>
      <c r="H2757" s="649"/>
      <c r="I2757" s="649"/>
      <c r="J2757" s="649">
        <v>1</v>
      </c>
      <c r="K2757" s="649">
        <v>88685.78</v>
      </c>
      <c r="L2757" s="649">
        <v>1</v>
      </c>
      <c r="M2757" s="649">
        <v>88685.78</v>
      </c>
      <c r="N2757" s="649"/>
      <c r="O2757" s="649"/>
      <c r="P2757" s="637"/>
      <c r="Q2757" s="650"/>
    </row>
    <row r="2758" spans="1:17" ht="14.4" customHeight="1" x14ac:dyDescent="0.3">
      <c r="A2758" s="631" t="s">
        <v>3254</v>
      </c>
      <c r="B2758" s="632" t="s">
        <v>2531</v>
      </c>
      <c r="C2758" s="632" t="s">
        <v>2501</v>
      </c>
      <c r="D2758" s="632" t="s">
        <v>2973</v>
      </c>
      <c r="E2758" s="632" t="s">
        <v>2974</v>
      </c>
      <c r="F2758" s="649"/>
      <c r="G2758" s="649"/>
      <c r="H2758" s="649"/>
      <c r="I2758" s="649"/>
      <c r="J2758" s="649"/>
      <c r="K2758" s="649"/>
      <c r="L2758" s="649"/>
      <c r="M2758" s="649"/>
      <c r="N2758" s="649">
        <v>2</v>
      </c>
      <c r="O2758" s="649">
        <v>53000</v>
      </c>
      <c r="P2758" s="637"/>
      <c r="Q2758" s="650">
        <v>26500</v>
      </c>
    </row>
    <row r="2759" spans="1:17" ht="14.4" customHeight="1" x14ac:dyDescent="0.3">
      <c r="A2759" s="631" t="s">
        <v>3254</v>
      </c>
      <c r="B2759" s="632" t="s">
        <v>2531</v>
      </c>
      <c r="C2759" s="632" t="s">
        <v>2501</v>
      </c>
      <c r="D2759" s="632" t="s">
        <v>3255</v>
      </c>
      <c r="E2759" s="632" t="s">
        <v>3256</v>
      </c>
      <c r="F2759" s="649"/>
      <c r="G2759" s="649"/>
      <c r="H2759" s="649"/>
      <c r="I2759" s="649"/>
      <c r="J2759" s="649">
        <v>2</v>
      </c>
      <c r="K2759" s="649">
        <v>317994.40000000002</v>
      </c>
      <c r="L2759" s="649">
        <v>1</v>
      </c>
      <c r="M2759" s="649">
        <v>158997.20000000001</v>
      </c>
      <c r="N2759" s="649"/>
      <c r="O2759" s="649"/>
      <c r="P2759" s="637"/>
      <c r="Q2759" s="650"/>
    </row>
    <row r="2760" spans="1:17" ht="14.4" customHeight="1" x14ac:dyDescent="0.3">
      <c r="A2760" s="631" t="s">
        <v>3254</v>
      </c>
      <c r="B2760" s="632" t="s">
        <v>2531</v>
      </c>
      <c r="C2760" s="632" t="s">
        <v>2501</v>
      </c>
      <c r="D2760" s="632" t="s">
        <v>3257</v>
      </c>
      <c r="E2760" s="632" t="s">
        <v>3258</v>
      </c>
      <c r="F2760" s="649">
        <v>1</v>
      </c>
      <c r="G2760" s="649">
        <v>1028.9000000000001</v>
      </c>
      <c r="H2760" s="649"/>
      <c r="I2760" s="649">
        <v>1028.9000000000001</v>
      </c>
      <c r="J2760" s="649"/>
      <c r="K2760" s="649"/>
      <c r="L2760" s="649"/>
      <c r="M2760" s="649"/>
      <c r="N2760" s="649"/>
      <c r="O2760" s="649"/>
      <c r="P2760" s="637"/>
      <c r="Q2760" s="650"/>
    </row>
    <row r="2761" spans="1:17" ht="14.4" customHeight="1" x14ac:dyDescent="0.3">
      <c r="A2761" s="631" t="s">
        <v>3254</v>
      </c>
      <c r="B2761" s="632" t="s">
        <v>2531</v>
      </c>
      <c r="C2761" s="632" t="s">
        <v>634</v>
      </c>
      <c r="D2761" s="632" t="s">
        <v>2587</v>
      </c>
      <c r="E2761" s="632" t="s">
        <v>2588</v>
      </c>
      <c r="F2761" s="649">
        <v>1</v>
      </c>
      <c r="G2761" s="649">
        <v>213</v>
      </c>
      <c r="H2761" s="649">
        <v>0.5</v>
      </c>
      <c r="I2761" s="649">
        <v>213</v>
      </c>
      <c r="J2761" s="649">
        <v>2</v>
      </c>
      <c r="K2761" s="649">
        <v>426</v>
      </c>
      <c r="L2761" s="649">
        <v>1</v>
      </c>
      <c r="M2761" s="649">
        <v>213</v>
      </c>
      <c r="N2761" s="649">
        <v>3</v>
      </c>
      <c r="O2761" s="649">
        <v>642</v>
      </c>
      <c r="P2761" s="637">
        <v>1.5070422535211268</v>
      </c>
      <c r="Q2761" s="650">
        <v>214</v>
      </c>
    </row>
    <row r="2762" spans="1:17" ht="14.4" customHeight="1" x14ac:dyDescent="0.3">
      <c r="A2762" s="631" t="s">
        <v>3254</v>
      </c>
      <c r="B2762" s="632" t="s">
        <v>2531</v>
      </c>
      <c r="C2762" s="632" t="s">
        <v>634</v>
      </c>
      <c r="D2762" s="632" t="s">
        <v>2587</v>
      </c>
      <c r="E2762" s="632" t="s">
        <v>2589</v>
      </c>
      <c r="F2762" s="649">
        <v>3</v>
      </c>
      <c r="G2762" s="649">
        <v>639</v>
      </c>
      <c r="H2762" s="649">
        <v>0.27272727272727271</v>
      </c>
      <c r="I2762" s="649">
        <v>213</v>
      </c>
      <c r="J2762" s="649">
        <v>11</v>
      </c>
      <c r="K2762" s="649">
        <v>2343</v>
      </c>
      <c r="L2762" s="649">
        <v>1</v>
      </c>
      <c r="M2762" s="649">
        <v>213</v>
      </c>
      <c r="N2762" s="649">
        <v>3</v>
      </c>
      <c r="O2762" s="649">
        <v>642</v>
      </c>
      <c r="P2762" s="637">
        <v>0.27400768245838669</v>
      </c>
      <c r="Q2762" s="650">
        <v>214</v>
      </c>
    </row>
    <row r="2763" spans="1:17" ht="14.4" customHeight="1" x14ac:dyDescent="0.3">
      <c r="A2763" s="631" t="s">
        <v>3254</v>
      </c>
      <c r="B2763" s="632" t="s">
        <v>2531</v>
      </c>
      <c r="C2763" s="632" t="s">
        <v>634</v>
      </c>
      <c r="D2763" s="632" t="s">
        <v>2590</v>
      </c>
      <c r="E2763" s="632" t="s">
        <v>2591</v>
      </c>
      <c r="F2763" s="649"/>
      <c r="G2763" s="649"/>
      <c r="H2763" s="649"/>
      <c r="I2763" s="649"/>
      <c r="J2763" s="649">
        <v>1</v>
      </c>
      <c r="K2763" s="649">
        <v>155</v>
      </c>
      <c r="L2763" s="649">
        <v>1</v>
      </c>
      <c r="M2763" s="649">
        <v>155</v>
      </c>
      <c r="N2763" s="649"/>
      <c r="O2763" s="649"/>
      <c r="P2763" s="637"/>
      <c r="Q2763" s="650"/>
    </row>
    <row r="2764" spans="1:17" ht="14.4" customHeight="1" x14ac:dyDescent="0.3">
      <c r="A2764" s="631" t="s">
        <v>3254</v>
      </c>
      <c r="B2764" s="632" t="s">
        <v>2531</v>
      </c>
      <c r="C2764" s="632" t="s">
        <v>634</v>
      </c>
      <c r="D2764" s="632" t="s">
        <v>2593</v>
      </c>
      <c r="E2764" s="632" t="s">
        <v>2594</v>
      </c>
      <c r="F2764" s="649"/>
      <c r="G2764" s="649"/>
      <c r="H2764" s="649"/>
      <c r="I2764" s="649"/>
      <c r="J2764" s="649">
        <v>3</v>
      </c>
      <c r="K2764" s="649">
        <v>561</v>
      </c>
      <c r="L2764" s="649">
        <v>1</v>
      </c>
      <c r="M2764" s="649">
        <v>187</v>
      </c>
      <c r="N2764" s="649">
        <v>2</v>
      </c>
      <c r="O2764" s="649">
        <v>374</v>
      </c>
      <c r="P2764" s="637">
        <v>0.66666666666666663</v>
      </c>
      <c r="Q2764" s="650">
        <v>187</v>
      </c>
    </row>
    <row r="2765" spans="1:17" ht="14.4" customHeight="1" x14ac:dyDescent="0.3">
      <c r="A2765" s="631" t="s">
        <v>3254</v>
      </c>
      <c r="B2765" s="632" t="s">
        <v>2531</v>
      </c>
      <c r="C2765" s="632" t="s">
        <v>634</v>
      </c>
      <c r="D2765" s="632" t="s">
        <v>2596</v>
      </c>
      <c r="E2765" s="632" t="s">
        <v>2598</v>
      </c>
      <c r="F2765" s="649">
        <v>1</v>
      </c>
      <c r="G2765" s="649">
        <v>128</v>
      </c>
      <c r="H2765" s="649">
        <v>1</v>
      </c>
      <c r="I2765" s="649">
        <v>128</v>
      </c>
      <c r="J2765" s="649">
        <v>1</v>
      </c>
      <c r="K2765" s="649">
        <v>128</v>
      </c>
      <c r="L2765" s="649">
        <v>1</v>
      </c>
      <c r="M2765" s="649">
        <v>128</v>
      </c>
      <c r="N2765" s="649"/>
      <c r="O2765" s="649"/>
      <c r="P2765" s="637"/>
      <c r="Q2765" s="650"/>
    </row>
    <row r="2766" spans="1:17" ht="14.4" customHeight="1" x14ac:dyDescent="0.3">
      <c r="A2766" s="631" t="s">
        <v>3254</v>
      </c>
      <c r="B2766" s="632" t="s">
        <v>2531</v>
      </c>
      <c r="C2766" s="632" t="s">
        <v>634</v>
      </c>
      <c r="D2766" s="632" t="s">
        <v>2599</v>
      </c>
      <c r="E2766" s="632" t="s">
        <v>2600</v>
      </c>
      <c r="F2766" s="649">
        <v>2</v>
      </c>
      <c r="G2766" s="649">
        <v>446</v>
      </c>
      <c r="H2766" s="649">
        <v>2</v>
      </c>
      <c r="I2766" s="649">
        <v>223</v>
      </c>
      <c r="J2766" s="649">
        <v>1</v>
      </c>
      <c r="K2766" s="649">
        <v>223</v>
      </c>
      <c r="L2766" s="649">
        <v>1</v>
      </c>
      <c r="M2766" s="649">
        <v>223</v>
      </c>
      <c r="N2766" s="649">
        <v>7</v>
      </c>
      <c r="O2766" s="649">
        <v>1568</v>
      </c>
      <c r="P2766" s="637">
        <v>7.0313901345291479</v>
      </c>
      <c r="Q2766" s="650">
        <v>224</v>
      </c>
    </row>
    <row r="2767" spans="1:17" ht="14.4" customHeight="1" x14ac:dyDescent="0.3">
      <c r="A2767" s="631" t="s">
        <v>3254</v>
      </c>
      <c r="B2767" s="632" t="s">
        <v>2531</v>
      </c>
      <c r="C2767" s="632" t="s">
        <v>634</v>
      </c>
      <c r="D2767" s="632" t="s">
        <v>2599</v>
      </c>
      <c r="E2767" s="632" t="s">
        <v>2601</v>
      </c>
      <c r="F2767" s="649">
        <v>3</v>
      </c>
      <c r="G2767" s="649">
        <v>669</v>
      </c>
      <c r="H2767" s="649">
        <v>0.75</v>
      </c>
      <c r="I2767" s="649">
        <v>223</v>
      </c>
      <c r="J2767" s="649">
        <v>4</v>
      </c>
      <c r="K2767" s="649">
        <v>892</v>
      </c>
      <c r="L2767" s="649">
        <v>1</v>
      </c>
      <c r="M2767" s="649">
        <v>223</v>
      </c>
      <c r="N2767" s="649">
        <v>7</v>
      </c>
      <c r="O2767" s="649">
        <v>1568</v>
      </c>
      <c r="P2767" s="637">
        <v>1.757847533632287</v>
      </c>
      <c r="Q2767" s="650">
        <v>224</v>
      </c>
    </row>
    <row r="2768" spans="1:17" ht="14.4" customHeight="1" x14ac:dyDescent="0.3">
      <c r="A2768" s="631" t="s">
        <v>3254</v>
      </c>
      <c r="B2768" s="632" t="s">
        <v>2531</v>
      </c>
      <c r="C2768" s="632" t="s">
        <v>634</v>
      </c>
      <c r="D2768" s="632" t="s">
        <v>2602</v>
      </c>
      <c r="E2768" s="632" t="s">
        <v>2603</v>
      </c>
      <c r="F2768" s="649">
        <v>1</v>
      </c>
      <c r="G2768" s="649">
        <v>223</v>
      </c>
      <c r="H2768" s="649"/>
      <c r="I2768" s="649">
        <v>223</v>
      </c>
      <c r="J2768" s="649"/>
      <c r="K2768" s="649"/>
      <c r="L2768" s="649"/>
      <c r="M2768" s="649"/>
      <c r="N2768" s="649"/>
      <c r="O2768" s="649"/>
      <c r="P2768" s="637"/>
      <c r="Q2768" s="650"/>
    </row>
    <row r="2769" spans="1:17" ht="14.4" customHeight="1" x14ac:dyDescent="0.3">
      <c r="A2769" s="631" t="s">
        <v>3254</v>
      </c>
      <c r="B2769" s="632" t="s">
        <v>2531</v>
      </c>
      <c r="C2769" s="632" t="s">
        <v>634</v>
      </c>
      <c r="D2769" s="632" t="s">
        <v>2608</v>
      </c>
      <c r="E2769" s="632" t="s">
        <v>2609</v>
      </c>
      <c r="F2769" s="649">
        <v>6</v>
      </c>
      <c r="G2769" s="649">
        <v>1350</v>
      </c>
      <c r="H2769" s="649">
        <v>1</v>
      </c>
      <c r="I2769" s="649">
        <v>225</v>
      </c>
      <c r="J2769" s="649">
        <v>6</v>
      </c>
      <c r="K2769" s="649">
        <v>1350</v>
      </c>
      <c r="L2769" s="649">
        <v>1</v>
      </c>
      <c r="M2769" s="649">
        <v>225</v>
      </c>
      <c r="N2769" s="649">
        <v>11</v>
      </c>
      <c r="O2769" s="649">
        <v>2486</v>
      </c>
      <c r="P2769" s="637">
        <v>1.8414814814814815</v>
      </c>
      <c r="Q2769" s="650">
        <v>226</v>
      </c>
    </row>
    <row r="2770" spans="1:17" ht="14.4" customHeight="1" x14ac:dyDescent="0.3">
      <c r="A2770" s="631" t="s">
        <v>3254</v>
      </c>
      <c r="B2770" s="632" t="s">
        <v>2531</v>
      </c>
      <c r="C2770" s="632" t="s">
        <v>634</v>
      </c>
      <c r="D2770" s="632" t="s">
        <v>2608</v>
      </c>
      <c r="E2770" s="632" t="s">
        <v>2610</v>
      </c>
      <c r="F2770" s="649">
        <v>1</v>
      </c>
      <c r="G2770" s="649">
        <v>225</v>
      </c>
      <c r="H2770" s="649">
        <v>0.2</v>
      </c>
      <c r="I2770" s="649">
        <v>225</v>
      </c>
      <c r="J2770" s="649">
        <v>5</v>
      </c>
      <c r="K2770" s="649">
        <v>1125</v>
      </c>
      <c r="L2770" s="649">
        <v>1</v>
      </c>
      <c r="M2770" s="649">
        <v>225</v>
      </c>
      <c r="N2770" s="649">
        <v>1</v>
      </c>
      <c r="O2770" s="649">
        <v>226</v>
      </c>
      <c r="P2770" s="637">
        <v>0.20088888888888889</v>
      </c>
      <c r="Q2770" s="650">
        <v>226</v>
      </c>
    </row>
    <row r="2771" spans="1:17" ht="14.4" customHeight="1" x14ac:dyDescent="0.3">
      <c r="A2771" s="631" t="s">
        <v>3254</v>
      </c>
      <c r="B2771" s="632" t="s">
        <v>2531</v>
      </c>
      <c r="C2771" s="632" t="s">
        <v>634</v>
      </c>
      <c r="D2771" s="632" t="s">
        <v>2611</v>
      </c>
      <c r="E2771" s="632" t="s">
        <v>2612</v>
      </c>
      <c r="F2771" s="649"/>
      <c r="G2771" s="649"/>
      <c r="H2771" s="649"/>
      <c r="I2771" s="649"/>
      <c r="J2771" s="649">
        <v>1</v>
      </c>
      <c r="K2771" s="649">
        <v>626</v>
      </c>
      <c r="L2771" s="649">
        <v>1</v>
      </c>
      <c r="M2771" s="649">
        <v>626</v>
      </c>
      <c r="N2771" s="649"/>
      <c r="O2771" s="649"/>
      <c r="P2771" s="637"/>
      <c r="Q2771" s="650"/>
    </row>
    <row r="2772" spans="1:17" ht="14.4" customHeight="1" x14ac:dyDescent="0.3">
      <c r="A2772" s="631" t="s">
        <v>3254</v>
      </c>
      <c r="B2772" s="632" t="s">
        <v>2531</v>
      </c>
      <c r="C2772" s="632" t="s">
        <v>634</v>
      </c>
      <c r="D2772" s="632" t="s">
        <v>2630</v>
      </c>
      <c r="E2772" s="632" t="s">
        <v>2631</v>
      </c>
      <c r="F2772" s="649">
        <v>1</v>
      </c>
      <c r="G2772" s="649">
        <v>349</v>
      </c>
      <c r="H2772" s="649"/>
      <c r="I2772" s="649">
        <v>349</v>
      </c>
      <c r="J2772" s="649"/>
      <c r="K2772" s="649"/>
      <c r="L2772" s="649"/>
      <c r="M2772" s="649"/>
      <c r="N2772" s="649"/>
      <c r="O2772" s="649"/>
      <c r="P2772" s="637"/>
      <c r="Q2772" s="650"/>
    </row>
    <row r="2773" spans="1:17" ht="14.4" customHeight="1" x14ac:dyDescent="0.3">
      <c r="A2773" s="631" t="s">
        <v>3254</v>
      </c>
      <c r="B2773" s="632" t="s">
        <v>2531</v>
      </c>
      <c r="C2773" s="632" t="s">
        <v>634</v>
      </c>
      <c r="D2773" s="632" t="s">
        <v>2888</v>
      </c>
      <c r="E2773" s="632" t="s">
        <v>2889</v>
      </c>
      <c r="F2773" s="649">
        <v>1</v>
      </c>
      <c r="G2773" s="649">
        <v>4576</v>
      </c>
      <c r="H2773" s="649"/>
      <c r="I2773" s="649">
        <v>4576</v>
      </c>
      <c r="J2773" s="649"/>
      <c r="K2773" s="649"/>
      <c r="L2773" s="649"/>
      <c r="M2773" s="649"/>
      <c r="N2773" s="649"/>
      <c r="O2773" s="649"/>
      <c r="P2773" s="637"/>
      <c r="Q2773" s="650"/>
    </row>
    <row r="2774" spans="1:17" ht="14.4" customHeight="1" x14ac:dyDescent="0.3">
      <c r="A2774" s="631" t="s">
        <v>3254</v>
      </c>
      <c r="B2774" s="632" t="s">
        <v>2531</v>
      </c>
      <c r="C2774" s="632" t="s">
        <v>634</v>
      </c>
      <c r="D2774" s="632" t="s">
        <v>2890</v>
      </c>
      <c r="E2774" s="632" t="s">
        <v>2891</v>
      </c>
      <c r="F2774" s="649"/>
      <c r="G2774" s="649"/>
      <c r="H2774" s="649"/>
      <c r="I2774" s="649"/>
      <c r="J2774" s="649">
        <v>1</v>
      </c>
      <c r="K2774" s="649">
        <v>4164</v>
      </c>
      <c r="L2774" s="649">
        <v>1</v>
      </c>
      <c r="M2774" s="649">
        <v>4164</v>
      </c>
      <c r="N2774" s="649">
        <v>2</v>
      </c>
      <c r="O2774" s="649">
        <v>8332</v>
      </c>
      <c r="P2774" s="637">
        <v>2.0009606147934678</v>
      </c>
      <c r="Q2774" s="650">
        <v>4166</v>
      </c>
    </row>
    <row r="2775" spans="1:17" ht="14.4" customHeight="1" x14ac:dyDescent="0.3">
      <c r="A2775" s="631" t="s">
        <v>3254</v>
      </c>
      <c r="B2775" s="632" t="s">
        <v>2531</v>
      </c>
      <c r="C2775" s="632" t="s">
        <v>634</v>
      </c>
      <c r="D2775" s="632" t="s">
        <v>2890</v>
      </c>
      <c r="E2775" s="632" t="s">
        <v>2892</v>
      </c>
      <c r="F2775" s="649">
        <v>1</v>
      </c>
      <c r="G2775" s="649">
        <v>4164</v>
      </c>
      <c r="H2775" s="649"/>
      <c r="I2775" s="649">
        <v>4164</v>
      </c>
      <c r="J2775" s="649"/>
      <c r="K2775" s="649"/>
      <c r="L2775" s="649"/>
      <c r="M2775" s="649"/>
      <c r="N2775" s="649">
        <v>1</v>
      </c>
      <c r="O2775" s="649">
        <v>4166</v>
      </c>
      <c r="P2775" s="637"/>
      <c r="Q2775" s="650">
        <v>4166</v>
      </c>
    </row>
    <row r="2776" spans="1:17" ht="14.4" customHeight="1" x14ac:dyDescent="0.3">
      <c r="A2776" s="631" t="s">
        <v>3254</v>
      </c>
      <c r="B2776" s="632" t="s">
        <v>2531</v>
      </c>
      <c r="C2776" s="632" t="s">
        <v>634</v>
      </c>
      <c r="D2776" s="632" t="s">
        <v>2900</v>
      </c>
      <c r="E2776" s="632" t="s">
        <v>2901</v>
      </c>
      <c r="F2776" s="649">
        <v>3</v>
      </c>
      <c r="G2776" s="649">
        <v>45780</v>
      </c>
      <c r="H2776" s="649">
        <v>0.99986895557594024</v>
      </c>
      <c r="I2776" s="649">
        <v>15260</v>
      </c>
      <c r="J2776" s="649">
        <v>3</v>
      </c>
      <c r="K2776" s="649">
        <v>45786</v>
      </c>
      <c r="L2776" s="649">
        <v>1</v>
      </c>
      <c r="M2776" s="649">
        <v>15262</v>
      </c>
      <c r="N2776" s="649">
        <v>5</v>
      </c>
      <c r="O2776" s="649">
        <v>76325</v>
      </c>
      <c r="P2776" s="637">
        <v>1.6669942777268161</v>
      </c>
      <c r="Q2776" s="650">
        <v>15265</v>
      </c>
    </row>
    <row r="2777" spans="1:17" ht="14.4" customHeight="1" x14ac:dyDescent="0.3">
      <c r="A2777" s="631" t="s">
        <v>3254</v>
      </c>
      <c r="B2777" s="632" t="s">
        <v>2531</v>
      </c>
      <c r="C2777" s="632" t="s">
        <v>634</v>
      </c>
      <c r="D2777" s="632" t="s">
        <v>2902</v>
      </c>
      <c r="E2777" s="632" t="s">
        <v>2903</v>
      </c>
      <c r="F2777" s="649">
        <v>10</v>
      </c>
      <c r="G2777" s="649">
        <v>38600</v>
      </c>
      <c r="H2777" s="649">
        <v>0.76923076923076927</v>
      </c>
      <c r="I2777" s="649">
        <v>3860</v>
      </c>
      <c r="J2777" s="649">
        <v>13</v>
      </c>
      <c r="K2777" s="649">
        <v>50180</v>
      </c>
      <c r="L2777" s="649">
        <v>1</v>
      </c>
      <c r="M2777" s="649">
        <v>3860</v>
      </c>
      <c r="N2777" s="649">
        <v>14</v>
      </c>
      <c r="O2777" s="649">
        <v>54068</v>
      </c>
      <c r="P2777" s="637">
        <v>1.0774810681546432</v>
      </c>
      <c r="Q2777" s="650">
        <v>3862</v>
      </c>
    </row>
    <row r="2778" spans="1:17" ht="14.4" customHeight="1" x14ac:dyDescent="0.3">
      <c r="A2778" s="631" t="s">
        <v>3254</v>
      </c>
      <c r="B2778" s="632" t="s">
        <v>2531</v>
      </c>
      <c r="C2778" s="632" t="s">
        <v>634</v>
      </c>
      <c r="D2778" s="632" t="s">
        <v>2907</v>
      </c>
      <c r="E2778" s="632" t="s">
        <v>2908</v>
      </c>
      <c r="F2778" s="649">
        <v>2</v>
      </c>
      <c r="G2778" s="649">
        <v>15850</v>
      </c>
      <c r="H2778" s="649">
        <v>0.99987383295483223</v>
      </c>
      <c r="I2778" s="649">
        <v>7925</v>
      </c>
      <c r="J2778" s="649">
        <v>2</v>
      </c>
      <c r="K2778" s="649">
        <v>15852</v>
      </c>
      <c r="L2778" s="649">
        <v>1</v>
      </c>
      <c r="M2778" s="649">
        <v>7926</v>
      </c>
      <c r="N2778" s="649">
        <v>3</v>
      </c>
      <c r="O2778" s="649">
        <v>23784</v>
      </c>
      <c r="P2778" s="637">
        <v>1.5003785011355033</v>
      </c>
      <c r="Q2778" s="650">
        <v>7928</v>
      </c>
    </row>
    <row r="2779" spans="1:17" ht="14.4" customHeight="1" x14ac:dyDescent="0.3">
      <c r="A2779" s="631" t="s">
        <v>3254</v>
      </c>
      <c r="B2779" s="632" t="s">
        <v>2531</v>
      </c>
      <c r="C2779" s="632" t="s">
        <v>634</v>
      </c>
      <c r="D2779" s="632" t="s">
        <v>2642</v>
      </c>
      <c r="E2779" s="632" t="s">
        <v>2643</v>
      </c>
      <c r="F2779" s="649">
        <v>3</v>
      </c>
      <c r="G2779" s="649">
        <v>3879</v>
      </c>
      <c r="H2779" s="649">
        <v>0.74942040185471404</v>
      </c>
      <c r="I2779" s="649">
        <v>1293</v>
      </c>
      <c r="J2779" s="649">
        <v>4</v>
      </c>
      <c r="K2779" s="649">
        <v>5176</v>
      </c>
      <c r="L2779" s="649">
        <v>1</v>
      </c>
      <c r="M2779" s="649">
        <v>1294</v>
      </c>
      <c r="N2779" s="649">
        <v>2</v>
      </c>
      <c r="O2779" s="649">
        <v>2588</v>
      </c>
      <c r="P2779" s="637">
        <v>0.5</v>
      </c>
      <c r="Q2779" s="650">
        <v>1294</v>
      </c>
    </row>
    <row r="2780" spans="1:17" ht="14.4" customHeight="1" x14ac:dyDescent="0.3">
      <c r="A2780" s="631" t="s">
        <v>3254</v>
      </c>
      <c r="B2780" s="632" t="s">
        <v>2531</v>
      </c>
      <c r="C2780" s="632" t="s">
        <v>634</v>
      </c>
      <c r="D2780" s="632" t="s">
        <v>2644</v>
      </c>
      <c r="E2780" s="632" t="s">
        <v>2645</v>
      </c>
      <c r="F2780" s="649">
        <v>3</v>
      </c>
      <c r="G2780" s="649">
        <v>3531</v>
      </c>
      <c r="H2780" s="649">
        <v>0.99915110356536507</v>
      </c>
      <c r="I2780" s="649">
        <v>1177</v>
      </c>
      <c r="J2780" s="649">
        <v>3</v>
      </c>
      <c r="K2780" s="649">
        <v>3534</v>
      </c>
      <c r="L2780" s="649">
        <v>1</v>
      </c>
      <c r="M2780" s="649">
        <v>1178</v>
      </c>
      <c r="N2780" s="649">
        <v>1</v>
      </c>
      <c r="O2780" s="649">
        <v>1178</v>
      </c>
      <c r="P2780" s="637">
        <v>0.33333333333333331</v>
      </c>
      <c r="Q2780" s="650">
        <v>1178</v>
      </c>
    </row>
    <row r="2781" spans="1:17" ht="14.4" customHeight="1" x14ac:dyDescent="0.3">
      <c r="A2781" s="631" t="s">
        <v>3254</v>
      </c>
      <c r="B2781" s="632" t="s">
        <v>2531</v>
      </c>
      <c r="C2781" s="632" t="s">
        <v>634</v>
      </c>
      <c r="D2781" s="632" t="s">
        <v>2646</v>
      </c>
      <c r="E2781" s="632" t="s">
        <v>2647</v>
      </c>
      <c r="F2781" s="649">
        <v>2</v>
      </c>
      <c r="G2781" s="649">
        <v>10314</v>
      </c>
      <c r="H2781" s="649">
        <v>0.25</v>
      </c>
      <c r="I2781" s="649">
        <v>5157</v>
      </c>
      <c r="J2781" s="649">
        <v>8</v>
      </c>
      <c r="K2781" s="649">
        <v>41256</v>
      </c>
      <c r="L2781" s="649">
        <v>1</v>
      </c>
      <c r="M2781" s="649">
        <v>5157</v>
      </c>
      <c r="N2781" s="649">
        <v>6</v>
      </c>
      <c r="O2781" s="649">
        <v>30947</v>
      </c>
      <c r="P2781" s="637">
        <v>0.75012119449292225</v>
      </c>
      <c r="Q2781" s="650">
        <v>5157.833333333333</v>
      </c>
    </row>
    <row r="2782" spans="1:17" ht="14.4" customHeight="1" x14ac:dyDescent="0.3">
      <c r="A2782" s="631" t="s">
        <v>3254</v>
      </c>
      <c r="B2782" s="632" t="s">
        <v>2531</v>
      </c>
      <c r="C2782" s="632" t="s">
        <v>634</v>
      </c>
      <c r="D2782" s="632" t="s">
        <v>2648</v>
      </c>
      <c r="E2782" s="632" t="s">
        <v>2649</v>
      </c>
      <c r="F2782" s="649"/>
      <c r="G2782" s="649"/>
      <c r="H2782" s="649"/>
      <c r="I2782" s="649"/>
      <c r="J2782" s="649">
        <v>1</v>
      </c>
      <c r="K2782" s="649">
        <v>7807</v>
      </c>
      <c r="L2782" s="649">
        <v>1</v>
      </c>
      <c r="M2782" s="649">
        <v>7807</v>
      </c>
      <c r="N2782" s="649"/>
      <c r="O2782" s="649"/>
      <c r="P2782" s="637"/>
      <c r="Q2782" s="650"/>
    </row>
    <row r="2783" spans="1:17" ht="14.4" customHeight="1" x14ac:dyDescent="0.3">
      <c r="A2783" s="631" t="s">
        <v>3254</v>
      </c>
      <c r="B2783" s="632" t="s">
        <v>2531</v>
      </c>
      <c r="C2783" s="632" t="s">
        <v>634</v>
      </c>
      <c r="D2783" s="632" t="s">
        <v>2651</v>
      </c>
      <c r="E2783" s="632" t="s">
        <v>2652</v>
      </c>
      <c r="F2783" s="649">
        <v>1</v>
      </c>
      <c r="G2783" s="649">
        <v>5620</v>
      </c>
      <c r="H2783" s="649">
        <v>1</v>
      </c>
      <c r="I2783" s="649">
        <v>5620</v>
      </c>
      <c r="J2783" s="649">
        <v>1</v>
      </c>
      <c r="K2783" s="649">
        <v>5620</v>
      </c>
      <c r="L2783" s="649">
        <v>1</v>
      </c>
      <c r="M2783" s="649">
        <v>5620</v>
      </c>
      <c r="N2783" s="649">
        <v>1</v>
      </c>
      <c r="O2783" s="649">
        <v>5621</v>
      </c>
      <c r="P2783" s="637">
        <v>1.0001779359430605</v>
      </c>
      <c r="Q2783" s="650">
        <v>5621</v>
      </c>
    </row>
    <row r="2784" spans="1:17" ht="14.4" customHeight="1" x14ac:dyDescent="0.3">
      <c r="A2784" s="631" t="s">
        <v>3254</v>
      </c>
      <c r="B2784" s="632" t="s">
        <v>2531</v>
      </c>
      <c r="C2784" s="632" t="s">
        <v>634</v>
      </c>
      <c r="D2784" s="632" t="s">
        <v>2913</v>
      </c>
      <c r="E2784" s="632" t="s">
        <v>2914</v>
      </c>
      <c r="F2784" s="649">
        <v>3</v>
      </c>
      <c r="G2784" s="649">
        <v>0</v>
      </c>
      <c r="H2784" s="649"/>
      <c r="I2784" s="649">
        <v>0</v>
      </c>
      <c r="J2784" s="649">
        <v>2</v>
      </c>
      <c r="K2784" s="649">
        <v>0</v>
      </c>
      <c r="L2784" s="649"/>
      <c r="M2784" s="649">
        <v>0</v>
      </c>
      <c r="N2784" s="649">
        <v>5</v>
      </c>
      <c r="O2784" s="649">
        <v>0</v>
      </c>
      <c r="P2784" s="637"/>
      <c r="Q2784" s="650">
        <v>0</v>
      </c>
    </row>
    <row r="2785" spans="1:17" ht="14.4" customHeight="1" x14ac:dyDescent="0.3">
      <c r="A2785" s="631" t="s">
        <v>3254</v>
      </c>
      <c r="B2785" s="632" t="s">
        <v>2531</v>
      </c>
      <c r="C2785" s="632" t="s">
        <v>634</v>
      </c>
      <c r="D2785" s="632" t="s">
        <v>3012</v>
      </c>
      <c r="E2785" s="632" t="s">
        <v>2914</v>
      </c>
      <c r="F2785" s="649"/>
      <c r="G2785" s="649"/>
      <c r="H2785" s="649"/>
      <c r="I2785" s="649"/>
      <c r="J2785" s="649">
        <v>1</v>
      </c>
      <c r="K2785" s="649">
        <v>0</v>
      </c>
      <c r="L2785" s="649"/>
      <c r="M2785" s="649">
        <v>0</v>
      </c>
      <c r="N2785" s="649"/>
      <c r="O2785" s="649"/>
      <c r="P2785" s="637"/>
      <c r="Q2785" s="650"/>
    </row>
    <row r="2786" spans="1:17" ht="14.4" customHeight="1" x14ac:dyDescent="0.3">
      <c r="A2786" s="631" t="s">
        <v>3254</v>
      </c>
      <c r="B2786" s="632" t="s">
        <v>2531</v>
      </c>
      <c r="C2786" s="632" t="s">
        <v>634</v>
      </c>
      <c r="D2786" s="632" t="s">
        <v>2657</v>
      </c>
      <c r="E2786" s="632" t="s">
        <v>2658</v>
      </c>
      <c r="F2786" s="649"/>
      <c r="G2786" s="649"/>
      <c r="H2786" s="649"/>
      <c r="I2786" s="649"/>
      <c r="J2786" s="649">
        <v>1</v>
      </c>
      <c r="K2786" s="649">
        <v>801</v>
      </c>
      <c r="L2786" s="649">
        <v>1</v>
      </c>
      <c r="M2786" s="649">
        <v>801</v>
      </c>
      <c r="N2786" s="649"/>
      <c r="O2786" s="649"/>
      <c r="P2786" s="637"/>
      <c r="Q2786" s="650"/>
    </row>
    <row r="2787" spans="1:17" ht="14.4" customHeight="1" x14ac:dyDescent="0.3">
      <c r="A2787" s="631" t="s">
        <v>3254</v>
      </c>
      <c r="B2787" s="632" t="s">
        <v>2531</v>
      </c>
      <c r="C2787" s="632" t="s">
        <v>634</v>
      </c>
      <c r="D2787" s="632" t="s">
        <v>2659</v>
      </c>
      <c r="E2787" s="632" t="s">
        <v>2660</v>
      </c>
      <c r="F2787" s="649">
        <v>2373</v>
      </c>
      <c r="G2787" s="649">
        <v>420021</v>
      </c>
      <c r="H2787" s="649">
        <v>0.9813895781637717</v>
      </c>
      <c r="I2787" s="649">
        <v>177</v>
      </c>
      <c r="J2787" s="649">
        <v>2418</v>
      </c>
      <c r="K2787" s="649">
        <v>427986</v>
      </c>
      <c r="L2787" s="649">
        <v>1</v>
      </c>
      <c r="M2787" s="649">
        <v>177</v>
      </c>
      <c r="N2787" s="649">
        <v>2324</v>
      </c>
      <c r="O2787" s="649">
        <v>413672</v>
      </c>
      <c r="P2787" s="637">
        <v>0.96655498077039903</v>
      </c>
      <c r="Q2787" s="650">
        <v>178</v>
      </c>
    </row>
    <row r="2788" spans="1:17" ht="14.4" customHeight="1" x14ac:dyDescent="0.3">
      <c r="A2788" s="631" t="s">
        <v>3254</v>
      </c>
      <c r="B2788" s="632" t="s">
        <v>2531</v>
      </c>
      <c r="C2788" s="632" t="s">
        <v>634</v>
      </c>
      <c r="D2788" s="632" t="s">
        <v>2659</v>
      </c>
      <c r="E2788" s="632" t="s">
        <v>2661</v>
      </c>
      <c r="F2788" s="649">
        <v>84</v>
      </c>
      <c r="G2788" s="649">
        <v>14868</v>
      </c>
      <c r="H2788" s="649">
        <v>0.61313868613138689</v>
      </c>
      <c r="I2788" s="649">
        <v>177</v>
      </c>
      <c r="J2788" s="649">
        <v>137</v>
      </c>
      <c r="K2788" s="649">
        <v>24249</v>
      </c>
      <c r="L2788" s="649">
        <v>1</v>
      </c>
      <c r="M2788" s="649">
        <v>177</v>
      </c>
      <c r="N2788" s="649">
        <v>69</v>
      </c>
      <c r="O2788" s="649">
        <v>12282</v>
      </c>
      <c r="P2788" s="637">
        <v>0.5064951132005443</v>
      </c>
      <c r="Q2788" s="650">
        <v>178</v>
      </c>
    </row>
    <row r="2789" spans="1:17" ht="14.4" customHeight="1" x14ac:dyDescent="0.3">
      <c r="A2789" s="631" t="s">
        <v>3254</v>
      </c>
      <c r="B2789" s="632" t="s">
        <v>2531</v>
      </c>
      <c r="C2789" s="632" t="s">
        <v>634</v>
      </c>
      <c r="D2789" s="632" t="s">
        <v>2662</v>
      </c>
      <c r="E2789" s="632" t="s">
        <v>2663</v>
      </c>
      <c r="F2789" s="649">
        <v>39</v>
      </c>
      <c r="G2789" s="649">
        <v>79872</v>
      </c>
      <c r="H2789" s="649">
        <v>1.4437394935198742</v>
      </c>
      <c r="I2789" s="649">
        <v>2048</v>
      </c>
      <c r="J2789" s="649">
        <v>27</v>
      </c>
      <c r="K2789" s="649">
        <v>55323</v>
      </c>
      <c r="L2789" s="649">
        <v>1</v>
      </c>
      <c r="M2789" s="649">
        <v>2049</v>
      </c>
      <c r="N2789" s="649">
        <v>44</v>
      </c>
      <c r="O2789" s="649">
        <v>90200</v>
      </c>
      <c r="P2789" s="637">
        <v>1.6304249588778628</v>
      </c>
      <c r="Q2789" s="650">
        <v>2050</v>
      </c>
    </row>
    <row r="2790" spans="1:17" ht="14.4" customHeight="1" x14ac:dyDescent="0.3">
      <c r="A2790" s="631" t="s">
        <v>3254</v>
      </c>
      <c r="B2790" s="632" t="s">
        <v>2531</v>
      </c>
      <c r="C2790" s="632" t="s">
        <v>634</v>
      </c>
      <c r="D2790" s="632" t="s">
        <v>2669</v>
      </c>
      <c r="E2790" s="632" t="s">
        <v>2670</v>
      </c>
      <c r="F2790" s="649"/>
      <c r="G2790" s="649"/>
      <c r="H2790" s="649"/>
      <c r="I2790" s="649"/>
      <c r="J2790" s="649">
        <v>2</v>
      </c>
      <c r="K2790" s="649">
        <v>5474</v>
      </c>
      <c r="L2790" s="649">
        <v>1</v>
      </c>
      <c r="M2790" s="649">
        <v>2737</v>
      </c>
      <c r="N2790" s="649"/>
      <c r="O2790" s="649"/>
      <c r="P2790" s="637"/>
      <c r="Q2790" s="650"/>
    </row>
    <row r="2791" spans="1:17" ht="14.4" customHeight="1" x14ac:dyDescent="0.3">
      <c r="A2791" s="631" t="s">
        <v>3254</v>
      </c>
      <c r="B2791" s="632" t="s">
        <v>2531</v>
      </c>
      <c r="C2791" s="632" t="s">
        <v>634</v>
      </c>
      <c r="D2791" s="632" t="s">
        <v>2669</v>
      </c>
      <c r="E2791" s="632" t="s">
        <v>2671</v>
      </c>
      <c r="F2791" s="649"/>
      <c r="G2791" s="649"/>
      <c r="H2791" s="649"/>
      <c r="I2791" s="649"/>
      <c r="J2791" s="649">
        <v>2</v>
      </c>
      <c r="K2791" s="649">
        <v>5474</v>
      </c>
      <c r="L2791" s="649">
        <v>1</v>
      </c>
      <c r="M2791" s="649">
        <v>2737</v>
      </c>
      <c r="N2791" s="649">
        <v>3</v>
      </c>
      <c r="O2791" s="649">
        <v>8211</v>
      </c>
      <c r="P2791" s="637">
        <v>1.5</v>
      </c>
      <c r="Q2791" s="650">
        <v>2737</v>
      </c>
    </row>
    <row r="2792" spans="1:17" ht="14.4" customHeight="1" x14ac:dyDescent="0.3">
      <c r="A2792" s="631" t="s">
        <v>3254</v>
      </c>
      <c r="B2792" s="632" t="s">
        <v>2531</v>
      </c>
      <c r="C2792" s="632" t="s">
        <v>634</v>
      </c>
      <c r="D2792" s="632" t="s">
        <v>2915</v>
      </c>
      <c r="E2792" s="632" t="s">
        <v>2916</v>
      </c>
      <c r="F2792" s="649"/>
      <c r="G2792" s="649"/>
      <c r="H2792" s="649"/>
      <c r="I2792" s="649"/>
      <c r="J2792" s="649">
        <v>1</v>
      </c>
      <c r="K2792" s="649">
        <v>2113</v>
      </c>
      <c r="L2792" s="649">
        <v>1</v>
      </c>
      <c r="M2792" s="649">
        <v>2113</v>
      </c>
      <c r="N2792" s="649">
        <v>1</v>
      </c>
      <c r="O2792" s="649">
        <v>2114</v>
      </c>
      <c r="P2792" s="637">
        <v>1.0004732607666824</v>
      </c>
      <c r="Q2792" s="650">
        <v>2114</v>
      </c>
    </row>
    <row r="2793" spans="1:17" ht="14.4" customHeight="1" x14ac:dyDescent="0.3">
      <c r="A2793" s="631" t="s">
        <v>3254</v>
      </c>
      <c r="B2793" s="632" t="s">
        <v>2531</v>
      </c>
      <c r="C2793" s="632" t="s">
        <v>634</v>
      </c>
      <c r="D2793" s="632" t="s">
        <v>2915</v>
      </c>
      <c r="E2793" s="632" t="s">
        <v>2917</v>
      </c>
      <c r="F2793" s="649"/>
      <c r="G2793" s="649"/>
      <c r="H2793" s="649"/>
      <c r="I2793" s="649"/>
      <c r="J2793" s="649"/>
      <c r="K2793" s="649"/>
      <c r="L2793" s="649"/>
      <c r="M2793" s="649"/>
      <c r="N2793" s="649">
        <v>1</v>
      </c>
      <c r="O2793" s="649">
        <v>2114</v>
      </c>
      <c r="P2793" s="637"/>
      <c r="Q2793" s="650">
        <v>2114</v>
      </c>
    </row>
    <row r="2794" spans="1:17" ht="14.4" customHeight="1" x14ac:dyDescent="0.3">
      <c r="A2794" s="631" t="s">
        <v>3254</v>
      </c>
      <c r="B2794" s="632" t="s">
        <v>2531</v>
      </c>
      <c r="C2794" s="632" t="s">
        <v>634</v>
      </c>
      <c r="D2794" s="632" t="s">
        <v>2685</v>
      </c>
      <c r="E2794" s="632" t="s">
        <v>2687</v>
      </c>
      <c r="F2794" s="649"/>
      <c r="G2794" s="649"/>
      <c r="H2794" s="649"/>
      <c r="I2794" s="649"/>
      <c r="J2794" s="649"/>
      <c r="K2794" s="649"/>
      <c r="L2794" s="649"/>
      <c r="M2794" s="649"/>
      <c r="N2794" s="649">
        <v>2</v>
      </c>
      <c r="O2794" s="649">
        <v>310</v>
      </c>
      <c r="P2794" s="637"/>
      <c r="Q2794" s="650">
        <v>155</v>
      </c>
    </row>
    <row r="2795" spans="1:17" ht="14.4" customHeight="1" x14ac:dyDescent="0.3">
      <c r="A2795" s="631" t="s">
        <v>3254</v>
      </c>
      <c r="B2795" s="632" t="s">
        <v>2531</v>
      </c>
      <c r="C2795" s="632" t="s">
        <v>634</v>
      </c>
      <c r="D2795" s="632" t="s">
        <v>2691</v>
      </c>
      <c r="E2795" s="632" t="s">
        <v>2692</v>
      </c>
      <c r="F2795" s="649"/>
      <c r="G2795" s="649"/>
      <c r="H2795" s="649"/>
      <c r="I2795" s="649"/>
      <c r="J2795" s="649"/>
      <c r="K2795" s="649"/>
      <c r="L2795" s="649"/>
      <c r="M2795" s="649"/>
      <c r="N2795" s="649">
        <v>9</v>
      </c>
      <c r="O2795" s="649">
        <v>1849</v>
      </c>
      <c r="P2795" s="637"/>
      <c r="Q2795" s="650">
        <v>205.44444444444446</v>
      </c>
    </row>
    <row r="2796" spans="1:17" ht="14.4" customHeight="1" x14ac:dyDescent="0.3">
      <c r="A2796" s="631" t="s">
        <v>3254</v>
      </c>
      <c r="B2796" s="632" t="s">
        <v>2531</v>
      </c>
      <c r="C2796" s="632" t="s">
        <v>634</v>
      </c>
      <c r="D2796" s="632" t="s">
        <v>2693</v>
      </c>
      <c r="E2796" s="632" t="s">
        <v>2694</v>
      </c>
      <c r="F2796" s="649"/>
      <c r="G2796" s="649"/>
      <c r="H2796" s="649"/>
      <c r="I2796" s="649"/>
      <c r="J2796" s="649">
        <v>1</v>
      </c>
      <c r="K2796" s="649">
        <v>426</v>
      </c>
      <c r="L2796" s="649">
        <v>1</v>
      </c>
      <c r="M2796" s="649">
        <v>426</v>
      </c>
      <c r="N2796" s="649">
        <v>1</v>
      </c>
      <c r="O2796" s="649">
        <v>427</v>
      </c>
      <c r="P2796" s="637">
        <v>1.0023474178403755</v>
      </c>
      <c r="Q2796" s="650">
        <v>427</v>
      </c>
    </row>
    <row r="2797" spans="1:17" ht="14.4" customHeight="1" x14ac:dyDescent="0.3">
      <c r="A2797" s="631" t="s">
        <v>3254</v>
      </c>
      <c r="B2797" s="632" t="s">
        <v>2531</v>
      </c>
      <c r="C2797" s="632" t="s">
        <v>634</v>
      </c>
      <c r="D2797" s="632" t="s">
        <v>2698</v>
      </c>
      <c r="E2797" s="632" t="s">
        <v>2699</v>
      </c>
      <c r="F2797" s="649">
        <v>5</v>
      </c>
      <c r="G2797" s="649">
        <v>815</v>
      </c>
      <c r="H2797" s="649">
        <v>5</v>
      </c>
      <c r="I2797" s="649">
        <v>163</v>
      </c>
      <c r="J2797" s="649">
        <v>1</v>
      </c>
      <c r="K2797" s="649">
        <v>163</v>
      </c>
      <c r="L2797" s="649">
        <v>1</v>
      </c>
      <c r="M2797" s="649">
        <v>163</v>
      </c>
      <c r="N2797" s="649">
        <v>2</v>
      </c>
      <c r="O2797" s="649">
        <v>326</v>
      </c>
      <c r="P2797" s="637">
        <v>2</v>
      </c>
      <c r="Q2797" s="650">
        <v>163</v>
      </c>
    </row>
    <row r="2798" spans="1:17" ht="14.4" customHeight="1" x14ac:dyDescent="0.3">
      <c r="A2798" s="631" t="s">
        <v>3254</v>
      </c>
      <c r="B2798" s="632" t="s">
        <v>2531</v>
      </c>
      <c r="C2798" s="632" t="s">
        <v>634</v>
      </c>
      <c r="D2798" s="632" t="s">
        <v>2698</v>
      </c>
      <c r="E2798" s="632" t="s">
        <v>2700</v>
      </c>
      <c r="F2798" s="649">
        <v>1</v>
      </c>
      <c r="G2798" s="649">
        <v>163</v>
      </c>
      <c r="H2798" s="649">
        <v>0.5</v>
      </c>
      <c r="I2798" s="649">
        <v>163</v>
      </c>
      <c r="J2798" s="649">
        <v>2</v>
      </c>
      <c r="K2798" s="649">
        <v>326</v>
      </c>
      <c r="L2798" s="649">
        <v>1</v>
      </c>
      <c r="M2798" s="649">
        <v>163</v>
      </c>
      <c r="N2798" s="649">
        <v>1</v>
      </c>
      <c r="O2798" s="649">
        <v>163</v>
      </c>
      <c r="P2798" s="637">
        <v>0.5</v>
      </c>
      <c r="Q2798" s="650">
        <v>163</v>
      </c>
    </row>
    <row r="2799" spans="1:17" ht="14.4" customHeight="1" x14ac:dyDescent="0.3">
      <c r="A2799" s="631" t="s">
        <v>3254</v>
      </c>
      <c r="B2799" s="632" t="s">
        <v>2531</v>
      </c>
      <c r="C2799" s="632" t="s">
        <v>634</v>
      </c>
      <c r="D2799" s="632" t="s">
        <v>2704</v>
      </c>
      <c r="E2799" s="632" t="s">
        <v>2705</v>
      </c>
      <c r="F2799" s="649">
        <v>8</v>
      </c>
      <c r="G2799" s="649">
        <v>17232</v>
      </c>
      <c r="H2799" s="649">
        <v>0.42085724752717057</v>
      </c>
      <c r="I2799" s="649">
        <v>2154</v>
      </c>
      <c r="J2799" s="649">
        <v>19</v>
      </c>
      <c r="K2799" s="649">
        <v>40945</v>
      </c>
      <c r="L2799" s="649">
        <v>1</v>
      </c>
      <c r="M2799" s="649">
        <v>2155</v>
      </c>
      <c r="N2799" s="649">
        <v>22</v>
      </c>
      <c r="O2799" s="649">
        <v>47432</v>
      </c>
      <c r="P2799" s="637">
        <v>1.1584320429844914</v>
      </c>
      <c r="Q2799" s="650">
        <v>2156</v>
      </c>
    </row>
    <row r="2800" spans="1:17" ht="14.4" customHeight="1" x14ac:dyDescent="0.3">
      <c r="A2800" s="631" t="s">
        <v>3254</v>
      </c>
      <c r="B2800" s="632" t="s">
        <v>2531</v>
      </c>
      <c r="C2800" s="632" t="s">
        <v>634</v>
      </c>
      <c r="D2800" s="632" t="s">
        <v>2704</v>
      </c>
      <c r="E2800" s="632" t="s">
        <v>2706</v>
      </c>
      <c r="F2800" s="649">
        <v>55</v>
      </c>
      <c r="G2800" s="649">
        <v>118470</v>
      </c>
      <c r="H2800" s="649">
        <v>1.4857967015739637</v>
      </c>
      <c r="I2800" s="649">
        <v>2154</v>
      </c>
      <c r="J2800" s="649">
        <v>37</v>
      </c>
      <c r="K2800" s="649">
        <v>79735</v>
      </c>
      <c r="L2800" s="649">
        <v>1</v>
      </c>
      <c r="M2800" s="649">
        <v>2155</v>
      </c>
      <c r="N2800" s="649">
        <v>53</v>
      </c>
      <c r="O2800" s="649">
        <v>114268</v>
      </c>
      <c r="P2800" s="637">
        <v>1.433097134257227</v>
      </c>
      <c r="Q2800" s="650">
        <v>2156</v>
      </c>
    </row>
    <row r="2801" spans="1:17" ht="14.4" customHeight="1" x14ac:dyDescent="0.3">
      <c r="A2801" s="631" t="s">
        <v>3254</v>
      </c>
      <c r="B2801" s="632" t="s">
        <v>2531</v>
      </c>
      <c r="C2801" s="632" t="s">
        <v>634</v>
      </c>
      <c r="D2801" s="632" t="s">
        <v>2918</v>
      </c>
      <c r="E2801" s="632" t="s">
        <v>2903</v>
      </c>
      <c r="F2801" s="649">
        <v>12</v>
      </c>
      <c r="G2801" s="649">
        <v>22656</v>
      </c>
      <c r="H2801" s="649">
        <v>0.74960296453149811</v>
      </c>
      <c r="I2801" s="649">
        <v>1888</v>
      </c>
      <c r="J2801" s="649">
        <v>16</v>
      </c>
      <c r="K2801" s="649">
        <v>30224</v>
      </c>
      <c r="L2801" s="649">
        <v>1</v>
      </c>
      <c r="M2801" s="649">
        <v>1889</v>
      </c>
      <c r="N2801" s="649">
        <v>18</v>
      </c>
      <c r="O2801" s="649">
        <v>34002</v>
      </c>
      <c r="P2801" s="637">
        <v>1.125</v>
      </c>
      <c r="Q2801" s="650">
        <v>1889</v>
      </c>
    </row>
    <row r="2802" spans="1:17" ht="14.4" customHeight="1" x14ac:dyDescent="0.3">
      <c r="A2802" s="631" t="s">
        <v>3254</v>
      </c>
      <c r="B2802" s="632" t="s">
        <v>2531</v>
      </c>
      <c r="C2802" s="632" t="s">
        <v>634</v>
      </c>
      <c r="D2802" s="632" t="s">
        <v>2707</v>
      </c>
      <c r="E2802" s="632" t="s">
        <v>2709</v>
      </c>
      <c r="F2802" s="649"/>
      <c r="G2802" s="649"/>
      <c r="H2802" s="649"/>
      <c r="I2802" s="649"/>
      <c r="J2802" s="649">
        <v>1</v>
      </c>
      <c r="K2802" s="649">
        <v>163</v>
      </c>
      <c r="L2802" s="649">
        <v>1</v>
      </c>
      <c r="M2802" s="649">
        <v>163</v>
      </c>
      <c r="N2802" s="649"/>
      <c r="O2802" s="649"/>
      <c r="P2802" s="637"/>
      <c r="Q2802" s="650"/>
    </row>
    <row r="2803" spans="1:17" ht="14.4" customHeight="1" x14ac:dyDescent="0.3">
      <c r="A2803" s="631" t="s">
        <v>3254</v>
      </c>
      <c r="B2803" s="632" t="s">
        <v>2531</v>
      </c>
      <c r="C2803" s="632" t="s">
        <v>634</v>
      </c>
      <c r="D2803" s="632" t="s">
        <v>2715</v>
      </c>
      <c r="E2803" s="632" t="s">
        <v>2716</v>
      </c>
      <c r="F2803" s="649">
        <v>3</v>
      </c>
      <c r="G2803" s="649">
        <v>25377</v>
      </c>
      <c r="H2803" s="649">
        <v>0.9998817966903073</v>
      </c>
      <c r="I2803" s="649">
        <v>8459</v>
      </c>
      <c r="J2803" s="649">
        <v>3</v>
      </c>
      <c r="K2803" s="649">
        <v>25380</v>
      </c>
      <c r="L2803" s="649">
        <v>1</v>
      </c>
      <c r="M2803" s="649">
        <v>8460</v>
      </c>
      <c r="N2803" s="649">
        <v>4</v>
      </c>
      <c r="O2803" s="649">
        <v>33848</v>
      </c>
      <c r="P2803" s="637">
        <v>1.3336485421591804</v>
      </c>
      <c r="Q2803" s="650">
        <v>8462</v>
      </c>
    </row>
    <row r="2804" spans="1:17" ht="14.4" customHeight="1" x14ac:dyDescent="0.3">
      <c r="A2804" s="631" t="s">
        <v>3254</v>
      </c>
      <c r="B2804" s="632" t="s">
        <v>2531</v>
      </c>
      <c r="C2804" s="632" t="s">
        <v>634</v>
      </c>
      <c r="D2804" s="632" t="s">
        <v>2715</v>
      </c>
      <c r="E2804" s="632" t="s">
        <v>2717</v>
      </c>
      <c r="F2804" s="649">
        <v>7</v>
      </c>
      <c r="G2804" s="649">
        <v>59213</v>
      </c>
      <c r="H2804" s="649">
        <v>0.69991725768321511</v>
      </c>
      <c r="I2804" s="649">
        <v>8459</v>
      </c>
      <c r="J2804" s="649">
        <v>10</v>
      </c>
      <c r="K2804" s="649">
        <v>84600</v>
      </c>
      <c r="L2804" s="649">
        <v>1</v>
      </c>
      <c r="M2804" s="649">
        <v>8460</v>
      </c>
      <c r="N2804" s="649">
        <v>10</v>
      </c>
      <c r="O2804" s="649">
        <v>84620</v>
      </c>
      <c r="P2804" s="637">
        <v>1.0002364066193854</v>
      </c>
      <c r="Q2804" s="650">
        <v>8462</v>
      </c>
    </row>
    <row r="2805" spans="1:17" ht="14.4" customHeight="1" x14ac:dyDescent="0.3">
      <c r="A2805" s="631" t="s">
        <v>3254</v>
      </c>
      <c r="B2805" s="632" t="s">
        <v>2531</v>
      </c>
      <c r="C2805" s="632" t="s">
        <v>634</v>
      </c>
      <c r="D2805" s="632" t="s">
        <v>2981</v>
      </c>
      <c r="E2805" s="632" t="s">
        <v>2982</v>
      </c>
      <c r="F2805" s="649"/>
      <c r="G2805" s="649"/>
      <c r="H2805" s="649"/>
      <c r="I2805" s="649"/>
      <c r="J2805" s="649"/>
      <c r="K2805" s="649"/>
      <c r="L2805" s="649"/>
      <c r="M2805" s="649"/>
      <c r="N2805" s="649">
        <v>2</v>
      </c>
      <c r="O2805" s="649">
        <v>0</v>
      </c>
      <c r="P2805" s="637"/>
      <c r="Q2805" s="650">
        <v>0</v>
      </c>
    </row>
    <row r="2806" spans="1:17" ht="14.4" customHeight="1" x14ac:dyDescent="0.3">
      <c r="A2806" s="631" t="s">
        <v>3254</v>
      </c>
      <c r="B2806" s="632" t="s">
        <v>2531</v>
      </c>
      <c r="C2806" s="632" t="s">
        <v>634</v>
      </c>
      <c r="D2806" s="632" t="s">
        <v>2928</v>
      </c>
      <c r="E2806" s="632" t="s">
        <v>2929</v>
      </c>
      <c r="F2806" s="649">
        <v>1</v>
      </c>
      <c r="G2806" s="649">
        <v>0</v>
      </c>
      <c r="H2806" s="649"/>
      <c r="I2806" s="649">
        <v>0</v>
      </c>
      <c r="J2806" s="649"/>
      <c r="K2806" s="649"/>
      <c r="L2806" s="649"/>
      <c r="M2806" s="649"/>
      <c r="N2806" s="649"/>
      <c r="O2806" s="649"/>
      <c r="P2806" s="637"/>
      <c r="Q2806" s="650"/>
    </row>
    <row r="2807" spans="1:17" ht="14.4" customHeight="1" x14ac:dyDescent="0.3">
      <c r="A2807" s="631" t="s">
        <v>3259</v>
      </c>
      <c r="B2807" s="632" t="s">
        <v>2531</v>
      </c>
      <c r="C2807" s="632" t="s">
        <v>2499</v>
      </c>
      <c r="D2807" s="632" t="s">
        <v>2533</v>
      </c>
      <c r="E2807" s="632" t="s">
        <v>618</v>
      </c>
      <c r="F2807" s="649">
        <v>1</v>
      </c>
      <c r="G2807" s="649">
        <v>2708.04</v>
      </c>
      <c r="H2807" s="649"/>
      <c r="I2807" s="649">
        <v>2708.04</v>
      </c>
      <c r="J2807" s="649"/>
      <c r="K2807" s="649"/>
      <c r="L2807" s="649"/>
      <c r="M2807" s="649"/>
      <c r="N2807" s="649"/>
      <c r="O2807" s="649"/>
      <c r="P2807" s="637"/>
      <c r="Q2807" s="650"/>
    </row>
    <row r="2808" spans="1:17" ht="14.4" customHeight="1" x14ac:dyDescent="0.3">
      <c r="A2808" s="631" t="s">
        <v>3259</v>
      </c>
      <c r="B2808" s="632" t="s">
        <v>2531</v>
      </c>
      <c r="C2808" s="632" t="s">
        <v>2499</v>
      </c>
      <c r="D2808" s="632" t="s">
        <v>2534</v>
      </c>
      <c r="E2808" s="632" t="s">
        <v>618</v>
      </c>
      <c r="F2808" s="649"/>
      <c r="G2808" s="649"/>
      <c r="H2808" s="649"/>
      <c r="I2808" s="649"/>
      <c r="J2808" s="649">
        <v>0.2</v>
      </c>
      <c r="K2808" s="649">
        <v>1295.26</v>
      </c>
      <c r="L2808" s="649">
        <v>1</v>
      </c>
      <c r="M2808" s="649">
        <v>6476.2999999999993</v>
      </c>
      <c r="N2808" s="649"/>
      <c r="O2808" s="649"/>
      <c r="P2808" s="637"/>
      <c r="Q2808" s="650"/>
    </row>
    <row r="2809" spans="1:17" ht="14.4" customHeight="1" x14ac:dyDescent="0.3">
      <c r="A2809" s="631" t="s">
        <v>3259</v>
      </c>
      <c r="B2809" s="632" t="s">
        <v>2531</v>
      </c>
      <c r="C2809" s="632" t="s">
        <v>2499</v>
      </c>
      <c r="D2809" s="632" t="s">
        <v>2535</v>
      </c>
      <c r="E2809" s="632" t="s">
        <v>675</v>
      </c>
      <c r="F2809" s="649">
        <v>0.92</v>
      </c>
      <c r="G2809" s="649">
        <v>4548.43</v>
      </c>
      <c r="H2809" s="649">
        <v>3.2857256375063213</v>
      </c>
      <c r="I2809" s="649">
        <v>4943.945652173913</v>
      </c>
      <c r="J2809" s="649">
        <v>0.28000000000000003</v>
      </c>
      <c r="K2809" s="649">
        <v>1384.3</v>
      </c>
      <c r="L2809" s="649">
        <v>1</v>
      </c>
      <c r="M2809" s="649">
        <v>4943.9285714285706</v>
      </c>
      <c r="N2809" s="649">
        <v>0.14000000000000001</v>
      </c>
      <c r="O2809" s="649">
        <v>688.92</v>
      </c>
      <c r="P2809" s="637">
        <v>0.49766669074622549</v>
      </c>
      <c r="Q2809" s="650">
        <v>4920.8571428571422</v>
      </c>
    </row>
    <row r="2810" spans="1:17" ht="14.4" customHeight="1" x14ac:dyDescent="0.3">
      <c r="A2810" s="631" t="s">
        <v>3259</v>
      </c>
      <c r="B2810" s="632" t="s">
        <v>2531</v>
      </c>
      <c r="C2810" s="632" t="s">
        <v>2499</v>
      </c>
      <c r="D2810" s="632" t="s">
        <v>2535</v>
      </c>
      <c r="E2810" s="632" t="s">
        <v>754</v>
      </c>
      <c r="F2810" s="649">
        <v>0.1</v>
      </c>
      <c r="G2810" s="649">
        <v>494.39</v>
      </c>
      <c r="H2810" s="649"/>
      <c r="I2810" s="649">
        <v>4943.8999999999996</v>
      </c>
      <c r="J2810" s="649"/>
      <c r="K2810" s="649"/>
      <c r="L2810" s="649"/>
      <c r="M2810" s="649"/>
      <c r="N2810" s="649"/>
      <c r="O2810" s="649"/>
      <c r="P2810" s="637"/>
      <c r="Q2810" s="650"/>
    </row>
    <row r="2811" spans="1:17" ht="14.4" customHeight="1" x14ac:dyDescent="0.3">
      <c r="A2811" s="631" t="s">
        <v>3259</v>
      </c>
      <c r="B2811" s="632" t="s">
        <v>2531</v>
      </c>
      <c r="C2811" s="632" t="s">
        <v>2499</v>
      </c>
      <c r="D2811" s="632" t="s">
        <v>2536</v>
      </c>
      <c r="E2811" s="632" t="s">
        <v>2537</v>
      </c>
      <c r="F2811" s="649">
        <v>17.05</v>
      </c>
      <c r="G2811" s="649">
        <v>17129.619999999995</v>
      </c>
      <c r="H2811" s="649">
        <v>1.1838416201781397</v>
      </c>
      <c r="I2811" s="649">
        <v>1004.6697947214074</v>
      </c>
      <c r="J2811" s="649">
        <v>14.4</v>
      </c>
      <c r="K2811" s="649">
        <v>14469.52</v>
      </c>
      <c r="L2811" s="649">
        <v>1</v>
      </c>
      <c r="M2811" s="649">
        <v>1004.8277777777778</v>
      </c>
      <c r="N2811" s="649"/>
      <c r="O2811" s="649"/>
      <c r="P2811" s="637"/>
      <c r="Q2811" s="650"/>
    </row>
    <row r="2812" spans="1:17" ht="14.4" customHeight="1" x14ac:dyDescent="0.3">
      <c r="A2812" s="631" t="s">
        <v>3259</v>
      </c>
      <c r="B2812" s="632" t="s">
        <v>2531</v>
      </c>
      <c r="C2812" s="632" t="s">
        <v>2499</v>
      </c>
      <c r="D2812" s="632" t="s">
        <v>2538</v>
      </c>
      <c r="E2812" s="632" t="s">
        <v>675</v>
      </c>
      <c r="F2812" s="649">
        <v>2.5499999999999994</v>
      </c>
      <c r="G2812" s="649">
        <v>25214.069999999996</v>
      </c>
      <c r="H2812" s="649">
        <v>1.2439008868208243</v>
      </c>
      <c r="I2812" s="649">
        <v>9887.8705882352951</v>
      </c>
      <c r="J2812" s="649">
        <v>2.0499999999999998</v>
      </c>
      <c r="K2812" s="649">
        <v>20270.159999999996</v>
      </c>
      <c r="L2812" s="649">
        <v>1</v>
      </c>
      <c r="M2812" s="649">
        <v>9887.8829268292666</v>
      </c>
      <c r="N2812" s="649">
        <v>2.1799999999999997</v>
      </c>
      <c r="O2812" s="649">
        <v>20804.09</v>
      </c>
      <c r="P2812" s="637">
        <v>1.0263406899600203</v>
      </c>
      <c r="Q2812" s="650">
        <v>9543.1605504587169</v>
      </c>
    </row>
    <row r="2813" spans="1:17" ht="14.4" customHeight="1" x14ac:dyDescent="0.3">
      <c r="A2813" s="631" t="s">
        <v>3259</v>
      </c>
      <c r="B2813" s="632" t="s">
        <v>2531</v>
      </c>
      <c r="C2813" s="632" t="s">
        <v>2499</v>
      </c>
      <c r="D2813" s="632" t="s">
        <v>2538</v>
      </c>
      <c r="E2813" s="632" t="s">
        <v>754</v>
      </c>
      <c r="F2813" s="649">
        <v>1.27</v>
      </c>
      <c r="G2813" s="649">
        <v>12557.61</v>
      </c>
      <c r="H2813" s="649">
        <v>0.83006586927279413</v>
      </c>
      <c r="I2813" s="649">
        <v>9887.8818897637793</v>
      </c>
      <c r="J2813" s="649">
        <v>1.5300000000000002</v>
      </c>
      <c r="K2813" s="649">
        <v>15128.449999999997</v>
      </c>
      <c r="L2813" s="649">
        <v>1</v>
      </c>
      <c r="M2813" s="649">
        <v>9887.8758169934608</v>
      </c>
      <c r="N2813" s="649">
        <v>1.0599999999999998</v>
      </c>
      <c r="O2813" s="649">
        <v>9046.41</v>
      </c>
      <c r="P2813" s="637">
        <v>0.59797335483807013</v>
      </c>
      <c r="Q2813" s="650">
        <v>8534.3490566037744</v>
      </c>
    </row>
    <row r="2814" spans="1:17" ht="14.4" customHeight="1" x14ac:dyDescent="0.3">
      <c r="A2814" s="631" t="s">
        <v>3259</v>
      </c>
      <c r="B2814" s="632" t="s">
        <v>2531</v>
      </c>
      <c r="C2814" s="632" t="s">
        <v>2499</v>
      </c>
      <c r="D2814" s="632" t="s">
        <v>2984</v>
      </c>
      <c r="E2814" s="632" t="s">
        <v>2985</v>
      </c>
      <c r="F2814" s="649"/>
      <c r="G2814" s="649"/>
      <c r="H2814" s="649"/>
      <c r="I2814" s="649"/>
      <c r="J2814" s="649"/>
      <c r="K2814" s="649"/>
      <c r="L2814" s="649"/>
      <c r="M2814" s="649"/>
      <c r="N2814" s="649">
        <v>2</v>
      </c>
      <c r="O2814" s="649">
        <v>10379.6</v>
      </c>
      <c r="P2814" s="637"/>
      <c r="Q2814" s="650">
        <v>5189.8</v>
      </c>
    </row>
    <row r="2815" spans="1:17" ht="14.4" customHeight="1" x14ac:dyDescent="0.3">
      <c r="A2815" s="631" t="s">
        <v>3259</v>
      </c>
      <c r="B2815" s="632" t="s">
        <v>2531</v>
      </c>
      <c r="C2815" s="632" t="s">
        <v>2499</v>
      </c>
      <c r="D2815" s="632" t="s">
        <v>2544</v>
      </c>
      <c r="E2815" s="632" t="s">
        <v>716</v>
      </c>
      <c r="F2815" s="649">
        <v>1.01</v>
      </c>
      <c r="G2815" s="649">
        <v>4561.71</v>
      </c>
      <c r="H2815" s="649">
        <v>3.1152624785735261</v>
      </c>
      <c r="I2815" s="649">
        <v>4516.5445544554459</v>
      </c>
      <c r="J2815" s="649">
        <v>0.32</v>
      </c>
      <c r="K2815" s="649">
        <v>1464.31</v>
      </c>
      <c r="L2815" s="649">
        <v>1</v>
      </c>
      <c r="M2815" s="649">
        <v>4575.96875</v>
      </c>
      <c r="N2815" s="649">
        <v>0.67</v>
      </c>
      <c r="O2815" s="649">
        <v>1744.58</v>
      </c>
      <c r="P2815" s="637">
        <v>1.191400727987926</v>
      </c>
      <c r="Q2815" s="650">
        <v>2603.8507462686566</v>
      </c>
    </row>
    <row r="2816" spans="1:17" ht="14.4" customHeight="1" x14ac:dyDescent="0.3">
      <c r="A2816" s="631" t="s">
        <v>3259</v>
      </c>
      <c r="B2816" s="632" t="s">
        <v>2531</v>
      </c>
      <c r="C2816" s="632" t="s">
        <v>2499</v>
      </c>
      <c r="D2816" s="632" t="s">
        <v>2545</v>
      </c>
      <c r="E2816" s="632" t="s">
        <v>716</v>
      </c>
      <c r="F2816" s="649">
        <v>0.46</v>
      </c>
      <c r="G2816" s="649">
        <v>4072.84</v>
      </c>
      <c r="H2816" s="649">
        <v>1.119508749168513</v>
      </c>
      <c r="I2816" s="649">
        <v>8854</v>
      </c>
      <c r="J2816" s="649">
        <v>0.4</v>
      </c>
      <c r="K2816" s="649">
        <v>3638.06</v>
      </c>
      <c r="L2816" s="649">
        <v>1</v>
      </c>
      <c r="M2816" s="649">
        <v>9095.15</v>
      </c>
      <c r="N2816" s="649">
        <v>0.2</v>
      </c>
      <c r="O2816" s="649">
        <v>1586.26</v>
      </c>
      <c r="P2816" s="637">
        <v>0.43601809755748944</v>
      </c>
      <c r="Q2816" s="650">
        <v>7931.2999999999993</v>
      </c>
    </row>
    <row r="2817" spans="1:17" ht="14.4" customHeight="1" x14ac:dyDescent="0.3">
      <c r="A2817" s="631" t="s">
        <v>3259</v>
      </c>
      <c r="B2817" s="632" t="s">
        <v>2531</v>
      </c>
      <c r="C2817" s="632" t="s">
        <v>2499</v>
      </c>
      <c r="D2817" s="632" t="s">
        <v>2546</v>
      </c>
      <c r="E2817" s="632" t="s">
        <v>723</v>
      </c>
      <c r="F2817" s="649">
        <v>2.1</v>
      </c>
      <c r="G2817" s="649">
        <v>4093.53</v>
      </c>
      <c r="H2817" s="649">
        <v>0.84000000000000008</v>
      </c>
      <c r="I2817" s="649">
        <v>1949.3</v>
      </c>
      <c r="J2817" s="649">
        <v>2.5</v>
      </c>
      <c r="K2817" s="649">
        <v>4873.25</v>
      </c>
      <c r="L2817" s="649">
        <v>1</v>
      </c>
      <c r="M2817" s="649">
        <v>1949.3</v>
      </c>
      <c r="N2817" s="649">
        <v>0.79999999999999993</v>
      </c>
      <c r="O2817" s="649">
        <v>1417.7400000000002</v>
      </c>
      <c r="P2817" s="637">
        <v>0.29092289539834815</v>
      </c>
      <c r="Q2817" s="650">
        <v>1772.1750000000004</v>
      </c>
    </row>
    <row r="2818" spans="1:17" ht="14.4" customHeight="1" x14ac:dyDescent="0.3">
      <c r="A2818" s="631" t="s">
        <v>3259</v>
      </c>
      <c r="B2818" s="632" t="s">
        <v>2531</v>
      </c>
      <c r="C2818" s="632" t="s">
        <v>2499</v>
      </c>
      <c r="D2818" s="632" t="s">
        <v>2547</v>
      </c>
      <c r="E2818" s="632" t="s">
        <v>716</v>
      </c>
      <c r="F2818" s="649">
        <v>19.5</v>
      </c>
      <c r="G2818" s="649">
        <v>35135.979999999996</v>
      </c>
      <c r="H2818" s="649">
        <v>1.2248404021868375</v>
      </c>
      <c r="I2818" s="649">
        <v>1801.845128205128</v>
      </c>
      <c r="J2818" s="649">
        <v>15.77</v>
      </c>
      <c r="K2818" s="649">
        <v>28686.170000000002</v>
      </c>
      <c r="L2818" s="649">
        <v>1</v>
      </c>
      <c r="M2818" s="649">
        <v>1819.0342422320864</v>
      </c>
      <c r="N2818" s="649">
        <v>27.859999999999996</v>
      </c>
      <c r="O2818" s="649">
        <v>37230.570000000007</v>
      </c>
      <c r="P2818" s="637">
        <v>1.2978578178962199</v>
      </c>
      <c r="Q2818" s="650">
        <v>1336.3449389806178</v>
      </c>
    </row>
    <row r="2819" spans="1:17" ht="14.4" customHeight="1" x14ac:dyDescent="0.3">
      <c r="A2819" s="631" t="s">
        <v>3259</v>
      </c>
      <c r="B2819" s="632" t="s">
        <v>2531</v>
      </c>
      <c r="C2819" s="632" t="s">
        <v>2499</v>
      </c>
      <c r="D2819" s="632" t="s">
        <v>2548</v>
      </c>
      <c r="E2819" s="632" t="s">
        <v>625</v>
      </c>
      <c r="F2819" s="649">
        <v>0.63</v>
      </c>
      <c r="G2819" s="649">
        <v>326.08000000000004</v>
      </c>
      <c r="H2819" s="649">
        <v>4.1998969603297276</v>
      </c>
      <c r="I2819" s="649">
        <v>517.58730158730168</v>
      </c>
      <c r="J2819" s="649">
        <v>0.15</v>
      </c>
      <c r="K2819" s="649">
        <v>77.64</v>
      </c>
      <c r="L2819" s="649">
        <v>1</v>
      </c>
      <c r="M2819" s="649">
        <v>517.6</v>
      </c>
      <c r="N2819" s="649">
        <v>0.44999999999999996</v>
      </c>
      <c r="O2819" s="649">
        <v>214.67000000000002</v>
      </c>
      <c r="P2819" s="637">
        <v>2.764940752189593</v>
      </c>
      <c r="Q2819" s="650">
        <v>477.04444444444454</v>
      </c>
    </row>
    <row r="2820" spans="1:17" ht="14.4" customHeight="1" x14ac:dyDescent="0.3">
      <c r="A2820" s="631" t="s">
        <v>3259</v>
      </c>
      <c r="B2820" s="632" t="s">
        <v>2531</v>
      </c>
      <c r="C2820" s="632" t="s">
        <v>2499</v>
      </c>
      <c r="D2820" s="632" t="s">
        <v>2549</v>
      </c>
      <c r="E2820" s="632" t="s">
        <v>627</v>
      </c>
      <c r="F2820" s="649">
        <v>0.25</v>
      </c>
      <c r="G2820" s="649">
        <v>225.95</v>
      </c>
      <c r="H2820" s="649">
        <v>1.25</v>
      </c>
      <c r="I2820" s="649">
        <v>903.8</v>
      </c>
      <c r="J2820" s="649">
        <v>0.2</v>
      </c>
      <c r="K2820" s="649">
        <v>180.76</v>
      </c>
      <c r="L2820" s="649">
        <v>1</v>
      </c>
      <c r="M2820" s="649">
        <v>903.8</v>
      </c>
      <c r="N2820" s="649">
        <v>0.39999999999999997</v>
      </c>
      <c r="O2820" s="649">
        <v>333.77</v>
      </c>
      <c r="P2820" s="637">
        <v>1.8464815224607214</v>
      </c>
      <c r="Q2820" s="650">
        <v>834.42500000000007</v>
      </c>
    </row>
    <row r="2821" spans="1:17" ht="14.4" customHeight="1" x14ac:dyDescent="0.3">
      <c r="A2821" s="631" t="s">
        <v>3259</v>
      </c>
      <c r="B2821" s="632" t="s">
        <v>2531</v>
      </c>
      <c r="C2821" s="632" t="s">
        <v>2499</v>
      </c>
      <c r="D2821" s="632" t="s">
        <v>2550</v>
      </c>
      <c r="E2821" s="632" t="s">
        <v>716</v>
      </c>
      <c r="F2821" s="649">
        <v>0.82000000000000006</v>
      </c>
      <c r="G2821" s="649">
        <v>26657.48</v>
      </c>
      <c r="H2821" s="649">
        <v>0.9540874486270543</v>
      </c>
      <c r="I2821" s="649">
        <v>32509.121951219509</v>
      </c>
      <c r="J2821" s="649">
        <v>0.82000000000000017</v>
      </c>
      <c r="K2821" s="649">
        <v>27940.29</v>
      </c>
      <c r="L2821" s="649">
        <v>1</v>
      </c>
      <c r="M2821" s="649">
        <v>34073.524390243896</v>
      </c>
      <c r="N2821" s="649">
        <v>0.64000000000000012</v>
      </c>
      <c r="O2821" s="649">
        <v>17796.91</v>
      </c>
      <c r="P2821" s="637">
        <v>0.63696225057077072</v>
      </c>
      <c r="Q2821" s="650">
        <v>27807.671874999993</v>
      </c>
    </row>
    <row r="2822" spans="1:17" ht="14.4" customHeight="1" x14ac:dyDescent="0.3">
      <c r="A2822" s="631" t="s">
        <v>3259</v>
      </c>
      <c r="B2822" s="632" t="s">
        <v>2531</v>
      </c>
      <c r="C2822" s="632" t="s">
        <v>2499</v>
      </c>
      <c r="D2822" s="632" t="s">
        <v>2551</v>
      </c>
      <c r="E2822" s="632" t="s">
        <v>716</v>
      </c>
      <c r="F2822" s="649"/>
      <c r="G2822" s="649"/>
      <c r="H2822" s="649"/>
      <c r="I2822" s="649"/>
      <c r="J2822" s="649"/>
      <c r="K2822" s="649"/>
      <c r="L2822" s="649"/>
      <c r="M2822" s="649"/>
      <c r="N2822" s="649">
        <v>6.86</v>
      </c>
      <c r="O2822" s="649">
        <v>4496.84</v>
      </c>
      <c r="P2822" s="637"/>
      <c r="Q2822" s="650">
        <v>655.51603498542272</v>
      </c>
    </row>
    <row r="2823" spans="1:17" ht="14.4" customHeight="1" x14ac:dyDescent="0.3">
      <c r="A2823" s="631" t="s">
        <v>3259</v>
      </c>
      <c r="B2823" s="632" t="s">
        <v>2531</v>
      </c>
      <c r="C2823" s="632" t="s">
        <v>2499</v>
      </c>
      <c r="D2823" s="632" t="s">
        <v>2552</v>
      </c>
      <c r="E2823" s="632" t="s">
        <v>716</v>
      </c>
      <c r="F2823" s="649"/>
      <c r="G2823" s="649"/>
      <c r="H2823" s="649"/>
      <c r="I2823" s="649"/>
      <c r="J2823" s="649"/>
      <c r="K2823" s="649"/>
      <c r="L2823" s="649"/>
      <c r="M2823" s="649"/>
      <c r="N2823" s="649">
        <v>0.18999999999999997</v>
      </c>
      <c r="O2823" s="649">
        <v>2215.87</v>
      </c>
      <c r="P2823" s="637"/>
      <c r="Q2823" s="650">
        <v>11662.473684210527</v>
      </c>
    </row>
    <row r="2824" spans="1:17" ht="14.4" customHeight="1" x14ac:dyDescent="0.3">
      <c r="A2824" s="631" t="s">
        <v>3259</v>
      </c>
      <c r="B2824" s="632" t="s">
        <v>2531</v>
      </c>
      <c r="C2824" s="632" t="s">
        <v>2501</v>
      </c>
      <c r="D2824" s="632" t="s">
        <v>2766</v>
      </c>
      <c r="E2824" s="632" t="s">
        <v>2767</v>
      </c>
      <c r="F2824" s="649">
        <v>2</v>
      </c>
      <c r="G2824" s="649">
        <v>1179.18</v>
      </c>
      <c r="H2824" s="649"/>
      <c r="I2824" s="649">
        <v>589.59</v>
      </c>
      <c r="J2824" s="649"/>
      <c r="K2824" s="649"/>
      <c r="L2824" s="649"/>
      <c r="M2824" s="649"/>
      <c r="N2824" s="649">
        <v>4</v>
      </c>
      <c r="O2824" s="649">
        <v>2358.36</v>
      </c>
      <c r="P2824" s="637"/>
      <c r="Q2824" s="650">
        <v>589.59</v>
      </c>
    </row>
    <row r="2825" spans="1:17" ht="14.4" customHeight="1" x14ac:dyDescent="0.3">
      <c r="A2825" s="631" t="s">
        <v>3259</v>
      </c>
      <c r="B2825" s="632" t="s">
        <v>2531</v>
      </c>
      <c r="C2825" s="632" t="s">
        <v>2501</v>
      </c>
      <c r="D2825" s="632" t="s">
        <v>2553</v>
      </c>
      <c r="E2825" s="632" t="s">
        <v>2554</v>
      </c>
      <c r="F2825" s="649">
        <v>1</v>
      </c>
      <c r="G2825" s="649">
        <v>1707.1</v>
      </c>
      <c r="H2825" s="649"/>
      <c r="I2825" s="649">
        <v>1707.1</v>
      </c>
      <c r="J2825" s="649"/>
      <c r="K2825" s="649"/>
      <c r="L2825" s="649"/>
      <c r="M2825" s="649"/>
      <c r="N2825" s="649"/>
      <c r="O2825" s="649"/>
      <c r="P2825" s="637"/>
      <c r="Q2825" s="650"/>
    </row>
    <row r="2826" spans="1:17" ht="14.4" customHeight="1" x14ac:dyDescent="0.3">
      <c r="A2826" s="631" t="s">
        <v>3259</v>
      </c>
      <c r="B2826" s="632" t="s">
        <v>2531</v>
      </c>
      <c r="C2826" s="632" t="s">
        <v>2501</v>
      </c>
      <c r="D2826" s="632" t="s">
        <v>2770</v>
      </c>
      <c r="E2826" s="632" t="s">
        <v>2771</v>
      </c>
      <c r="F2826" s="649">
        <v>9</v>
      </c>
      <c r="G2826" s="649">
        <v>8750.880000000001</v>
      </c>
      <c r="H2826" s="649">
        <v>1.2857142857142858</v>
      </c>
      <c r="I2826" s="649">
        <v>972.32000000000016</v>
      </c>
      <c r="J2826" s="649">
        <v>7</v>
      </c>
      <c r="K2826" s="649">
        <v>6806.24</v>
      </c>
      <c r="L2826" s="649">
        <v>1</v>
      </c>
      <c r="M2826" s="649">
        <v>972.31999999999994</v>
      </c>
      <c r="N2826" s="649">
        <v>9</v>
      </c>
      <c r="O2826" s="649">
        <v>8750.880000000001</v>
      </c>
      <c r="P2826" s="637">
        <v>1.2857142857142858</v>
      </c>
      <c r="Q2826" s="650">
        <v>972.32000000000016</v>
      </c>
    </row>
    <row r="2827" spans="1:17" ht="14.4" customHeight="1" x14ac:dyDescent="0.3">
      <c r="A2827" s="631" t="s">
        <v>3259</v>
      </c>
      <c r="B2827" s="632" t="s">
        <v>2531</v>
      </c>
      <c r="C2827" s="632" t="s">
        <v>2501</v>
      </c>
      <c r="D2827" s="632" t="s">
        <v>2772</v>
      </c>
      <c r="E2827" s="632" t="s">
        <v>2771</v>
      </c>
      <c r="F2827" s="649">
        <v>1</v>
      </c>
      <c r="G2827" s="649">
        <v>1408.42</v>
      </c>
      <c r="H2827" s="649"/>
      <c r="I2827" s="649">
        <v>1408.42</v>
      </c>
      <c r="J2827" s="649"/>
      <c r="K2827" s="649"/>
      <c r="L2827" s="649"/>
      <c r="M2827" s="649"/>
      <c r="N2827" s="649"/>
      <c r="O2827" s="649"/>
      <c r="P2827" s="637"/>
      <c r="Q2827" s="650"/>
    </row>
    <row r="2828" spans="1:17" ht="14.4" customHeight="1" x14ac:dyDescent="0.3">
      <c r="A2828" s="631" t="s">
        <v>3259</v>
      </c>
      <c r="B2828" s="632" t="s">
        <v>2531</v>
      </c>
      <c r="C2828" s="632" t="s">
        <v>2501</v>
      </c>
      <c r="D2828" s="632" t="s">
        <v>2773</v>
      </c>
      <c r="E2828" s="632" t="s">
        <v>2771</v>
      </c>
      <c r="F2828" s="649">
        <v>27</v>
      </c>
      <c r="G2828" s="649">
        <v>46097.37</v>
      </c>
      <c r="H2828" s="649">
        <v>1.125</v>
      </c>
      <c r="I2828" s="649">
        <v>1707.3100000000002</v>
      </c>
      <c r="J2828" s="649">
        <v>24</v>
      </c>
      <c r="K2828" s="649">
        <v>40975.440000000002</v>
      </c>
      <c r="L2828" s="649">
        <v>1</v>
      </c>
      <c r="M2828" s="649">
        <v>1707.3100000000002</v>
      </c>
      <c r="N2828" s="649">
        <v>14</v>
      </c>
      <c r="O2828" s="649">
        <v>18955.050000000003</v>
      </c>
      <c r="P2828" s="637">
        <v>0.46259539860950855</v>
      </c>
      <c r="Q2828" s="650">
        <v>1353.9321428571432</v>
      </c>
    </row>
    <row r="2829" spans="1:17" ht="14.4" customHeight="1" x14ac:dyDescent="0.3">
      <c r="A2829" s="631" t="s">
        <v>3259</v>
      </c>
      <c r="B2829" s="632" t="s">
        <v>2531</v>
      </c>
      <c r="C2829" s="632" t="s">
        <v>2501</v>
      </c>
      <c r="D2829" s="632" t="s">
        <v>2774</v>
      </c>
      <c r="E2829" s="632" t="s">
        <v>2771</v>
      </c>
      <c r="F2829" s="649">
        <v>5</v>
      </c>
      <c r="G2829" s="649">
        <v>10331.5</v>
      </c>
      <c r="H2829" s="649">
        <v>0.45454545454545447</v>
      </c>
      <c r="I2829" s="649">
        <v>2066.3000000000002</v>
      </c>
      <c r="J2829" s="649">
        <v>11</v>
      </c>
      <c r="K2829" s="649">
        <v>22729.300000000003</v>
      </c>
      <c r="L2829" s="649">
        <v>1</v>
      </c>
      <c r="M2829" s="649">
        <v>2066.3000000000002</v>
      </c>
      <c r="N2829" s="649">
        <v>3</v>
      </c>
      <c r="O2829" s="649">
        <v>4574.3599999999997</v>
      </c>
      <c r="P2829" s="637">
        <v>0.20125388815317669</v>
      </c>
      <c r="Q2829" s="650">
        <v>1524.7866666666666</v>
      </c>
    </row>
    <row r="2830" spans="1:17" ht="14.4" customHeight="1" x14ac:dyDescent="0.3">
      <c r="A2830" s="631" t="s">
        <v>3259</v>
      </c>
      <c r="B2830" s="632" t="s">
        <v>2531</v>
      </c>
      <c r="C2830" s="632" t="s">
        <v>2501</v>
      </c>
      <c r="D2830" s="632" t="s">
        <v>2775</v>
      </c>
      <c r="E2830" s="632" t="s">
        <v>2776</v>
      </c>
      <c r="F2830" s="649">
        <v>3</v>
      </c>
      <c r="G2830" s="649">
        <v>5796.2699999999995</v>
      </c>
      <c r="H2830" s="649">
        <v>3</v>
      </c>
      <c r="I2830" s="649">
        <v>1932.09</v>
      </c>
      <c r="J2830" s="649">
        <v>1</v>
      </c>
      <c r="K2830" s="649">
        <v>1932.09</v>
      </c>
      <c r="L2830" s="649">
        <v>1</v>
      </c>
      <c r="M2830" s="649">
        <v>1932.09</v>
      </c>
      <c r="N2830" s="649"/>
      <c r="O2830" s="649"/>
      <c r="P2830" s="637"/>
      <c r="Q2830" s="650"/>
    </row>
    <row r="2831" spans="1:17" ht="14.4" customHeight="1" x14ac:dyDescent="0.3">
      <c r="A2831" s="631" t="s">
        <v>3259</v>
      </c>
      <c r="B2831" s="632" t="s">
        <v>2531</v>
      </c>
      <c r="C2831" s="632" t="s">
        <v>2501</v>
      </c>
      <c r="D2831" s="632" t="s">
        <v>2777</v>
      </c>
      <c r="E2831" s="632" t="s">
        <v>2778</v>
      </c>
      <c r="F2831" s="649">
        <v>18</v>
      </c>
      <c r="G2831" s="649">
        <v>18499.68</v>
      </c>
      <c r="H2831" s="649">
        <v>1.2</v>
      </c>
      <c r="I2831" s="649">
        <v>1027.76</v>
      </c>
      <c r="J2831" s="649">
        <v>15</v>
      </c>
      <c r="K2831" s="649">
        <v>15416.400000000001</v>
      </c>
      <c r="L2831" s="649">
        <v>1</v>
      </c>
      <c r="M2831" s="649">
        <v>1027.76</v>
      </c>
      <c r="N2831" s="649">
        <v>3</v>
      </c>
      <c r="O2831" s="649">
        <v>2817.42</v>
      </c>
      <c r="P2831" s="637">
        <v>0.18275472873044291</v>
      </c>
      <c r="Q2831" s="650">
        <v>939.14</v>
      </c>
    </row>
    <row r="2832" spans="1:17" ht="14.4" customHeight="1" x14ac:dyDescent="0.3">
      <c r="A2832" s="631" t="s">
        <v>3259</v>
      </c>
      <c r="B2832" s="632" t="s">
        <v>2531</v>
      </c>
      <c r="C2832" s="632" t="s">
        <v>2501</v>
      </c>
      <c r="D2832" s="632" t="s">
        <v>2779</v>
      </c>
      <c r="E2832" s="632" t="s">
        <v>2778</v>
      </c>
      <c r="F2832" s="649">
        <v>9</v>
      </c>
      <c r="G2832" s="649">
        <v>19276.649999999998</v>
      </c>
      <c r="H2832" s="649">
        <v>0.6</v>
      </c>
      <c r="I2832" s="649">
        <v>2141.85</v>
      </c>
      <c r="J2832" s="649">
        <v>15</v>
      </c>
      <c r="K2832" s="649">
        <v>32127.75</v>
      </c>
      <c r="L2832" s="649">
        <v>1</v>
      </c>
      <c r="M2832" s="649">
        <v>2141.85</v>
      </c>
      <c r="N2832" s="649">
        <v>6</v>
      </c>
      <c r="O2832" s="649">
        <v>8055.4</v>
      </c>
      <c r="P2832" s="637">
        <v>0.25073028767965388</v>
      </c>
      <c r="Q2832" s="650">
        <v>1342.5666666666666</v>
      </c>
    </row>
    <row r="2833" spans="1:17" ht="14.4" customHeight="1" x14ac:dyDescent="0.3">
      <c r="A2833" s="631" t="s">
        <v>3259</v>
      </c>
      <c r="B2833" s="632" t="s">
        <v>2531</v>
      </c>
      <c r="C2833" s="632" t="s">
        <v>2501</v>
      </c>
      <c r="D2833" s="632" t="s">
        <v>2780</v>
      </c>
      <c r="E2833" s="632" t="s">
        <v>2781</v>
      </c>
      <c r="F2833" s="649">
        <v>1</v>
      </c>
      <c r="G2833" s="649">
        <v>8536.5499999999993</v>
      </c>
      <c r="H2833" s="649">
        <v>0.5</v>
      </c>
      <c r="I2833" s="649">
        <v>8536.5499999999993</v>
      </c>
      <c r="J2833" s="649">
        <v>2</v>
      </c>
      <c r="K2833" s="649">
        <v>17073.099999999999</v>
      </c>
      <c r="L2833" s="649">
        <v>1</v>
      </c>
      <c r="M2833" s="649">
        <v>8536.5499999999993</v>
      </c>
      <c r="N2833" s="649">
        <v>1</v>
      </c>
      <c r="O2833" s="649">
        <v>8536.5499999999993</v>
      </c>
      <c r="P2833" s="637">
        <v>0.5</v>
      </c>
      <c r="Q2833" s="650">
        <v>8536.5499999999993</v>
      </c>
    </row>
    <row r="2834" spans="1:17" ht="14.4" customHeight="1" x14ac:dyDescent="0.3">
      <c r="A2834" s="631" t="s">
        <v>3259</v>
      </c>
      <c r="B2834" s="632" t="s">
        <v>2531</v>
      </c>
      <c r="C2834" s="632" t="s">
        <v>2501</v>
      </c>
      <c r="D2834" s="632" t="s">
        <v>2555</v>
      </c>
      <c r="E2834" s="632" t="s">
        <v>2556</v>
      </c>
      <c r="F2834" s="649"/>
      <c r="G2834" s="649"/>
      <c r="H2834" s="649"/>
      <c r="I2834" s="649"/>
      <c r="J2834" s="649"/>
      <c r="K2834" s="649"/>
      <c r="L2834" s="649"/>
      <c r="M2834" s="649"/>
      <c r="N2834" s="649">
        <v>2</v>
      </c>
      <c r="O2834" s="649">
        <v>2149.42</v>
      </c>
      <c r="P2834" s="637"/>
      <c r="Q2834" s="650">
        <v>1074.71</v>
      </c>
    </row>
    <row r="2835" spans="1:17" ht="14.4" customHeight="1" x14ac:dyDescent="0.3">
      <c r="A2835" s="631" t="s">
        <v>3259</v>
      </c>
      <c r="B2835" s="632" t="s">
        <v>2531</v>
      </c>
      <c r="C2835" s="632" t="s">
        <v>2501</v>
      </c>
      <c r="D2835" s="632" t="s">
        <v>2782</v>
      </c>
      <c r="E2835" s="632" t="s">
        <v>2783</v>
      </c>
      <c r="F2835" s="649"/>
      <c r="G2835" s="649"/>
      <c r="H2835" s="649"/>
      <c r="I2835" s="649"/>
      <c r="J2835" s="649"/>
      <c r="K2835" s="649"/>
      <c r="L2835" s="649"/>
      <c r="M2835" s="649"/>
      <c r="N2835" s="649">
        <v>1</v>
      </c>
      <c r="O2835" s="649">
        <v>8166.76</v>
      </c>
      <c r="P2835" s="637"/>
      <c r="Q2835" s="650">
        <v>8166.76</v>
      </c>
    </row>
    <row r="2836" spans="1:17" ht="14.4" customHeight="1" x14ac:dyDescent="0.3">
      <c r="A2836" s="631" t="s">
        <v>3259</v>
      </c>
      <c r="B2836" s="632" t="s">
        <v>2531</v>
      </c>
      <c r="C2836" s="632" t="s">
        <v>2501</v>
      </c>
      <c r="D2836" s="632" t="s">
        <v>2986</v>
      </c>
      <c r="E2836" s="632" t="s">
        <v>2987</v>
      </c>
      <c r="F2836" s="649">
        <v>2</v>
      </c>
      <c r="G2836" s="649">
        <v>110794.4</v>
      </c>
      <c r="H2836" s="649">
        <v>0.66666666666666663</v>
      </c>
      <c r="I2836" s="649">
        <v>55397.2</v>
      </c>
      <c r="J2836" s="649">
        <v>3</v>
      </c>
      <c r="K2836" s="649">
        <v>166191.6</v>
      </c>
      <c r="L2836" s="649">
        <v>1</v>
      </c>
      <c r="M2836" s="649">
        <v>55397.200000000004</v>
      </c>
      <c r="N2836" s="649">
        <v>1</v>
      </c>
      <c r="O2836" s="649">
        <v>55397.2</v>
      </c>
      <c r="P2836" s="637">
        <v>0.33333333333333331</v>
      </c>
      <c r="Q2836" s="650">
        <v>55397.2</v>
      </c>
    </row>
    <row r="2837" spans="1:17" ht="14.4" customHeight="1" x14ac:dyDescent="0.3">
      <c r="A2837" s="631" t="s">
        <v>3259</v>
      </c>
      <c r="B2837" s="632" t="s">
        <v>2531</v>
      </c>
      <c r="C2837" s="632" t="s">
        <v>2501</v>
      </c>
      <c r="D2837" s="632" t="s">
        <v>2784</v>
      </c>
      <c r="E2837" s="632" t="s">
        <v>2785</v>
      </c>
      <c r="F2837" s="649">
        <v>4</v>
      </c>
      <c r="G2837" s="649">
        <v>12013.52</v>
      </c>
      <c r="H2837" s="649">
        <v>4</v>
      </c>
      <c r="I2837" s="649">
        <v>3003.38</v>
      </c>
      <c r="J2837" s="649">
        <v>1</v>
      </c>
      <c r="K2837" s="649">
        <v>3003.38</v>
      </c>
      <c r="L2837" s="649">
        <v>1</v>
      </c>
      <c r="M2837" s="649">
        <v>3003.38</v>
      </c>
      <c r="N2837" s="649">
        <v>2</v>
      </c>
      <c r="O2837" s="649">
        <v>5271.46</v>
      </c>
      <c r="P2837" s="637">
        <v>1.7551758352256457</v>
      </c>
      <c r="Q2837" s="650">
        <v>2635.73</v>
      </c>
    </row>
    <row r="2838" spans="1:17" ht="14.4" customHeight="1" x14ac:dyDescent="0.3">
      <c r="A2838" s="631" t="s">
        <v>3259</v>
      </c>
      <c r="B2838" s="632" t="s">
        <v>2531</v>
      </c>
      <c r="C2838" s="632" t="s">
        <v>2501</v>
      </c>
      <c r="D2838" s="632" t="s">
        <v>2786</v>
      </c>
      <c r="E2838" s="632" t="s">
        <v>2787</v>
      </c>
      <c r="F2838" s="649">
        <v>2</v>
      </c>
      <c r="G2838" s="649">
        <v>4473</v>
      </c>
      <c r="H2838" s="649">
        <v>0.66666666666666663</v>
      </c>
      <c r="I2838" s="649">
        <v>2236.5</v>
      </c>
      <c r="J2838" s="649">
        <v>3</v>
      </c>
      <c r="K2838" s="649">
        <v>6709.5</v>
      </c>
      <c r="L2838" s="649">
        <v>1</v>
      </c>
      <c r="M2838" s="649">
        <v>2236.5</v>
      </c>
      <c r="N2838" s="649">
        <v>2</v>
      </c>
      <c r="O2838" s="649">
        <v>4473</v>
      </c>
      <c r="P2838" s="637">
        <v>0.66666666666666663</v>
      </c>
      <c r="Q2838" s="650">
        <v>2236.5</v>
      </c>
    </row>
    <row r="2839" spans="1:17" ht="14.4" customHeight="1" x14ac:dyDescent="0.3">
      <c r="A2839" s="631" t="s">
        <v>3259</v>
      </c>
      <c r="B2839" s="632" t="s">
        <v>2531</v>
      </c>
      <c r="C2839" s="632" t="s">
        <v>2501</v>
      </c>
      <c r="D2839" s="632" t="s">
        <v>3018</v>
      </c>
      <c r="E2839" s="632" t="s">
        <v>3019</v>
      </c>
      <c r="F2839" s="649"/>
      <c r="G2839" s="649"/>
      <c r="H2839" s="649"/>
      <c r="I2839" s="649"/>
      <c r="J2839" s="649"/>
      <c r="K2839" s="649"/>
      <c r="L2839" s="649"/>
      <c r="M2839" s="649"/>
      <c r="N2839" s="649">
        <v>3</v>
      </c>
      <c r="O2839" s="649">
        <v>50592.84</v>
      </c>
      <c r="P2839" s="637"/>
      <c r="Q2839" s="650">
        <v>16864.28</v>
      </c>
    </row>
    <row r="2840" spans="1:17" ht="14.4" customHeight="1" x14ac:dyDescent="0.3">
      <c r="A2840" s="631" t="s">
        <v>3259</v>
      </c>
      <c r="B2840" s="632" t="s">
        <v>2531</v>
      </c>
      <c r="C2840" s="632" t="s">
        <v>2501</v>
      </c>
      <c r="D2840" s="632" t="s">
        <v>3069</v>
      </c>
      <c r="E2840" s="632" t="s">
        <v>3070</v>
      </c>
      <c r="F2840" s="649"/>
      <c r="G2840" s="649"/>
      <c r="H2840" s="649"/>
      <c r="I2840" s="649"/>
      <c r="J2840" s="649">
        <v>1</v>
      </c>
      <c r="K2840" s="649">
        <v>3991.04</v>
      </c>
      <c r="L2840" s="649">
        <v>1</v>
      </c>
      <c r="M2840" s="649">
        <v>3991.04</v>
      </c>
      <c r="N2840" s="649">
        <v>1</v>
      </c>
      <c r="O2840" s="649">
        <v>3991.04</v>
      </c>
      <c r="P2840" s="637">
        <v>1</v>
      </c>
      <c r="Q2840" s="650">
        <v>3991.04</v>
      </c>
    </row>
    <row r="2841" spans="1:17" ht="14.4" customHeight="1" x14ac:dyDescent="0.3">
      <c r="A2841" s="631" t="s">
        <v>3259</v>
      </c>
      <c r="B2841" s="632" t="s">
        <v>2531</v>
      </c>
      <c r="C2841" s="632" t="s">
        <v>2501</v>
      </c>
      <c r="D2841" s="632" t="s">
        <v>2791</v>
      </c>
      <c r="E2841" s="632" t="s">
        <v>2792</v>
      </c>
      <c r="F2841" s="649">
        <v>32</v>
      </c>
      <c r="G2841" s="649">
        <v>220504.95999999999</v>
      </c>
      <c r="H2841" s="649">
        <v>1.28</v>
      </c>
      <c r="I2841" s="649">
        <v>6890.78</v>
      </c>
      <c r="J2841" s="649">
        <v>25</v>
      </c>
      <c r="K2841" s="649">
        <v>172269.5</v>
      </c>
      <c r="L2841" s="649">
        <v>1</v>
      </c>
      <c r="M2841" s="649">
        <v>6890.78</v>
      </c>
      <c r="N2841" s="649">
        <v>2</v>
      </c>
      <c r="O2841" s="649">
        <v>9403.7799999999988</v>
      </c>
      <c r="P2841" s="637">
        <v>5.4587608369444381E-2</v>
      </c>
      <c r="Q2841" s="650">
        <v>4701.8899999999994</v>
      </c>
    </row>
    <row r="2842" spans="1:17" ht="14.4" customHeight="1" x14ac:dyDescent="0.3">
      <c r="A2842" s="631" t="s">
        <v>3259</v>
      </c>
      <c r="B2842" s="632" t="s">
        <v>2531</v>
      </c>
      <c r="C2842" s="632" t="s">
        <v>2501</v>
      </c>
      <c r="D2842" s="632" t="s">
        <v>2961</v>
      </c>
      <c r="E2842" s="632" t="s">
        <v>2962</v>
      </c>
      <c r="F2842" s="649">
        <v>1</v>
      </c>
      <c r="G2842" s="649">
        <v>19196.8</v>
      </c>
      <c r="H2842" s="649"/>
      <c r="I2842" s="649">
        <v>19196.8</v>
      </c>
      <c r="J2842" s="649"/>
      <c r="K2842" s="649"/>
      <c r="L2842" s="649"/>
      <c r="M2842" s="649"/>
      <c r="N2842" s="649"/>
      <c r="O2842" s="649"/>
      <c r="P2842" s="637"/>
      <c r="Q2842" s="650"/>
    </row>
    <row r="2843" spans="1:17" ht="14.4" customHeight="1" x14ac:dyDescent="0.3">
      <c r="A2843" s="631" t="s">
        <v>3259</v>
      </c>
      <c r="B2843" s="632" t="s">
        <v>2531</v>
      </c>
      <c r="C2843" s="632" t="s">
        <v>2501</v>
      </c>
      <c r="D2843" s="632" t="s">
        <v>2793</v>
      </c>
      <c r="E2843" s="632" t="s">
        <v>2794</v>
      </c>
      <c r="F2843" s="649">
        <v>3</v>
      </c>
      <c r="G2843" s="649">
        <v>12413.670000000002</v>
      </c>
      <c r="H2843" s="649">
        <v>3</v>
      </c>
      <c r="I2843" s="649">
        <v>4137.8900000000003</v>
      </c>
      <c r="J2843" s="649">
        <v>1</v>
      </c>
      <c r="K2843" s="649">
        <v>4137.8900000000003</v>
      </c>
      <c r="L2843" s="649">
        <v>1</v>
      </c>
      <c r="M2843" s="649">
        <v>4137.8900000000003</v>
      </c>
      <c r="N2843" s="649">
        <v>2</v>
      </c>
      <c r="O2843" s="649">
        <v>8275.7800000000007</v>
      </c>
      <c r="P2843" s="637">
        <v>2</v>
      </c>
      <c r="Q2843" s="650">
        <v>4137.8900000000003</v>
      </c>
    </row>
    <row r="2844" spans="1:17" ht="14.4" customHeight="1" x14ac:dyDescent="0.3">
      <c r="A2844" s="631" t="s">
        <v>3259</v>
      </c>
      <c r="B2844" s="632" t="s">
        <v>2531</v>
      </c>
      <c r="C2844" s="632" t="s">
        <v>2501</v>
      </c>
      <c r="D2844" s="632" t="s">
        <v>2799</v>
      </c>
      <c r="E2844" s="632" t="s">
        <v>2800</v>
      </c>
      <c r="F2844" s="649">
        <v>18</v>
      </c>
      <c r="G2844" s="649">
        <v>18050.399999999998</v>
      </c>
      <c r="H2844" s="649">
        <v>0.74999999999999989</v>
      </c>
      <c r="I2844" s="649">
        <v>1002.7999999999998</v>
      </c>
      <c r="J2844" s="649">
        <v>24</v>
      </c>
      <c r="K2844" s="649">
        <v>24067.200000000001</v>
      </c>
      <c r="L2844" s="649">
        <v>1</v>
      </c>
      <c r="M2844" s="649">
        <v>1002.8000000000001</v>
      </c>
      <c r="N2844" s="649">
        <v>19</v>
      </c>
      <c r="O2844" s="649">
        <v>17836.7</v>
      </c>
      <c r="P2844" s="637">
        <v>0.7411206953862518</v>
      </c>
      <c r="Q2844" s="650">
        <v>938.77368421052631</v>
      </c>
    </row>
    <row r="2845" spans="1:17" ht="14.4" customHeight="1" x14ac:dyDescent="0.3">
      <c r="A2845" s="631" t="s">
        <v>3259</v>
      </c>
      <c r="B2845" s="632" t="s">
        <v>2531</v>
      </c>
      <c r="C2845" s="632" t="s">
        <v>2501</v>
      </c>
      <c r="D2845" s="632" t="s">
        <v>2801</v>
      </c>
      <c r="E2845" s="632" t="s">
        <v>2802</v>
      </c>
      <c r="F2845" s="649">
        <v>10</v>
      </c>
      <c r="G2845" s="649">
        <v>76500</v>
      </c>
      <c r="H2845" s="649">
        <v>3.3333333333333335</v>
      </c>
      <c r="I2845" s="649">
        <v>7650</v>
      </c>
      <c r="J2845" s="649">
        <v>3</v>
      </c>
      <c r="K2845" s="649">
        <v>22950</v>
      </c>
      <c r="L2845" s="649">
        <v>1</v>
      </c>
      <c r="M2845" s="649">
        <v>7650</v>
      </c>
      <c r="N2845" s="649">
        <v>3</v>
      </c>
      <c r="O2845" s="649">
        <v>22950</v>
      </c>
      <c r="P2845" s="637">
        <v>1</v>
      </c>
      <c r="Q2845" s="650">
        <v>7650</v>
      </c>
    </row>
    <row r="2846" spans="1:17" ht="14.4" customHeight="1" x14ac:dyDescent="0.3">
      <c r="A2846" s="631" t="s">
        <v>3259</v>
      </c>
      <c r="B2846" s="632" t="s">
        <v>2531</v>
      </c>
      <c r="C2846" s="632" t="s">
        <v>2501</v>
      </c>
      <c r="D2846" s="632" t="s">
        <v>2805</v>
      </c>
      <c r="E2846" s="632" t="s">
        <v>2806</v>
      </c>
      <c r="F2846" s="649"/>
      <c r="G2846" s="649"/>
      <c r="H2846" s="649"/>
      <c r="I2846" s="649"/>
      <c r="J2846" s="649">
        <v>3</v>
      </c>
      <c r="K2846" s="649">
        <v>39853.56</v>
      </c>
      <c r="L2846" s="649">
        <v>1</v>
      </c>
      <c r="M2846" s="649">
        <v>13284.519999999999</v>
      </c>
      <c r="N2846" s="649">
        <v>7</v>
      </c>
      <c r="O2846" s="649">
        <v>47040.649999999994</v>
      </c>
      <c r="P2846" s="637">
        <v>1.1803374654610528</v>
      </c>
      <c r="Q2846" s="650">
        <v>6720.0928571428567</v>
      </c>
    </row>
    <row r="2847" spans="1:17" ht="14.4" customHeight="1" x14ac:dyDescent="0.3">
      <c r="A2847" s="631" t="s">
        <v>3259</v>
      </c>
      <c r="B2847" s="632" t="s">
        <v>2531</v>
      </c>
      <c r="C2847" s="632" t="s">
        <v>2501</v>
      </c>
      <c r="D2847" s="632" t="s">
        <v>2807</v>
      </c>
      <c r="E2847" s="632" t="s">
        <v>2808</v>
      </c>
      <c r="F2847" s="649">
        <v>4</v>
      </c>
      <c r="G2847" s="649">
        <v>8683.8799999999992</v>
      </c>
      <c r="H2847" s="649">
        <v>4</v>
      </c>
      <c r="I2847" s="649">
        <v>2170.9699999999998</v>
      </c>
      <c r="J2847" s="649">
        <v>1</v>
      </c>
      <c r="K2847" s="649">
        <v>2170.9699999999998</v>
      </c>
      <c r="L2847" s="649">
        <v>1</v>
      </c>
      <c r="M2847" s="649">
        <v>2170.9699999999998</v>
      </c>
      <c r="N2847" s="649">
        <v>4</v>
      </c>
      <c r="O2847" s="649">
        <v>8187.28</v>
      </c>
      <c r="P2847" s="637">
        <v>3.771254324103972</v>
      </c>
      <c r="Q2847" s="650">
        <v>2046.82</v>
      </c>
    </row>
    <row r="2848" spans="1:17" ht="14.4" customHeight="1" x14ac:dyDescent="0.3">
      <c r="A2848" s="631" t="s">
        <v>3259</v>
      </c>
      <c r="B2848" s="632" t="s">
        <v>2531</v>
      </c>
      <c r="C2848" s="632" t="s">
        <v>2501</v>
      </c>
      <c r="D2848" s="632" t="s">
        <v>2809</v>
      </c>
      <c r="E2848" s="632" t="s">
        <v>2810</v>
      </c>
      <c r="F2848" s="649">
        <v>6</v>
      </c>
      <c r="G2848" s="649">
        <v>4782</v>
      </c>
      <c r="H2848" s="649">
        <v>1.5</v>
      </c>
      <c r="I2848" s="649">
        <v>797</v>
      </c>
      <c r="J2848" s="649">
        <v>4</v>
      </c>
      <c r="K2848" s="649">
        <v>3188</v>
      </c>
      <c r="L2848" s="649">
        <v>1</v>
      </c>
      <c r="M2848" s="649">
        <v>797</v>
      </c>
      <c r="N2848" s="649">
        <v>5</v>
      </c>
      <c r="O2848" s="649">
        <v>3753.8</v>
      </c>
      <c r="P2848" s="637">
        <v>1.1774780426599749</v>
      </c>
      <c r="Q2848" s="650">
        <v>750.76</v>
      </c>
    </row>
    <row r="2849" spans="1:17" ht="14.4" customHeight="1" x14ac:dyDescent="0.3">
      <c r="A2849" s="631" t="s">
        <v>3259</v>
      </c>
      <c r="B2849" s="632" t="s">
        <v>2531</v>
      </c>
      <c r="C2849" s="632" t="s">
        <v>2501</v>
      </c>
      <c r="D2849" s="632" t="s">
        <v>3072</v>
      </c>
      <c r="E2849" s="632" t="s">
        <v>3073</v>
      </c>
      <c r="F2849" s="649">
        <v>1</v>
      </c>
      <c r="G2849" s="649">
        <v>10072.94</v>
      </c>
      <c r="H2849" s="649">
        <v>0.25</v>
      </c>
      <c r="I2849" s="649">
        <v>10072.94</v>
      </c>
      <c r="J2849" s="649">
        <v>4</v>
      </c>
      <c r="K2849" s="649">
        <v>40291.760000000002</v>
      </c>
      <c r="L2849" s="649">
        <v>1</v>
      </c>
      <c r="M2849" s="649">
        <v>10072.94</v>
      </c>
      <c r="N2849" s="649"/>
      <c r="O2849" s="649"/>
      <c r="P2849" s="637"/>
      <c r="Q2849" s="650"/>
    </row>
    <row r="2850" spans="1:17" ht="14.4" customHeight="1" x14ac:dyDescent="0.3">
      <c r="A2850" s="631" t="s">
        <v>3259</v>
      </c>
      <c r="B2850" s="632" t="s">
        <v>2531</v>
      </c>
      <c r="C2850" s="632" t="s">
        <v>2501</v>
      </c>
      <c r="D2850" s="632" t="s">
        <v>2990</v>
      </c>
      <c r="E2850" s="632" t="s">
        <v>2991</v>
      </c>
      <c r="F2850" s="649">
        <v>1</v>
      </c>
      <c r="G2850" s="649">
        <v>2974.36</v>
      </c>
      <c r="H2850" s="649">
        <v>1</v>
      </c>
      <c r="I2850" s="649">
        <v>2974.36</v>
      </c>
      <c r="J2850" s="649">
        <v>1</v>
      </c>
      <c r="K2850" s="649">
        <v>2974.36</v>
      </c>
      <c r="L2850" s="649">
        <v>1</v>
      </c>
      <c r="M2850" s="649">
        <v>2974.36</v>
      </c>
      <c r="N2850" s="649">
        <v>4</v>
      </c>
      <c r="O2850" s="649">
        <v>11897.44</v>
      </c>
      <c r="P2850" s="637">
        <v>4</v>
      </c>
      <c r="Q2850" s="650">
        <v>2974.36</v>
      </c>
    </row>
    <row r="2851" spans="1:17" ht="14.4" customHeight="1" x14ac:dyDescent="0.3">
      <c r="A2851" s="631" t="s">
        <v>3259</v>
      </c>
      <c r="B2851" s="632" t="s">
        <v>2531</v>
      </c>
      <c r="C2851" s="632" t="s">
        <v>2501</v>
      </c>
      <c r="D2851" s="632" t="s">
        <v>2811</v>
      </c>
      <c r="E2851" s="632" t="s">
        <v>2812</v>
      </c>
      <c r="F2851" s="649">
        <v>9</v>
      </c>
      <c r="G2851" s="649">
        <v>47333.07</v>
      </c>
      <c r="H2851" s="649">
        <v>0.81818181818181823</v>
      </c>
      <c r="I2851" s="649">
        <v>5259.23</v>
      </c>
      <c r="J2851" s="649">
        <v>11</v>
      </c>
      <c r="K2851" s="649">
        <v>57851.53</v>
      </c>
      <c r="L2851" s="649">
        <v>1</v>
      </c>
      <c r="M2851" s="649">
        <v>5259.23</v>
      </c>
      <c r="N2851" s="649">
        <v>11</v>
      </c>
      <c r="O2851" s="649">
        <v>41604.400000000001</v>
      </c>
      <c r="P2851" s="637">
        <v>0.71915816228196561</v>
      </c>
      <c r="Q2851" s="650">
        <v>3782.2181818181821</v>
      </c>
    </row>
    <row r="2852" spans="1:17" ht="14.4" customHeight="1" x14ac:dyDescent="0.3">
      <c r="A2852" s="631" t="s">
        <v>3259</v>
      </c>
      <c r="B2852" s="632" t="s">
        <v>2531</v>
      </c>
      <c r="C2852" s="632" t="s">
        <v>2501</v>
      </c>
      <c r="D2852" s="632" t="s">
        <v>2813</v>
      </c>
      <c r="E2852" s="632" t="s">
        <v>2814</v>
      </c>
      <c r="F2852" s="649">
        <v>1</v>
      </c>
      <c r="G2852" s="649">
        <v>1497.44</v>
      </c>
      <c r="H2852" s="649"/>
      <c r="I2852" s="649">
        <v>1497.44</v>
      </c>
      <c r="J2852" s="649"/>
      <c r="K2852" s="649"/>
      <c r="L2852" s="649"/>
      <c r="M2852" s="649"/>
      <c r="N2852" s="649">
        <v>1</v>
      </c>
      <c r="O2852" s="649">
        <v>1336.72</v>
      </c>
      <c r="P2852" s="637"/>
      <c r="Q2852" s="650">
        <v>1336.72</v>
      </c>
    </row>
    <row r="2853" spans="1:17" ht="14.4" customHeight="1" x14ac:dyDescent="0.3">
      <c r="A2853" s="631" t="s">
        <v>3259</v>
      </c>
      <c r="B2853" s="632" t="s">
        <v>2531</v>
      </c>
      <c r="C2853" s="632" t="s">
        <v>2501</v>
      </c>
      <c r="D2853" s="632" t="s">
        <v>3074</v>
      </c>
      <c r="E2853" s="632" t="s">
        <v>3075</v>
      </c>
      <c r="F2853" s="649"/>
      <c r="G2853" s="649"/>
      <c r="H2853" s="649"/>
      <c r="I2853" s="649"/>
      <c r="J2853" s="649"/>
      <c r="K2853" s="649"/>
      <c r="L2853" s="649"/>
      <c r="M2853" s="649"/>
      <c r="N2853" s="649">
        <v>1</v>
      </c>
      <c r="O2853" s="649">
        <v>40481.4</v>
      </c>
      <c r="P2853" s="637"/>
      <c r="Q2853" s="650">
        <v>40481.4</v>
      </c>
    </row>
    <row r="2854" spans="1:17" ht="14.4" customHeight="1" x14ac:dyDescent="0.3">
      <c r="A2854" s="631" t="s">
        <v>3259</v>
      </c>
      <c r="B2854" s="632" t="s">
        <v>2531</v>
      </c>
      <c r="C2854" s="632" t="s">
        <v>2501</v>
      </c>
      <c r="D2854" s="632" t="s">
        <v>3020</v>
      </c>
      <c r="E2854" s="632" t="s">
        <v>3021</v>
      </c>
      <c r="F2854" s="649">
        <v>1</v>
      </c>
      <c r="G2854" s="649">
        <v>4041.82</v>
      </c>
      <c r="H2854" s="649">
        <v>1</v>
      </c>
      <c r="I2854" s="649">
        <v>4041.82</v>
      </c>
      <c r="J2854" s="649">
        <v>1</v>
      </c>
      <c r="K2854" s="649">
        <v>4041.82</v>
      </c>
      <c r="L2854" s="649">
        <v>1</v>
      </c>
      <c r="M2854" s="649">
        <v>4041.82</v>
      </c>
      <c r="N2854" s="649">
        <v>1</v>
      </c>
      <c r="O2854" s="649">
        <v>3761.91</v>
      </c>
      <c r="P2854" s="637">
        <v>0.93074654487334907</v>
      </c>
      <c r="Q2854" s="650">
        <v>3761.91</v>
      </c>
    </row>
    <row r="2855" spans="1:17" ht="14.4" customHeight="1" x14ac:dyDescent="0.3">
      <c r="A2855" s="631" t="s">
        <v>3259</v>
      </c>
      <c r="B2855" s="632" t="s">
        <v>2531</v>
      </c>
      <c r="C2855" s="632" t="s">
        <v>2501</v>
      </c>
      <c r="D2855" s="632" t="s">
        <v>2815</v>
      </c>
      <c r="E2855" s="632" t="s">
        <v>2816</v>
      </c>
      <c r="F2855" s="649">
        <v>2</v>
      </c>
      <c r="G2855" s="649">
        <v>1211.3</v>
      </c>
      <c r="H2855" s="649">
        <v>2</v>
      </c>
      <c r="I2855" s="649">
        <v>605.65</v>
      </c>
      <c r="J2855" s="649">
        <v>1</v>
      </c>
      <c r="K2855" s="649">
        <v>605.65</v>
      </c>
      <c r="L2855" s="649">
        <v>1</v>
      </c>
      <c r="M2855" s="649">
        <v>605.65</v>
      </c>
      <c r="N2855" s="649">
        <v>3</v>
      </c>
      <c r="O2855" s="649">
        <v>1652.16</v>
      </c>
      <c r="P2855" s="637">
        <v>2.7279121604887315</v>
      </c>
      <c r="Q2855" s="650">
        <v>550.72</v>
      </c>
    </row>
    <row r="2856" spans="1:17" ht="14.4" customHeight="1" x14ac:dyDescent="0.3">
      <c r="A2856" s="631" t="s">
        <v>3259</v>
      </c>
      <c r="B2856" s="632" t="s">
        <v>2531</v>
      </c>
      <c r="C2856" s="632" t="s">
        <v>2501</v>
      </c>
      <c r="D2856" s="632" t="s">
        <v>2994</v>
      </c>
      <c r="E2856" s="632" t="s">
        <v>2995</v>
      </c>
      <c r="F2856" s="649"/>
      <c r="G2856" s="649"/>
      <c r="H2856" s="649"/>
      <c r="I2856" s="649"/>
      <c r="J2856" s="649"/>
      <c r="K2856" s="649"/>
      <c r="L2856" s="649"/>
      <c r="M2856" s="649"/>
      <c r="N2856" s="649">
        <v>2</v>
      </c>
      <c r="O2856" s="649">
        <v>34763.980000000003</v>
      </c>
      <c r="P2856" s="637"/>
      <c r="Q2856" s="650">
        <v>17381.990000000002</v>
      </c>
    </row>
    <row r="2857" spans="1:17" ht="14.4" customHeight="1" x14ac:dyDescent="0.3">
      <c r="A2857" s="631" t="s">
        <v>3259</v>
      </c>
      <c r="B2857" s="632" t="s">
        <v>2531</v>
      </c>
      <c r="C2857" s="632" t="s">
        <v>2501</v>
      </c>
      <c r="D2857" s="632" t="s">
        <v>2819</v>
      </c>
      <c r="E2857" s="632" t="s">
        <v>2820</v>
      </c>
      <c r="F2857" s="649">
        <v>2</v>
      </c>
      <c r="G2857" s="649">
        <v>1662.32</v>
      </c>
      <c r="H2857" s="649">
        <v>0.2857142857142857</v>
      </c>
      <c r="I2857" s="649">
        <v>831.16</v>
      </c>
      <c r="J2857" s="649">
        <v>7</v>
      </c>
      <c r="K2857" s="649">
        <v>5818.12</v>
      </c>
      <c r="L2857" s="649">
        <v>1</v>
      </c>
      <c r="M2857" s="649">
        <v>831.16</v>
      </c>
      <c r="N2857" s="649">
        <v>6</v>
      </c>
      <c r="O2857" s="649">
        <v>4986.96</v>
      </c>
      <c r="P2857" s="637">
        <v>0.85714285714285721</v>
      </c>
      <c r="Q2857" s="650">
        <v>831.16</v>
      </c>
    </row>
    <row r="2858" spans="1:17" ht="14.4" customHeight="1" x14ac:dyDescent="0.3">
      <c r="A2858" s="631" t="s">
        <v>3259</v>
      </c>
      <c r="B2858" s="632" t="s">
        <v>2531</v>
      </c>
      <c r="C2858" s="632" t="s">
        <v>2501</v>
      </c>
      <c r="D2858" s="632" t="s">
        <v>2821</v>
      </c>
      <c r="E2858" s="632" t="s">
        <v>2820</v>
      </c>
      <c r="F2858" s="649">
        <v>9</v>
      </c>
      <c r="G2858" s="649">
        <v>7992.5399999999991</v>
      </c>
      <c r="H2858" s="649">
        <v>2.25</v>
      </c>
      <c r="I2858" s="649">
        <v>888.06</v>
      </c>
      <c r="J2858" s="649">
        <v>4</v>
      </c>
      <c r="K2858" s="649">
        <v>3552.24</v>
      </c>
      <c r="L2858" s="649">
        <v>1</v>
      </c>
      <c r="M2858" s="649">
        <v>888.06</v>
      </c>
      <c r="N2858" s="649">
        <v>1</v>
      </c>
      <c r="O2858" s="649">
        <v>888.06</v>
      </c>
      <c r="P2858" s="637">
        <v>0.25</v>
      </c>
      <c r="Q2858" s="650">
        <v>888.06</v>
      </c>
    </row>
    <row r="2859" spans="1:17" ht="14.4" customHeight="1" x14ac:dyDescent="0.3">
      <c r="A2859" s="631" t="s">
        <v>3259</v>
      </c>
      <c r="B2859" s="632" t="s">
        <v>2531</v>
      </c>
      <c r="C2859" s="632" t="s">
        <v>2501</v>
      </c>
      <c r="D2859" s="632" t="s">
        <v>2822</v>
      </c>
      <c r="E2859" s="632" t="s">
        <v>2823</v>
      </c>
      <c r="F2859" s="649">
        <v>3</v>
      </c>
      <c r="G2859" s="649">
        <v>2664.18</v>
      </c>
      <c r="H2859" s="649"/>
      <c r="I2859" s="649">
        <v>888.06</v>
      </c>
      <c r="J2859" s="649"/>
      <c r="K2859" s="649"/>
      <c r="L2859" s="649"/>
      <c r="M2859" s="649"/>
      <c r="N2859" s="649"/>
      <c r="O2859" s="649"/>
      <c r="P2859" s="637"/>
      <c r="Q2859" s="650"/>
    </row>
    <row r="2860" spans="1:17" ht="14.4" customHeight="1" x14ac:dyDescent="0.3">
      <c r="A2860" s="631" t="s">
        <v>3259</v>
      </c>
      <c r="B2860" s="632" t="s">
        <v>2531</v>
      </c>
      <c r="C2860" s="632" t="s">
        <v>2501</v>
      </c>
      <c r="D2860" s="632" t="s">
        <v>2824</v>
      </c>
      <c r="E2860" s="632" t="s">
        <v>2825</v>
      </c>
      <c r="F2860" s="649"/>
      <c r="G2860" s="649"/>
      <c r="H2860" s="649"/>
      <c r="I2860" s="649"/>
      <c r="J2860" s="649"/>
      <c r="K2860" s="649"/>
      <c r="L2860" s="649"/>
      <c r="M2860" s="649"/>
      <c r="N2860" s="649">
        <v>2</v>
      </c>
      <c r="O2860" s="649">
        <v>1662.32</v>
      </c>
      <c r="P2860" s="637"/>
      <c r="Q2860" s="650">
        <v>831.16</v>
      </c>
    </row>
    <row r="2861" spans="1:17" ht="14.4" customHeight="1" x14ac:dyDescent="0.3">
      <c r="A2861" s="631" t="s">
        <v>3259</v>
      </c>
      <c r="B2861" s="632" t="s">
        <v>2531</v>
      </c>
      <c r="C2861" s="632" t="s">
        <v>2501</v>
      </c>
      <c r="D2861" s="632" t="s">
        <v>2996</v>
      </c>
      <c r="E2861" s="632" t="s">
        <v>2997</v>
      </c>
      <c r="F2861" s="649">
        <v>2</v>
      </c>
      <c r="G2861" s="649">
        <v>2187.7600000000002</v>
      </c>
      <c r="H2861" s="649"/>
      <c r="I2861" s="649">
        <v>1093.8800000000001</v>
      </c>
      <c r="J2861" s="649"/>
      <c r="K2861" s="649"/>
      <c r="L2861" s="649"/>
      <c r="M2861" s="649"/>
      <c r="N2861" s="649"/>
      <c r="O2861" s="649"/>
      <c r="P2861" s="637"/>
      <c r="Q2861" s="650"/>
    </row>
    <row r="2862" spans="1:17" ht="14.4" customHeight="1" x14ac:dyDescent="0.3">
      <c r="A2862" s="631" t="s">
        <v>3259</v>
      </c>
      <c r="B2862" s="632" t="s">
        <v>2531</v>
      </c>
      <c r="C2862" s="632" t="s">
        <v>2501</v>
      </c>
      <c r="D2862" s="632" t="s">
        <v>2828</v>
      </c>
      <c r="E2862" s="632" t="s">
        <v>2829</v>
      </c>
      <c r="F2862" s="649">
        <v>1</v>
      </c>
      <c r="G2862" s="649">
        <v>1312.14</v>
      </c>
      <c r="H2862" s="649">
        <v>0.125</v>
      </c>
      <c r="I2862" s="649">
        <v>1312.14</v>
      </c>
      <c r="J2862" s="649">
        <v>8</v>
      </c>
      <c r="K2862" s="649">
        <v>10497.12</v>
      </c>
      <c r="L2862" s="649">
        <v>1</v>
      </c>
      <c r="M2862" s="649">
        <v>1312.14</v>
      </c>
      <c r="N2862" s="649">
        <v>2</v>
      </c>
      <c r="O2862" s="649">
        <v>2624.28</v>
      </c>
      <c r="P2862" s="637">
        <v>0.25</v>
      </c>
      <c r="Q2862" s="650">
        <v>1312.14</v>
      </c>
    </row>
    <row r="2863" spans="1:17" ht="14.4" customHeight="1" x14ac:dyDescent="0.3">
      <c r="A2863" s="631" t="s">
        <v>3259</v>
      </c>
      <c r="B2863" s="632" t="s">
        <v>2531</v>
      </c>
      <c r="C2863" s="632" t="s">
        <v>2501</v>
      </c>
      <c r="D2863" s="632" t="s">
        <v>2830</v>
      </c>
      <c r="E2863" s="632" t="s">
        <v>2831</v>
      </c>
      <c r="F2863" s="649">
        <v>22</v>
      </c>
      <c r="G2863" s="649">
        <v>80180.760000000009</v>
      </c>
      <c r="H2863" s="649">
        <v>1.466666666666667</v>
      </c>
      <c r="I2863" s="649">
        <v>3644.5800000000004</v>
      </c>
      <c r="J2863" s="649">
        <v>15</v>
      </c>
      <c r="K2863" s="649">
        <v>54668.7</v>
      </c>
      <c r="L2863" s="649">
        <v>1</v>
      </c>
      <c r="M2863" s="649">
        <v>3644.58</v>
      </c>
      <c r="N2863" s="649">
        <v>31</v>
      </c>
      <c r="O2863" s="649">
        <v>104631.42</v>
      </c>
      <c r="P2863" s="637">
        <v>1.913918201822981</v>
      </c>
      <c r="Q2863" s="650">
        <v>3375.2070967741934</v>
      </c>
    </row>
    <row r="2864" spans="1:17" ht="14.4" customHeight="1" x14ac:dyDescent="0.3">
      <c r="A2864" s="631" t="s">
        <v>3259</v>
      </c>
      <c r="B2864" s="632" t="s">
        <v>2531</v>
      </c>
      <c r="C2864" s="632" t="s">
        <v>2501</v>
      </c>
      <c r="D2864" s="632" t="s">
        <v>2832</v>
      </c>
      <c r="E2864" s="632" t="s">
        <v>2833</v>
      </c>
      <c r="F2864" s="649">
        <v>21</v>
      </c>
      <c r="G2864" s="649">
        <v>24072.929999999997</v>
      </c>
      <c r="H2864" s="649">
        <v>0.87499999999999989</v>
      </c>
      <c r="I2864" s="649">
        <v>1146.33</v>
      </c>
      <c r="J2864" s="649">
        <v>24</v>
      </c>
      <c r="K2864" s="649">
        <v>27511.919999999998</v>
      </c>
      <c r="L2864" s="649">
        <v>1</v>
      </c>
      <c r="M2864" s="649">
        <v>1146.33</v>
      </c>
      <c r="N2864" s="649">
        <v>12</v>
      </c>
      <c r="O2864" s="649">
        <v>13034.04</v>
      </c>
      <c r="P2864" s="637">
        <v>0.47375973759737605</v>
      </c>
      <c r="Q2864" s="650">
        <v>1086.17</v>
      </c>
    </row>
    <row r="2865" spans="1:17" ht="14.4" customHeight="1" x14ac:dyDescent="0.3">
      <c r="A2865" s="631" t="s">
        <v>3259</v>
      </c>
      <c r="B2865" s="632" t="s">
        <v>2531</v>
      </c>
      <c r="C2865" s="632" t="s">
        <v>2501</v>
      </c>
      <c r="D2865" s="632" t="s">
        <v>3000</v>
      </c>
      <c r="E2865" s="632" t="s">
        <v>3001</v>
      </c>
      <c r="F2865" s="649"/>
      <c r="G2865" s="649"/>
      <c r="H2865" s="649"/>
      <c r="I2865" s="649"/>
      <c r="J2865" s="649"/>
      <c r="K2865" s="649"/>
      <c r="L2865" s="649"/>
      <c r="M2865" s="649"/>
      <c r="N2865" s="649">
        <v>2</v>
      </c>
      <c r="O2865" s="649">
        <v>160000</v>
      </c>
      <c r="P2865" s="637"/>
      <c r="Q2865" s="650">
        <v>80000</v>
      </c>
    </row>
    <row r="2866" spans="1:17" ht="14.4" customHeight="1" x14ac:dyDescent="0.3">
      <c r="A2866" s="631" t="s">
        <v>3259</v>
      </c>
      <c r="B2866" s="632" t="s">
        <v>2531</v>
      </c>
      <c r="C2866" s="632" t="s">
        <v>2501</v>
      </c>
      <c r="D2866" s="632" t="s">
        <v>2834</v>
      </c>
      <c r="E2866" s="632" t="s">
        <v>2835</v>
      </c>
      <c r="F2866" s="649">
        <v>11</v>
      </c>
      <c r="G2866" s="649">
        <v>3950.0999999999995</v>
      </c>
      <c r="H2866" s="649">
        <v>2.7499999999999996</v>
      </c>
      <c r="I2866" s="649">
        <v>359.09999999999997</v>
      </c>
      <c r="J2866" s="649">
        <v>4</v>
      </c>
      <c r="K2866" s="649">
        <v>1436.4</v>
      </c>
      <c r="L2866" s="649">
        <v>1</v>
      </c>
      <c r="M2866" s="649">
        <v>359.1</v>
      </c>
      <c r="N2866" s="649">
        <v>5</v>
      </c>
      <c r="O2866" s="649">
        <v>1795.5000000000002</v>
      </c>
      <c r="P2866" s="637">
        <v>1.25</v>
      </c>
      <c r="Q2866" s="650">
        <v>359.1</v>
      </c>
    </row>
    <row r="2867" spans="1:17" ht="14.4" customHeight="1" x14ac:dyDescent="0.3">
      <c r="A2867" s="631" t="s">
        <v>3259</v>
      </c>
      <c r="B2867" s="632" t="s">
        <v>2531</v>
      </c>
      <c r="C2867" s="632" t="s">
        <v>2501</v>
      </c>
      <c r="D2867" s="632" t="s">
        <v>2836</v>
      </c>
      <c r="E2867" s="632" t="s">
        <v>2837</v>
      </c>
      <c r="F2867" s="649">
        <v>4</v>
      </c>
      <c r="G2867" s="649">
        <v>67326.759999999995</v>
      </c>
      <c r="H2867" s="649">
        <v>0.79999999999999993</v>
      </c>
      <c r="I2867" s="649">
        <v>16831.689999999999</v>
      </c>
      <c r="J2867" s="649">
        <v>5</v>
      </c>
      <c r="K2867" s="649">
        <v>84158.45</v>
      </c>
      <c r="L2867" s="649">
        <v>1</v>
      </c>
      <c r="M2867" s="649">
        <v>16831.689999999999</v>
      </c>
      <c r="N2867" s="649">
        <v>6</v>
      </c>
      <c r="O2867" s="649">
        <v>90706.18</v>
      </c>
      <c r="P2867" s="637">
        <v>1.0778024072449053</v>
      </c>
      <c r="Q2867" s="650">
        <v>15117.696666666665</v>
      </c>
    </row>
    <row r="2868" spans="1:17" ht="14.4" customHeight="1" x14ac:dyDescent="0.3">
      <c r="A2868" s="631" t="s">
        <v>3259</v>
      </c>
      <c r="B2868" s="632" t="s">
        <v>2531</v>
      </c>
      <c r="C2868" s="632" t="s">
        <v>2501</v>
      </c>
      <c r="D2868" s="632" t="s">
        <v>2838</v>
      </c>
      <c r="E2868" s="632" t="s">
        <v>2839</v>
      </c>
      <c r="F2868" s="649"/>
      <c r="G2868" s="649"/>
      <c r="H2868" s="649"/>
      <c r="I2868" s="649"/>
      <c r="J2868" s="649">
        <v>1</v>
      </c>
      <c r="K2868" s="649">
        <v>10645.01</v>
      </c>
      <c r="L2868" s="649">
        <v>1</v>
      </c>
      <c r="M2868" s="649">
        <v>10645.01</v>
      </c>
      <c r="N2868" s="649"/>
      <c r="O2868" s="649"/>
      <c r="P2868" s="637"/>
      <c r="Q2868" s="650"/>
    </row>
    <row r="2869" spans="1:17" ht="14.4" customHeight="1" x14ac:dyDescent="0.3">
      <c r="A2869" s="631" t="s">
        <v>3259</v>
      </c>
      <c r="B2869" s="632" t="s">
        <v>2531</v>
      </c>
      <c r="C2869" s="632" t="s">
        <v>2501</v>
      </c>
      <c r="D2869" s="632" t="s">
        <v>2840</v>
      </c>
      <c r="E2869" s="632" t="s">
        <v>2841</v>
      </c>
      <c r="F2869" s="649">
        <v>2</v>
      </c>
      <c r="G2869" s="649">
        <v>10401.36</v>
      </c>
      <c r="H2869" s="649">
        <v>2</v>
      </c>
      <c r="I2869" s="649">
        <v>5200.68</v>
      </c>
      <c r="J2869" s="649">
        <v>1</v>
      </c>
      <c r="K2869" s="649">
        <v>5200.68</v>
      </c>
      <c r="L2869" s="649">
        <v>1</v>
      </c>
      <c r="M2869" s="649">
        <v>5200.68</v>
      </c>
      <c r="N2869" s="649">
        <v>0</v>
      </c>
      <c r="O2869" s="649">
        <v>0</v>
      </c>
      <c r="P2869" s="637">
        <v>0</v>
      </c>
      <c r="Q2869" s="650"/>
    </row>
    <row r="2870" spans="1:17" ht="14.4" customHeight="1" x14ac:dyDescent="0.3">
      <c r="A2870" s="631" t="s">
        <v>3259</v>
      </c>
      <c r="B2870" s="632" t="s">
        <v>2531</v>
      </c>
      <c r="C2870" s="632" t="s">
        <v>2501</v>
      </c>
      <c r="D2870" s="632" t="s">
        <v>3084</v>
      </c>
      <c r="E2870" s="632" t="s">
        <v>3085</v>
      </c>
      <c r="F2870" s="649">
        <v>2</v>
      </c>
      <c r="G2870" s="649">
        <v>51486.54</v>
      </c>
      <c r="H2870" s="649"/>
      <c r="I2870" s="649">
        <v>25743.27</v>
      </c>
      <c r="J2870" s="649"/>
      <c r="K2870" s="649"/>
      <c r="L2870" s="649"/>
      <c r="M2870" s="649"/>
      <c r="N2870" s="649"/>
      <c r="O2870" s="649"/>
      <c r="P2870" s="637"/>
      <c r="Q2870" s="650"/>
    </row>
    <row r="2871" spans="1:17" ht="14.4" customHeight="1" x14ac:dyDescent="0.3">
      <c r="A2871" s="631" t="s">
        <v>3259</v>
      </c>
      <c r="B2871" s="632" t="s">
        <v>2531</v>
      </c>
      <c r="C2871" s="632" t="s">
        <v>2501</v>
      </c>
      <c r="D2871" s="632" t="s">
        <v>2842</v>
      </c>
      <c r="E2871" s="632" t="s">
        <v>2843</v>
      </c>
      <c r="F2871" s="649">
        <v>14</v>
      </c>
      <c r="G2871" s="649">
        <v>92219.82</v>
      </c>
      <c r="H2871" s="649">
        <v>1.2727272727272729</v>
      </c>
      <c r="I2871" s="649">
        <v>6587.13</v>
      </c>
      <c r="J2871" s="649">
        <v>11</v>
      </c>
      <c r="K2871" s="649">
        <v>72458.429999999993</v>
      </c>
      <c r="L2871" s="649">
        <v>1</v>
      </c>
      <c r="M2871" s="649">
        <v>6587.1299999999992</v>
      </c>
      <c r="N2871" s="649">
        <v>10</v>
      </c>
      <c r="O2871" s="649">
        <v>48502.710000000006</v>
      </c>
      <c r="P2871" s="637">
        <v>0.66938670904130837</v>
      </c>
      <c r="Q2871" s="650">
        <v>4850.2710000000006</v>
      </c>
    </row>
    <row r="2872" spans="1:17" ht="14.4" customHeight="1" x14ac:dyDescent="0.3">
      <c r="A2872" s="631" t="s">
        <v>3259</v>
      </c>
      <c r="B2872" s="632" t="s">
        <v>2531</v>
      </c>
      <c r="C2872" s="632" t="s">
        <v>2501</v>
      </c>
      <c r="D2872" s="632" t="s">
        <v>2567</v>
      </c>
      <c r="E2872" s="632" t="s">
        <v>2568</v>
      </c>
      <c r="F2872" s="649">
        <v>3</v>
      </c>
      <c r="G2872" s="649">
        <v>5524.86</v>
      </c>
      <c r="H2872" s="649">
        <v>0.75</v>
      </c>
      <c r="I2872" s="649">
        <v>1841.62</v>
      </c>
      <c r="J2872" s="649">
        <v>4</v>
      </c>
      <c r="K2872" s="649">
        <v>7366.48</v>
      </c>
      <c r="L2872" s="649">
        <v>1</v>
      </c>
      <c r="M2872" s="649">
        <v>1841.62</v>
      </c>
      <c r="N2872" s="649">
        <v>11</v>
      </c>
      <c r="O2872" s="649">
        <v>19220.84</v>
      </c>
      <c r="P2872" s="637">
        <v>2.6092299171381721</v>
      </c>
      <c r="Q2872" s="650">
        <v>1747.3490909090908</v>
      </c>
    </row>
    <row r="2873" spans="1:17" ht="14.4" customHeight="1" x14ac:dyDescent="0.3">
      <c r="A2873" s="631" t="s">
        <v>3259</v>
      </c>
      <c r="B2873" s="632" t="s">
        <v>2531</v>
      </c>
      <c r="C2873" s="632" t="s">
        <v>2501</v>
      </c>
      <c r="D2873" s="632" t="s">
        <v>3086</v>
      </c>
      <c r="E2873" s="632" t="s">
        <v>3087</v>
      </c>
      <c r="F2873" s="649"/>
      <c r="G2873" s="649"/>
      <c r="H2873" s="649"/>
      <c r="I2873" s="649"/>
      <c r="J2873" s="649">
        <v>5</v>
      </c>
      <c r="K2873" s="649">
        <v>126519.3</v>
      </c>
      <c r="L2873" s="649">
        <v>1</v>
      </c>
      <c r="M2873" s="649">
        <v>25303.86</v>
      </c>
      <c r="N2873" s="649"/>
      <c r="O2873" s="649"/>
      <c r="P2873" s="637"/>
      <c r="Q2873" s="650"/>
    </row>
    <row r="2874" spans="1:17" ht="14.4" customHeight="1" x14ac:dyDescent="0.3">
      <c r="A2874" s="631" t="s">
        <v>3259</v>
      </c>
      <c r="B2874" s="632" t="s">
        <v>2531</v>
      </c>
      <c r="C2874" s="632" t="s">
        <v>2501</v>
      </c>
      <c r="D2874" s="632" t="s">
        <v>2969</v>
      </c>
      <c r="E2874" s="632" t="s">
        <v>2970</v>
      </c>
      <c r="F2874" s="649"/>
      <c r="G2874" s="649"/>
      <c r="H2874" s="649"/>
      <c r="I2874" s="649"/>
      <c r="J2874" s="649"/>
      <c r="K2874" s="649"/>
      <c r="L2874" s="649"/>
      <c r="M2874" s="649"/>
      <c r="N2874" s="649">
        <v>1</v>
      </c>
      <c r="O2874" s="649">
        <v>20300.7</v>
      </c>
      <c r="P2874" s="637"/>
      <c r="Q2874" s="650">
        <v>20300.7</v>
      </c>
    </row>
    <row r="2875" spans="1:17" ht="14.4" customHeight="1" x14ac:dyDescent="0.3">
      <c r="A2875" s="631" t="s">
        <v>3259</v>
      </c>
      <c r="B2875" s="632" t="s">
        <v>2531</v>
      </c>
      <c r="C2875" s="632" t="s">
        <v>2501</v>
      </c>
      <c r="D2875" s="632" t="s">
        <v>3088</v>
      </c>
      <c r="E2875" s="632" t="s">
        <v>3089</v>
      </c>
      <c r="F2875" s="649"/>
      <c r="G2875" s="649"/>
      <c r="H2875" s="649"/>
      <c r="I2875" s="649"/>
      <c r="J2875" s="649">
        <v>1</v>
      </c>
      <c r="K2875" s="649">
        <v>216229.87</v>
      </c>
      <c r="L2875" s="649">
        <v>1</v>
      </c>
      <c r="M2875" s="649">
        <v>216229.87</v>
      </c>
      <c r="N2875" s="649"/>
      <c r="O2875" s="649"/>
      <c r="P2875" s="637"/>
      <c r="Q2875" s="650"/>
    </row>
    <row r="2876" spans="1:17" ht="14.4" customHeight="1" x14ac:dyDescent="0.3">
      <c r="A2876" s="631" t="s">
        <v>3259</v>
      </c>
      <c r="B2876" s="632" t="s">
        <v>2531</v>
      </c>
      <c r="C2876" s="632" t="s">
        <v>2501</v>
      </c>
      <c r="D2876" s="632" t="s">
        <v>3090</v>
      </c>
      <c r="E2876" s="632" t="s">
        <v>3091</v>
      </c>
      <c r="F2876" s="649"/>
      <c r="G2876" s="649"/>
      <c r="H2876" s="649"/>
      <c r="I2876" s="649"/>
      <c r="J2876" s="649">
        <v>1</v>
      </c>
      <c r="K2876" s="649">
        <v>104233</v>
      </c>
      <c r="L2876" s="649">
        <v>1</v>
      </c>
      <c r="M2876" s="649">
        <v>104233</v>
      </c>
      <c r="N2876" s="649"/>
      <c r="O2876" s="649"/>
      <c r="P2876" s="637"/>
      <c r="Q2876" s="650"/>
    </row>
    <row r="2877" spans="1:17" ht="14.4" customHeight="1" x14ac:dyDescent="0.3">
      <c r="A2877" s="631" t="s">
        <v>3259</v>
      </c>
      <c r="B2877" s="632" t="s">
        <v>2531</v>
      </c>
      <c r="C2877" s="632" t="s">
        <v>2501</v>
      </c>
      <c r="D2877" s="632" t="s">
        <v>3092</v>
      </c>
      <c r="E2877" s="632" t="s">
        <v>3093</v>
      </c>
      <c r="F2877" s="649"/>
      <c r="G2877" s="649"/>
      <c r="H2877" s="649"/>
      <c r="I2877" s="649"/>
      <c r="J2877" s="649">
        <v>7</v>
      </c>
      <c r="K2877" s="649">
        <v>442745.45</v>
      </c>
      <c r="L2877" s="649">
        <v>1</v>
      </c>
      <c r="M2877" s="649">
        <v>63249.35</v>
      </c>
      <c r="N2877" s="649"/>
      <c r="O2877" s="649"/>
      <c r="P2877" s="637"/>
      <c r="Q2877" s="650"/>
    </row>
    <row r="2878" spans="1:17" ht="14.4" customHeight="1" x14ac:dyDescent="0.3">
      <c r="A2878" s="631" t="s">
        <v>3259</v>
      </c>
      <c r="B2878" s="632" t="s">
        <v>2531</v>
      </c>
      <c r="C2878" s="632" t="s">
        <v>2501</v>
      </c>
      <c r="D2878" s="632" t="s">
        <v>3094</v>
      </c>
      <c r="E2878" s="632" t="s">
        <v>3095</v>
      </c>
      <c r="F2878" s="649"/>
      <c r="G2878" s="649"/>
      <c r="H2878" s="649"/>
      <c r="I2878" s="649"/>
      <c r="J2878" s="649">
        <v>2</v>
      </c>
      <c r="K2878" s="649">
        <v>14393.02</v>
      </c>
      <c r="L2878" s="649">
        <v>1</v>
      </c>
      <c r="M2878" s="649">
        <v>7196.51</v>
      </c>
      <c r="N2878" s="649"/>
      <c r="O2878" s="649"/>
      <c r="P2878" s="637"/>
      <c r="Q2878" s="650"/>
    </row>
    <row r="2879" spans="1:17" ht="14.4" customHeight="1" x14ac:dyDescent="0.3">
      <c r="A2879" s="631" t="s">
        <v>3259</v>
      </c>
      <c r="B2879" s="632" t="s">
        <v>2531</v>
      </c>
      <c r="C2879" s="632" t="s">
        <v>2501</v>
      </c>
      <c r="D2879" s="632" t="s">
        <v>2852</v>
      </c>
      <c r="E2879" s="632" t="s">
        <v>2853</v>
      </c>
      <c r="F2879" s="649">
        <v>16</v>
      </c>
      <c r="G2879" s="649">
        <v>69760</v>
      </c>
      <c r="H2879" s="649">
        <v>0.94117647058823528</v>
      </c>
      <c r="I2879" s="649">
        <v>4360</v>
      </c>
      <c r="J2879" s="649">
        <v>17</v>
      </c>
      <c r="K2879" s="649">
        <v>74120</v>
      </c>
      <c r="L2879" s="649">
        <v>1</v>
      </c>
      <c r="M2879" s="649">
        <v>4360</v>
      </c>
      <c r="N2879" s="649">
        <v>3</v>
      </c>
      <c r="O2879" s="649">
        <v>11971.17</v>
      </c>
      <c r="P2879" s="637">
        <v>0.1615106583917971</v>
      </c>
      <c r="Q2879" s="650">
        <v>3990.39</v>
      </c>
    </row>
    <row r="2880" spans="1:17" ht="14.4" customHeight="1" x14ac:dyDescent="0.3">
      <c r="A2880" s="631" t="s">
        <v>3259</v>
      </c>
      <c r="B2880" s="632" t="s">
        <v>2531</v>
      </c>
      <c r="C2880" s="632" t="s">
        <v>2501</v>
      </c>
      <c r="D2880" s="632" t="s">
        <v>3098</v>
      </c>
      <c r="E2880" s="632" t="s">
        <v>3099</v>
      </c>
      <c r="F2880" s="649">
        <v>1</v>
      </c>
      <c r="G2880" s="649">
        <v>19969</v>
      </c>
      <c r="H2880" s="649"/>
      <c r="I2880" s="649">
        <v>19969</v>
      </c>
      <c r="J2880" s="649"/>
      <c r="K2880" s="649"/>
      <c r="L2880" s="649"/>
      <c r="M2880" s="649"/>
      <c r="N2880" s="649"/>
      <c r="O2880" s="649"/>
      <c r="P2880" s="637"/>
      <c r="Q2880" s="650"/>
    </row>
    <row r="2881" spans="1:17" ht="14.4" customHeight="1" x14ac:dyDescent="0.3">
      <c r="A2881" s="631" t="s">
        <v>3259</v>
      </c>
      <c r="B2881" s="632" t="s">
        <v>2531</v>
      </c>
      <c r="C2881" s="632" t="s">
        <v>2501</v>
      </c>
      <c r="D2881" s="632" t="s">
        <v>2569</v>
      </c>
      <c r="E2881" s="632" t="s">
        <v>2570</v>
      </c>
      <c r="F2881" s="649">
        <v>3</v>
      </c>
      <c r="G2881" s="649">
        <v>79500.63</v>
      </c>
      <c r="H2881" s="649">
        <v>1</v>
      </c>
      <c r="I2881" s="649">
        <v>26500.210000000003</v>
      </c>
      <c r="J2881" s="649">
        <v>3</v>
      </c>
      <c r="K2881" s="649">
        <v>79500.63</v>
      </c>
      <c r="L2881" s="649">
        <v>1</v>
      </c>
      <c r="M2881" s="649">
        <v>26500.210000000003</v>
      </c>
      <c r="N2881" s="649">
        <v>2</v>
      </c>
      <c r="O2881" s="649">
        <v>25369</v>
      </c>
      <c r="P2881" s="637">
        <v>0.31910438948722797</v>
      </c>
      <c r="Q2881" s="650">
        <v>12684.5</v>
      </c>
    </row>
    <row r="2882" spans="1:17" ht="14.4" customHeight="1" x14ac:dyDescent="0.3">
      <c r="A2882" s="631" t="s">
        <v>3259</v>
      </c>
      <c r="B2882" s="632" t="s">
        <v>2531</v>
      </c>
      <c r="C2882" s="632" t="s">
        <v>2501</v>
      </c>
      <c r="D2882" s="632" t="s">
        <v>2856</v>
      </c>
      <c r="E2882" s="632" t="s">
        <v>2857</v>
      </c>
      <c r="F2882" s="649">
        <v>1</v>
      </c>
      <c r="G2882" s="649">
        <v>380.86</v>
      </c>
      <c r="H2882" s="649">
        <v>0.14285714285714288</v>
      </c>
      <c r="I2882" s="649">
        <v>380.86</v>
      </c>
      <c r="J2882" s="649">
        <v>7</v>
      </c>
      <c r="K2882" s="649">
        <v>2666.02</v>
      </c>
      <c r="L2882" s="649">
        <v>1</v>
      </c>
      <c r="M2882" s="649">
        <v>380.86</v>
      </c>
      <c r="N2882" s="649">
        <v>4</v>
      </c>
      <c r="O2882" s="649">
        <v>1523.44</v>
      </c>
      <c r="P2882" s="637">
        <v>0.57142857142857151</v>
      </c>
      <c r="Q2882" s="650">
        <v>380.86</v>
      </c>
    </row>
    <row r="2883" spans="1:17" ht="14.4" customHeight="1" x14ac:dyDescent="0.3">
      <c r="A2883" s="631" t="s">
        <v>3259</v>
      </c>
      <c r="B2883" s="632" t="s">
        <v>2531</v>
      </c>
      <c r="C2883" s="632" t="s">
        <v>2501</v>
      </c>
      <c r="D2883" s="632" t="s">
        <v>2860</v>
      </c>
      <c r="E2883" s="632" t="s">
        <v>2861</v>
      </c>
      <c r="F2883" s="649">
        <v>1</v>
      </c>
      <c r="G2883" s="649">
        <v>3178.63</v>
      </c>
      <c r="H2883" s="649"/>
      <c r="I2883" s="649">
        <v>3178.63</v>
      </c>
      <c r="J2883" s="649"/>
      <c r="K2883" s="649"/>
      <c r="L2883" s="649"/>
      <c r="M2883" s="649"/>
      <c r="N2883" s="649">
        <v>2</v>
      </c>
      <c r="O2883" s="649">
        <v>6357.26</v>
      </c>
      <c r="P2883" s="637"/>
      <c r="Q2883" s="650">
        <v>3178.63</v>
      </c>
    </row>
    <row r="2884" spans="1:17" ht="14.4" customHeight="1" x14ac:dyDescent="0.3">
      <c r="A2884" s="631" t="s">
        <v>3259</v>
      </c>
      <c r="B2884" s="632" t="s">
        <v>2531</v>
      </c>
      <c r="C2884" s="632" t="s">
        <v>2501</v>
      </c>
      <c r="D2884" s="632" t="s">
        <v>3110</v>
      </c>
      <c r="E2884" s="632" t="s">
        <v>3111</v>
      </c>
      <c r="F2884" s="649"/>
      <c r="G2884" s="649"/>
      <c r="H2884" s="649"/>
      <c r="I2884" s="649"/>
      <c r="J2884" s="649">
        <v>2</v>
      </c>
      <c r="K2884" s="649">
        <v>194235</v>
      </c>
      <c r="L2884" s="649">
        <v>1</v>
      </c>
      <c r="M2884" s="649">
        <v>97117.5</v>
      </c>
      <c r="N2884" s="649"/>
      <c r="O2884" s="649"/>
      <c r="P2884" s="637"/>
      <c r="Q2884" s="650"/>
    </row>
    <row r="2885" spans="1:17" ht="14.4" customHeight="1" x14ac:dyDescent="0.3">
      <c r="A2885" s="631" t="s">
        <v>3259</v>
      </c>
      <c r="B2885" s="632" t="s">
        <v>2531</v>
      </c>
      <c r="C2885" s="632" t="s">
        <v>2501</v>
      </c>
      <c r="D2885" s="632" t="s">
        <v>2868</v>
      </c>
      <c r="E2885" s="632" t="s">
        <v>2869</v>
      </c>
      <c r="F2885" s="649">
        <v>1</v>
      </c>
      <c r="G2885" s="649">
        <v>17527.810000000001</v>
      </c>
      <c r="H2885" s="649"/>
      <c r="I2885" s="649">
        <v>17527.810000000001</v>
      </c>
      <c r="J2885" s="649"/>
      <c r="K2885" s="649"/>
      <c r="L2885" s="649"/>
      <c r="M2885" s="649"/>
      <c r="N2885" s="649"/>
      <c r="O2885" s="649"/>
      <c r="P2885" s="637"/>
      <c r="Q2885" s="650"/>
    </row>
    <row r="2886" spans="1:17" ht="14.4" customHeight="1" x14ac:dyDescent="0.3">
      <c r="A2886" s="631" t="s">
        <v>3259</v>
      </c>
      <c r="B2886" s="632" t="s">
        <v>2531</v>
      </c>
      <c r="C2886" s="632" t="s">
        <v>2501</v>
      </c>
      <c r="D2886" s="632" t="s">
        <v>2870</v>
      </c>
      <c r="E2886" s="632" t="s">
        <v>2871</v>
      </c>
      <c r="F2886" s="649"/>
      <c r="G2886" s="649"/>
      <c r="H2886" s="649"/>
      <c r="I2886" s="649"/>
      <c r="J2886" s="649">
        <v>1</v>
      </c>
      <c r="K2886" s="649">
        <v>310</v>
      </c>
      <c r="L2886" s="649">
        <v>1</v>
      </c>
      <c r="M2886" s="649">
        <v>310</v>
      </c>
      <c r="N2886" s="649">
        <v>1</v>
      </c>
      <c r="O2886" s="649">
        <v>310</v>
      </c>
      <c r="P2886" s="637">
        <v>1</v>
      </c>
      <c r="Q2886" s="650">
        <v>310</v>
      </c>
    </row>
    <row r="2887" spans="1:17" ht="14.4" customHeight="1" x14ac:dyDescent="0.3">
      <c r="A2887" s="631" t="s">
        <v>3259</v>
      </c>
      <c r="B2887" s="632" t="s">
        <v>2531</v>
      </c>
      <c r="C2887" s="632" t="s">
        <v>2501</v>
      </c>
      <c r="D2887" s="632" t="s">
        <v>3118</v>
      </c>
      <c r="E2887" s="632" t="s">
        <v>3119</v>
      </c>
      <c r="F2887" s="649">
        <v>1</v>
      </c>
      <c r="G2887" s="649">
        <v>33448</v>
      </c>
      <c r="H2887" s="649"/>
      <c r="I2887" s="649">
        <v>33448</v>
      </c>
      <c r="J2887" s="649"/>
      <c r="K2887" s="649"/>
      <c r="L2887" s="649"/>
      <c r="M2887" s="649"/>
      <c r="N2887" s="649"/>
      <c r="O2887" s="649"/>
      <c r="P2887" s="637"/>
      <c r="Q2887" s="650"/>
    </row>
    <row r="2888" spans="1:17" ht="14.4" customHeight="1" x14ac:dyDescent="0.3">
      <c r="A2888" s="631" t="s">
        <v>3259</v>
      </c>
      <c r="B2888" s="632" t="s">
        <v>2531</v>
      </c>
      <c r="C2888" s="632" t="s">
        <v>2501</v>
      </c>
      <c r="D2888" s="632" t="s">
        <v>2879</v>
      </c>
      <c r="E2888" s="632" t="s">
        <v>2880</v>
      </c>
      <c r="F2888" s="649">
        <v>1</v>
      </c>
      <c r="G2888" s="649">
        <v>44071.360000000001</v>
      </c>
      <c r="H2888" s="649"/>
      <c r="I2888" s="649">
        <v>44071.360000000001</v>
      </c>
      <c r="J2888" s="649"/>
      <c r="K2888" s="649"/>
      <c r="L2888" s="649"/>
      <c r="M2888" s="649"/>
      <c r="N2888" s="649"/>
      <c r="O2888" s="649"/>
      <c r="P2888" s="637"/>
      <c r="Q2888" s="650"/>
    </row>
    <row r="2889" spans="1:17" ht="14.4" customHeight="1" x14ac:dyDescent="0.3">
      <c r="A2889" s="631" t="s">
        <v>3259</v>
      </c>
      <c r="B2889" s="632" t="s">
        <v>2531</v>
      </c>
      <c r="C2889" s="632" t="s">
        <v>2501</v>
      </c>
      <c r="D2889" s="632" t="s">
        <v>3022</v>
      </c>
      <c r="E2889" s="632" t="s">
        <v>3023</v>
      </c>
      <c r="F2889" s="649">
        <v>1</v>
      </c>
      <c r="G2889" s="649">
        <v>34650</v>
      </c>
      <c r="H2889" s="649"/>
      <c r="I2889" s="649">
        <v>34650</v>
      </c>
      <c r="J2889" s="649"/>
      <c r="K2889" s="649"/>
      <c r="L2889" s="649"/>
      <c r="M2889" s="649"/>
      <c r="N2889" s="649"/>
      <c r="O2889" s="649"/>
      <c r="P2889" s="637"/>
      <c r="Q2889" s="650"/>
    </row>
    <row r="2890" spans="1:17" ht="14.4" customHeight="1" x14ac:dyDescent="0.3">
      <c r="A2890" s="631" t="s">
        <v>3259</v>
      </c>
      <c r="B2890" s="632" t="s">
        <v>2531</v>
      </c>
      <c r="C2890" s="632" t="s">
        <v>2501</v>
      </c>
      <c r="D2890" s="632" t="s">
        <v>2971</v>
      </c>
      <c r="E2890" s="632" t="s">
        <v>2972</v>
      </c>
      <c r="F2890" s="649"/>
      <c r="G2890" s="649"/>
      <c r="H2890" s="649"/>
      <c r="I2890" s="649"/>
      <c r="J2890" s="649">
        <v>1</v>
      </c>
      <c r="K2890" s="649">
        <v>75000</v>
      </c>
      <c r="L2890" s="649">
        <v>1</v>
      </c>
      <c r="M2890" s="649">
        <v>75000</v>
      </c>
      <c r="N2890" s="649"/>
      <c r="O2890" s="649"/>
      <c r="P2890" s="637"/>
      <c r="Q2890" s="650"/>
    </row>
    <row r="2891" spans="1:17" ht="14.4" customHeight="1" x14ac:dyDescent="0.3">
      <c r="A2891" s="631" t="s">
        <v>3259</v>
      </c>
      <c r="B2891" s="632" t="s">
        <v>2531</v>
      </c>
      <c r="C2891" s="632" t="s">
        <v>2501</v>
      </c>
      <c r="D2891" s="632" t="s">
        <v>3125</v>
      </c>
      <c r="E2891" s="632" t="s">
        <v>3126</v>
      </c>
      <c r="F2891" s="649"/>
      <c r="G2891" s="649"/>
      <c r="H2891" s="649"/>
      <c r="I2891" s="649"/>
      <c r="J2891" s="649"/>
      <c r="K2891" s="649"/>
      <c r="L2891" s="649"/>
      <c r="M2891" s="649"/>
      <c r="N2891" s="649">
        <v>1</v>
      </c>
      <c r="O2891" s="649">
        <v>36225</v>
      </c>
      <c r="P2891" s="637"/>
      <c r="Q2891" s="650">
        <v>36225</v>
      </c>
    </row>
    <row r="2892" spans="1:17" ht="14.4" customHeight="1" x14ac:dyDescent="0.3">
      <c r="A2892" s="631" t="s">
        <v>3259</v>
      </c>
      <c r="B2892" s="632" t="s">
        <v>2531</v>
      </c>
      <c r="C2892" s="632" t="s">
        <v>2501</v>
      </c>
      <c r="D2892" s="632" t="s">
        <v>3006</v>
      </c>
      <c r="E2892" s="632" t="s">
        <v>3007</v>
      </c>
      <c r="F2892" s="649">
        <v>1</v>
      </c>
      <c r="G2892" s="649">
        <v>1261.46</v>
      </c>
      <c r="H2892" s="649"/>
      <c r="I2892" s="649">
        <v>1261.46</v>
      </c>
      <c r="J2892" s="649"/>
      <c r="K2892" s="649"/>
      <c r="L2892" s="649"/>
      <c r="M2892" s="649"/>
      <c r="N2892" s="649"/>
      <c r="O2892" s="649"/>
      <c r="P2892" s="637"/>
      <c r="Q2892" s="650"/>
    </row>
    <row r="2893" spans="1:17" ht="14.4" customHeight="1" x14ac:dyDescent="0.3">
      <c r="A2893" s="631" t="s">
        <v>3259</v>
      </c>
      <c r="B2893" s="632" t="s">
        <v>2531</v>
      </c>
      <c r="C2893" s="632" t="s">
        <v>2501</v>
      </c>
      <c r="D2893" s="632" t="s">
        <v>2882</v>
      </c>
      <c r="E2893" s="632" t="s">
        <v>2883</v>
      </c>
      <c r="F2893" s="649"/>
      <c r="G2893" s="649"/>
      <c r="H2893" s="649"/>
      <c r="I2893" s="649"/>
      <c r="J2893" s="649">
        <v>1</v>
      </c>
      <c r="K2893" s="649">
        <v>8860.39</v>
      </c>
      <c r="L2893" s="649">
        <v>1</v>
      </c>
      <c r="M2893" s="649">
        <v>8860.39</v>
      </c>
      <c r="N2893" s="649"/>
      <c r="O2893" s="649"/>
      <c r="P2893" s="637"/>
      <c r="Q2893" s="650"/>
    </row>
    <row r="2894" spans="1:17" ht="14.4" customHeight="1" x14ac:dyDescent="0.3">
      <c r="A2894" s="631" t="s">
        <v>3259</v>
      </c>
      <c r="B2894" s="632" t="s">
        <v>2531</v>
      </c>
      <c r="C2894" s="632" t="s">
        <v>2501</v>
      </c>
      <c r="D2894" s="632" t="s">
        <v>2973</v>
      </c>
      <c r="E2894" s="632" t="s">
        <v>2974</v>
      </c>
      <c r="F2894" s="649"/>
      <c r="G2894" s="649"/>
      <c r="H2894" s="649"/>
      <c r="I2894" s="649"/>
      <c r="J2894" s="649"/>
      <c r="K2894" s="649"/>
      <c r="L2894" s="649"/>
      <c r="M2894" s="649"/>
      <c r="N2894" s="649">
        <v>2</v>
      </c>
      <c r="O2894" s="649">
        <v>53000</v>
      </c>
      <c r="P2894" s="637"/>
      <c r="Q2894" s="650">
        <v>26500</v>
      </c>
    </row>
    <row r="2895" spans="1:17" ht="14.4" customHeight="1" x14ac:dyDescent="0.3">
      <c r="A2895" s="631" t="s">
        <v>3259</v>
      </c>
      <c r="B2895" s="632" t="s">
        <v>2531</v>
      </c>
      <c r="C2895" s="632" t="s">
        <v>2501</v>
      </c>
      <c r="D2895" s="632" t="s">
        <v>3157</v>
      </c>
      <c r="E2895" s="632" t="s">
        <v>2812</v>
      </c>
      <c r="F2895" s="649"/>
      <c r="G2895" s="649"/>
      <c r="H2895" s="649"/>
      <c r="I2895" s="649"/>
      <c r="J2895" s="649">
        <v>1</v>
      </c>
      <c r="K2895" s="649">
        <v>2697.24</v>
      </c>
      <c r="L2895" s="649">
        <v>1</v>
      </c>
      <c r="M2895" s="649">
        <v>2697.24</v>
      </c>
      <c r="N2895" s="649"/>
      <c r="O2895" s="649"/>
      <c r="P2895" s="637"/>
      <c r="Q2895" s="650"/>
    </row>
    <row r="2896" spans="1:17" ht="14.4" customHeight="1" x14ac:dyDescent="0.3">
      <c r="A2896" s="631" t="s">
        <v>3259</v>
      </c>
      <c r="B2896" s="632" t="s">
        <v>2531</v>
      </c>
      <c r="C2896" s="632" t="s">
        <v>2501</v>
      </c>
      <c r="D2896" s="632" t="s">
        <v>3160</v>
      </c>
      <c r="E2896" s="632" t="s">
        <v>3161</v>
      </c>
      <c r="F2896" s="649">
        <v>1</v>
      </c>
      <c r="G2896" s="649">
        <v>2746.99</v>
      </c>
      <c r="H2896" s="649"/>
      <c r="I2896" s="649">
        <v>2746.99</v>
      </c>
      <c r="J2896" s="649"/>
      <c r="K2896" s="649"/>
      <c r="L2896" s="649"/>
      <c r="M2896" s="649"/>
      <c r="N2896" s="649"/>
      <c r="O2896" s="649"/>
      <c r="P2896" s="637"/>
      <c r="Q2896" s="650"/>
    </row>
    <row r="2897" spans="1:17" ht="14.4" customHeight="1" x14ac:dyDescent="0.3">
      <c r="A2897" s="631" t="s">
        <v>3259</v>
      </c>
      <c r="B2897" s="632" t="s">
        <v>2531</v>
      </c>
      <c r="C2897" s="632" t="s">
        <v>634</v>
      </c>
      <c r="D2897" s="632" t="s">
        <v>2587</v>
      </c>
      <c r="E2897" s="632" t="s">
        <v>2588</v>
      </c>
      <c r="F2897" s="649"/>
      <c r="G2897" s="649"/>
      <c r="H2897" s="649"/>
      <c r="I2897" s="649"/>
      <c r="J2897" s="649"/>
      <c r="K2897" s="649"/>
      <c r="L2897" s="649"/>
      <c r="M2897" s="649"/>
      <c r="N2897" s="649">
        <v>2</v>
      </c>
      <c r="O2897" s="649">
        <v>428</v>
      </c>
      <c r="P2897" s="637"/>
      <c r="Q2897" s="650">
        <v>214</v>
      </c>
    </row>
    <row r="2898" spans="1:17" ht="14.4" customHeight="1" x14ac:dyDescent="0.3">
      <c r="A2898" s="631" t="s">
        <v>3259</v>
      </c>
      <c r="B2898" s="632" t="s">
        <v>2531</v>
      </c>
      <c r="C2898" s="632" t="s">
        <v>634</v>
      </c>
      <c r="D2898" s="632" t="s">
        <v>2587</v>
      </c>
      <c r="E2898" s="632" t="s">
        <v>2589</v>
      </c>
      <c r="F2898" s="649">
        <v>1</v>
      </c>
      <c r="G2898" s="649">
        <v>213</v>
      </c>
      <c r="H2898" s="649"/>
      <c r="I2898" s="649">
        <v>213</v>
      </c>
      <c r="J2898" s="649"/>
      <c r="K2898" s="649"/>
      <c r="L2898" s="649"/>
      <c r="M2898" s="649"/>
      <c r="N2898" s="649">
        <v>1</v>
      </c>
      <c r="O2898" s="649">
        <v>214</v>
      </c>
      <c r="P2898" s="637"/>
      <c r="Q2898" s="650">
        <v>214</v>
      </c>
    </row>
    <row r="2899" spans="1:17" ht="14.4" customHeight="1" x14ac:dyDescent="0.3">
      <c r="A2899" s="631" t="s">
        <v>3259</v>
      </c>
      <c r="B2899" s="632" t="s">
        <v>2531</v>
      </c>
      <c r="C2899" s="632" t="s">
        <v>634</v>
      </c>
      <c r="D2899" s="632" t="s">
        <v>2590</v>
      </c>
      <c r="E2899" s="632" t="s">
        <v>2591</v>
      </c>
      <c r="F2899" s="649">
        <v>2</v>
      </c>
      <c r="G2899" s="649">
        <v>310</v>
      </c>
      <c r="H2899" s="649">
        <v>1</v>
      </c>
      <c r="I2899" s="649">
        <v>155</v>
      </c>
      <c r="J2899" s="649">
        <v>2</v>
      </c>
      <c r="K2899" s="649">
        <v>310</v>
      </c>
      <c r="L2899" s="649">
        <v>1</v>
      </c>
      <c r="M2899" s="649">
        <v>155</v>
      </c>
      <c r="N2899" s="649">
        <v>2</v>
      </c>
      <c r="O2899" s="649">
        <v>310</v>
      </c>
      <c r="P2899" s="637">
        <v>1</v>
      </c>
      <c r="Q2899" s="650">
        <v>155</v>
      </c>
    </row>
    <row r="2900" spans="1:17" ht="14.4" customHeight="1" x14ac:dyDescent="0.3">
      <c r="A2900" s="631" t="s">
        <v>3259</v>
      </c>
      <c r="B2900" s="632" t="s">
        <v>2531</v>
      </c>
      <c r="C2900" s="632" t="s">
        <v>634</v>
      </c>
      <c r="D2900" s="632" t="s">
        <v>2590</v>
      </c>
      <c r="E2900" s="632" t="s">
        <v>2592</v>
      </c>
      <c r="F2900" s="649">
        <v>1</v>
      </c>
      <c r="G2900" s="649">
        <v>155</v>
      </c>
      <c r="H2900" s="649">
        <v>0.33333333333333331</v>
      </c>
      <c r="I2900" s="649">
        <v>155</v>
      </c>
      <c r="J2900" s="649">
        <v>3</v>
      </c>
      <c r="K2900" s="649">
        <v>465</v>
      </c>
      <c r="L2900" s="649">
        <v>1</v>
      </c>
      <c r="M2900" s="649">
        <v>155</v>
      </c>
      <c r="N2900" s="649"/>
      <c r="O2900" s="649"/>
      <c r="P2900" s="637"/>
      <c r="Q2900" s="650"/>
    </row>
    <row r="2901" spans="1:17" ht="14.4" customHeight="1" x14ac:dyDescent="0.3">
      <c r="A2901" s="631" t="s">
        <v>3259</v>
      </c>
      <c r="B2901" s="632" t="s">
        <v>2531</v>
      </c>
      <c r="C2901" s="632" t="s">
        <v>634</v>
      </c>
      <c r="D2901" s="632" t="s">
        <v>2593</v>
      </c>
      <c r="E2901" s="632" t="s">
        <v>2594</v>
      </c>
      <c r="F2901" s="649">
        <v>2</v>
      </c>
      <c r="G2901" s="649">
        <v>374</v>
      </c>
      <c r="H2901" s="649"/>
      <c r="I2901" s="649">
        <v>187</v>
      </c>
      <c r="J2901" s="649"/>
      <c r="K2901" s="649"/>
      <c r="L2901" s="649"/>
      <c r="M2901" s="649"/>
      <c r="N2901" s="649">
        <v>1</v>
      </c>
      <c r="O2901" s="649">
        <v>187</v>
      </c>
      <c r="P2901" s="637"/>
      <c r="Q2901" s="650">
        <v>187</v>
      </c>
    </row>
    <row r="2902" spans="1:17" ht="14.4" customHeight="1" x14ac:dyDescent="0.3">
      <c r="A2902" s="631" t="s">
        <v>3259</v>
      </c>
      <c r="B2902" s="632" t="s">
        <v>2531</v>
      </c>
      <c r="C2902" s="632" t="s">
        <v>634</v>
      </c>
      <c r="D2902" s="632" t="s">
        <v>2593</v>
      </c>
      <c r="E2902" s="632" t="s">
        <v>2595</v>
      </c>
      <c r="F2902" s="649">
        <v>1</v>
      </c>
      <c r="G2902" s="649">
        <v>187</v>
      </c>
      <c r="H2902" s="649"/>
      <c r="I2902" s="649">
        <v>187</v>
      </c>
      <c r="J2902" s="649"/>
      <c r="K2902" s="649"/>
      <c r="L2902" s="649"/>
      <c r="M2902" s="649"/>
      <c r="N2902" s="649"/>
      <c r="O2902" s="649"/>
      <c r="P2902" s="637"/>
      <c r="Q2902" s="650"/>
    </row>
    <row r="2903" spans="1:17" ht="14.4" customHeight="1" x14ac:dyDescent="0.3">
      <c r="A2903" s="631" t="s">
        <v>3259</v>
      </c>
      <c r="B2903" s="632" t="s">
        <v>2531</v>
      </c>
      <c r="C2903" s="632" t="s">
        <v>634</v>
      </c>
      <c r="D2903" s="632" t="s">
        <v>2596</v>
      </c>
      <c r="E2903" s="632" t="s">
        <v>2597</v>
      </c>
      <c r="F2903" s="649">
        <v>44</v>
      </c>
      <c r="G2903" s="649">
        <v>5632</v>
      </c>
      <c r="H2903" s="649">
        <v>1.5172413793103448</v>
      </c>
      <c r="I2903" s="649">
        <v>128</v>
      </c>
      <c r="J2903" s="649">
        <v>29</v>
      </c>
      <c r="K2903" s="649">
        <v>3712</v>
      </c>
      <c r="L2903" s="649">
        <v>1</v>
      </c>
      <c r="M2903" s="649">
        <v>128</v>
      </c>
      <c r="N2903" s="649">
        <v>28</v>
      </c>
      <c r="O2903" s="649">
        <v>3584</v>
      </c>
      <c r="P2903" s="637">
        <v>0.96551724137931039</v>
      </c>
      <c r="Q2903" s="650">
        <v>128</v>
      </c>
    </row>
    <row r="2904" spans="1:17" ht="14.4" customHeight="1" x14ac:dyDescent="0.3">
      <c r="A2904" s="631" t="s">
        <v>3259</v>
      </c>
      <c r="B2904" s="632" t="s">
        <v>2531</v>
      </c>
      <c r="C2904" s="632" t="s">
        <v>634</v>
      </c>
      <c r="D2904" s="632" t="s">
        <v>2596</v>
      </c>
      <c r="E2904" s="632" t="s">
        <v>2598</v>
      </c>
      <c r="F2904" s="649">
        <v>7</v>
      </c>
      <c r="G2904" s="649">
        <v>896</v>
      </c>
      <c r="H2904" s="649">
        <v>0.7</v>
      </c>
      <c r="I2904" s="649">
        <v>128</v>
      </c>
      <c r="J2904" s="649">
        <v>10</v>
      </c>
      <c r="K2904" s="649">
        <v>1280</v>
      </c>
      <c r="L2904" s="649">
        <v>1</v>
      </c>
      <c r="M2904" s="649">
        <v>128</v>
      </c>
      <c r="N2904" s="649">
        <v>5</v>
      </c>
      <c r="O2904" s="649">
        <v>640</v>
      </c>
      <c r="P2904" s="637">
        <v>0.5</v>
      </c>
      <c r="Q2904" s="650">
        <v>128</v>
      </c>
    </row>
    <row r="2905" spans="1:17" ht="14.4" customHeight="1" x14ac:dyDescent="0.3">
      <c r="A2905" s="631" t="s">
        <v>3259</v>
      </c>
      <c r="B2905" s="632" t="s">
        <v>2531</v>
      </c>
      <c r="C2905" s="632" t="s">
        <v>634</v>
      </c>
      <c r="D2905" s="632" t="s">
        <v>2599</v>
      </c>
      <c r="E2905" s="632" t="s">
        <v>2600</v>
      </c>
      <c r="F2905" s="649">
        <v>89</v>
      </c>
      <c r="G2905" s="649">
        <v>19847</v>
      </c>
      <c r="H2905" s="649">
        <v>2.4722222222222223</v>
      </c>
      <c r="I2905" s="649">
        <v>223</v>
      </c>
      <c r="J2905" s="649">
        <v>36</v>
      </c>
      <c r="K2905" s="649">
        <v>8028</v>
      </c>
      <c r="L2905" s="649">
        <v>1</v>
      </c>
      <c r="M2905" s="649">
        <v>223</v>
      </c>
      <c r="N2905" s="649">
        <v>24</v>
      </c>
      <c r="O2905" s="649">
        <v>5376</v>
      </c>
      <c r="P2905" s="637">
        <v>0.66965620328849029</v>
      </c>
      <c r="Q2905" s="650">
        <v>224</v>
      </c>
    </row>
    <row r="2906" spans="1:17" ht="14.4" customHeight="1" x14ac:dyDescent="0.3">
      <c r="A2906" s="631" t="s">
        <v>3259</v>
      </c>
      <c r="B2906" s="632" t="s">
        <v>2531</v>
      </c>
      <c r="C2906" s="632" t="s">
        <v>634</v>
      </c>
      <c r="D2906" s="632" t="s">
        <v>2599</v>
      </c>
      <c r="E2906" s="632" t="s">
        <v>2601</v>
      </c>
      <c r="F2906" s="649">
        <v>23</v>
      </c>
      <c r="G2906" s="649">
        <v>5129</v>
      </c>
      <c r="H2906" s="649">
        <v>1.9166666666666667</v>
      </c>
      <c r="I2906" s="649">
        <v>223</v>
      </c>
      <c r="J2906" s="649">
        <v>12</v>
      </c>
      <c r="K2906" s="649">
        <v>2676</v>
      </c>
      <c r="L2906" s="649">
        <v>1</v>
      </c>
      <c r="M2906" s="649">
        <v>223</v>
      </c>
      <c r="N2906" s="649">
        <v>29</v>
      </c>
      <c r="O2906" s="649">
        <v>6496</v>
      </c>
      <c r="P2906" s="637">
        <v>2.4275037369207775</v>
      </c>
      <c r="Q2906" s="650">
        <v>224</v>
      </c>
    </row>
    <row r="2907" spans="1:17" ht="14.4" customHeight="1" x14ac:dyDescent="0.3">
      <c r="A2907" s="631" t="s">
        <v>3259</v>
      </c>
      <c r="B2907" s="632" t="s">
        <v>2531</v>
      </c>
      <c r="C2907" s="632" t="s">
        <v>634</v>
      </c>
      <c r="D2907" s="632" t="s">
        <v>2602</v>
      </c>
      <c r="E2907" s="632" t="s">
        <v>2603</v>
      </c>
      <c r="F2907" s="649"/>
      <c r="G2907" s="649"/>
      <c r="H2907" s="649"/>
      <c r="I2907" s="649"/>
      <c r="J2907" s="649">
        <v>1</v>
      </c>
      <c r="K2907" s="649">
        <v>223</v>
      </c>
      <c r="L2907" s="649">
        <v>1</v>
      </c>
      <c r="M2907" s="649">
        <v>223</v>
      </c>
      <c r="N2907" s="649"/>
      <c r="O2907" s="649"/>
      <c r="P2907" s="637"/>
      <c r="Q2907" s="650"/>
    </row>
    <row r="2908" spans="1:17" ht="14.4" customHeight="1" x14ac:dyDescent="0.3">
      <c r="A2908" s="631" t="s">
        <v>3259</v>
      </c>
      <c r="B2908" s="632" t="s">
        <v>2531</v>
      </c>
      <c r="C2908" s="632" t="s">
        <v>634</v>
      </c>
      <c r="D2908" s="632" t="s">
        <v>2608</v>
      </c>
      <c r="E2908" s="632" t="s">
        <v>2609</v>
      </c>
      <c r="F2908" s="649">
        <v>18</v>
      </c>
      <c r="G2908" s="649">
        <v>4050</v>
      </c>
      <c r="H2908" s="649">
        <v>1.8</v>
      </c>
      <c r="I2908" s="649">
        <v>225</v>
      </c>
      <c r="J2908" s="649">
        <v>10</v>
      </c>
      <c r="K2908" s="649">
        <v>2250</v>
      </c>
      <c r="L2908" s="649">
        <v>1</v>
      </c>
      <c r="M2908" s="649">
        <v>225</v>
      </c>
      <c r="N2908" s="649">
        <v>22</v>
      </c>
      <c r="O2908" s="649">
        <v>4972</v>
      </c>
      <c r="P2908" s="637">
        <v>2.2097777777777776</v>
      </c>
      <c r="Q2908" s="650">
        <v>226</v>
      </c>
    </row>
    <row r="2909" spans="1:17" ht="14.4" customHeight="1" x14ac:dyDescent="0.3">
      <c r="A2909" s="631" t="s">
        <v>3259</v>
      </c>
      <c r="B2909" s="632" t="s">
        <v>2531</v>
      </c>
      <c r="C2909" s="632" t="s">
        <v>634</v>
      </c>
      <c r="D2909" s="632" t="s">
        <v>2608</v>
      </c>
      <c r="E2909" s="632" t="s">
        <v>2610</v>
      </c>
      <c r="F2909" s="649">
        <v>53</v>
      </c>
      <c r="G2909" s="649">
        <v>11925</v>
      </c>
      <c r="H2909" s="649">
        <v>1.325</v>
      </c>
      <c r="I2909" s="649">
        <v>225</v>
      </c>
      <c r="J2909" s="649">
        <v>40</v>
      </c>
      <c r="K2909" s="649">
        <v>9000</v>
      </c>
      <c r="L2909" s="649">
        <v>1</v>
      </c>
      <c r="M2909" s="649">
        <v>225</v>
      </c>
      <c r="N2909" s="649">
        <v>47</v>
      </c>
      <c r="O2909" s="649">
        <v>10622</v>
      </c>
      <c r="P2909" s="637">
        <v>1.1802222222222223</v>
      </c>
      <c r="Q2909" s="650">
        <v>226</v>
      </c>
    </row>
    <row r="2910" spans="1:17" ht="14.4" customHeight="1" x14ac:dyDescent="0.3">
      <c r="A2910" s="631" t="s">
        <v>3259</v>
      </c>
      <c r="B2910" s="632" t="s">
        <v>2531</v>
      </c>
      <c r="C2910" s="632" t="s">
        <v>634</v>
      </c>
      <c r="D2910" s="632" t="s">
        <v>2611</v>
      </c>
      <c r="E2910" s="632" t="s">
        <v>2612</v>
      </c>
      <c r="F2910" s="649">
        <v>2</v>
      </c>
      <c r="G2910" s="649">
        <v>1250</v>
      </c>
      <c r="H2910" s="649">
        <v>1.9968051118210863</v>
      </c>
      <c r="I2910" s="649">
        <v>625</v>
      </c>
      <c r="J2910" s="649">
        <v>1</v>
      </c>
      <c r="K2910" s="649">
        <v>626</v>
      </c>
      <c r="L2910" s="649">
        <v>1</v>
      </c>
      <c r="M2910" s="649">
        <v>626</v>
      </c>
      <c r="N2910" s="649">
        <v>3</v>
      </c>
      <c r="O2910" s="649">
        <v>1878</v>
      </c>
      <c r="P2910" s="637">
        <v>3</v>
      </c>
      <c r="Q2910" s="650">
        <v>626</v>
      </c>
    </row>
    <row r="2911" spans="1:17" ht="14.4" customHeight="1" x14ac:dyDescent="0.3">
      <c r="A2911" s="631" t="s">
        <v>3259</v>
      </c>
      <c r="B2911" s="632" t="s">
        <v>2531</v>
      </c>
      <c r="C2911" s="632" t="s">
        <v>634</v>
      </c>
      <c r="D2911" s="632" t="s">
        <v>2611</v>
      </c>
      <c r="E2911" s="632" t="s">
        <v>2613</v>
      </c>
      <c r="F2911" s="649">
        <v>1</v>
      </c>
      <c r="G2911" s="649">
        <v>625</v>
      </c>
      <c r="H2911" s="649">
        <v>0.99840255591054317</v>
      </c>
      <c r="I2911" s="649">
        <v>625</v>
      </c>
      <c r="J2911" s="649">
        <v>1</v>
      </c>
      <c r="K2911" s="649">
        <v>626</v>
      </c>
      <c r="L2911" s="649">
        <v>1</v>
      </c>
      <c r="M2911" s="649">
        <v>626</v>
      </c>
      <c r="N2911" s="649">
        <v>2</v>
      </c>
      <c r="O2911" s="649">
        <v>1252</v>
      </c>
      <c r="P2911" s="637">
        <v>2</v>
      </c>
      <c r="Q2911" s="650">
        <v>626</v>
      </c>
    </row>
    <row r="2912" spans="1:17" ht="14.4" customHeight="1" x14ac:dyDescent="0.3">
      <c r="A2912" s="631" t="s">
        <v>3259</v>
      </c>
      <c r="B2912" s="632" t="s">
        <v>2531</v>
      </c>
      <c r="C2912" s="632" t="s">
        <v>634</v>
      </c>
      <c r="D2912" s="632" t="s">
        <v>2630</v>
      </c>
      <c r="E2912" s="632" t="s">
        <v>2631</v>
      </c>
      <c r="F2912" s="649"/>
      <c r="G2912" s="649"/>
      <c r="H2912" s="649"/>
      <c r="I2912" s="649"/>
      <c r="J2912" s="649">
        <v>1</v>
      </c>
      <c r="K2912" s="649">
        <v>350</v>
      </c>
      <c r="L2912" s="649">
        <v>1</v>
      </c>
      <c r="M2912" s="649">
        <v>350</v>
      </c>
      <c r="N2912" s="649"/>
      <c r="O2912" s="649"/>
      <c r="P2912" s="637"/>
      <c r="Q2912" s="650"/>
    </row>
    <row r="2913" spans="1:17" ht="14.4" customHeight="1" x14ac:dyDescent="0.3">
      <c r="A2913" s="631" t="s">
        <v>3259</v>
      </c>
      <c r="B2913" s="632" t="s">
        <v>2531</v>
      </c>
      <c r="C2913" s="632" t="s">
        <v>634</v>
      </c>
      <c r="D2913" s="632" t="s">
        <v>3170</v>
      </c>
      <c r="E2913" s="632" t="s">
        <v>3171</v>
      </c>
      <c r="F2913" s="649"/>
      <c r="G2913" s="649"/>
      <c r="H2913" s="649"/>
      <c r="I2913" s="649"/>
      <c r="J2913" s="649">
        <v>1</v>
      </c>
      <c r="K2913" s="649">
        <v>13845</v>
      </c>
      <c r="L2913" s="649">
        <v>1</v>
      </c>
      <c r="M2913" s="649">
        <v>13845</v>
      </c>
      <c r="N2913" s="649"/>
      <c r="O2913" s="649"/>
      <c r="P2913" s="637"/>
      <c r="Q2913" s="650"/>
    </row>
    <row r="2914" spans="1:17" ht="14.4" customHeight="1" x14ac:dyDescent="0.3">
      <c r="A2914" s="631" t="s">
        <v>3259</v>
      </c>
      <c r="B2914" s="632" t="s">
        <v>2531</v>
      </c>
      <c r="C2914" s="632" t="s">
        <v>634</v>
      </c>
      <c r="D2914" s="632" t="s">
        <v>2890</v>
      </c>
      <c r="E2914" s="632" t="s">
        <v>2891</v>
      </c>
      <c r="F2914" s="649"/>
      <c r="G2914" s="649"/>
      <c r="H2914" s="649"/>
      <c r="I2914" s="649"/>
      <c r="J2914" s="649">
        <v>1</v>
      </c>
      <c r="K2914" s="649">
        <v>4164</v>
      </c>
      <c r="L2914" s="649">
        <v>1</v>
      </c>
      <c r="M2914" s="649">
        <v>4164</v>
      </c>
      <c r="N2914" s="649">
        <v>2</v>
      </c>
      <c r="O2914" s="649">
        <v>8332</v>
      </c>
      <c r="P2914" s="637">
        <v>2.0009606147934678</v>
      </c>
      <c r="Q2914" s="650">
        <v>4166</v>
      </c>
    </row>
    <row r="2915" spans="1:17" ht="14.4" customHeight="1" x14ac:dyDescent="0.3">
      <c r="A2915" s="631" t="s">
        <v>3259</v>
      </c>
      <c r="B2915" s="632" t="s">
        <v>2531</v>
      </c>
      <c r="C2915" s="632" t="s">
        <v>634</v>
      </c>
      <c r="D2915" s="632" t="s">
        <v>2890</v>
      </c>
      <c r="E2915" s="632" t="s">
        <v>2892</v>
      </c>
      <c r="F2915" s="649">
        <v>10</v>
      </c>
      <c r="G2915" s="649">
        <v>41640</v>
      </c>
      <c r="H2915" s="649">
        <v>1.4285714285714286</v>
      </c>
      <c r="I2915" s="649">
        <v>4164</v>
      </c>
      <c r="J2915" s="649">
        <v>7</v>
      </c>
      <c r="K2915" s="649">
        <v>29148</v>
      </c>
      <c r="L2915" s="649">
        <v>1</v>
      </c>
      <c r="M2915" s="649">
        <v>4164</v>
      </c>
      <c r="N2915" s="649">
        <v>10</v>
      </c>
      <c r="O2915" s="649">
        <v>41660</v>
      </c>
      <c r="P2915" s="637">
        <v>1.4292575819953341</v>
      </c>
      <c r="Q2915" s="650">
        <v>4166</v>
      </c>
    </row>
    <row r="2916" spans="1:17" ht="14.4" customHeight="1" x14ac:dyDescent="0.3">
      <c r="A2916" s="631" t="s">
        <v>3259</v>
      </c>
      <c r="B2916" s="632" t="s">
        <v>2531</v>
      </c>
      <c r="C2916" s="632" t="s">
        <v>634</v>
      </c>
      <c r="D2916" s="632" t="s">
        <v>2893</v>
      </c>
      <c r="E2916" s="632" t="s">
        <v>2894</v>
      </c>
      <c r="F2916" s="649">
        <v>3</v>
      </c>
      <c r="G2916" s="649">
        <v>849</v>
      </c>
      <c r="H2916" s="649">
        <v>1.5</v>
      </c>
      <c r="I2916" s="649">
        <v>283</v>
      </c>
      <c r="J2916" s="649">
        <v>2</v>
      </c>
      <c r="K2916" s="649">
        <v>566</v>
      </c>
      <c r="L2916" s="649">
        <v>1</v>
      </c>
      <c r="M2916" s="649">
        <v>283</v>
      </c>
      <c r="N2916" s="649">
        <v>1</v>
      </c>
      <c r="O2916" s="649">
        <v>283</v>
      </c>
      <c r="P2916" s="637">
        <v>0.5</v>
      </c>
      <c r="Q2916" s="650">
        <v>283</v>
      </c>
    </row>
    <row r="2917" spans="1:17" ht="14.4" customHeight="1" x14ac:dyDescent="0.3">
      <c r="A2917" s="631" t="s">
        <v>3259</v>
      </c>
      <c r="B2917" s="632" t="s">
        <v>2531</v>
      </c>
      <c r="C2917" s="632" t="s">
        <v>634</v>
      </c>
      <c r="D2917" s="632" t="s">
        <v>2893</v>
      </c>
      <c r="E2917" s="632" t="s">
        <v>2895</v>
      </c>
      <c r="F2917" s="649"/>
      <c r="G2917" s="649"/>
      <c r="H2917" s="649"/>
      <c r="I2917" s="649"/>
      <c r="J2917" s="649">
        <v>2</v>
      </c>
      <c r="K2917" s="649">
        <v>566</v>
      </c>
      <c r="L2917" s="649">
        <v>1</v>
      </c>
      <c r="M2917" s="649">
        <v>283</v>
      </c>
      <c r="N2917" s="649"/>
      <c r="O2917" s="649"/>
      <c r="P2917" s="637"/>
      <c r="Q2917" s="650"/>
    </row>
    <row r="2918" spans="1:17" ht="14.4" customHeight="1" x14ac:dyDescent="0.3">
      <c r="A2918" s="631" t="s">
        <v>3259</v>
      </c>
      <c r="B2918" s="632" t="s">
        <v>2531</v>
      </c>
      <c r="C2918" s="632" t="s">
        <v>634</v>
      </c>
      <c r="D2918" s="632" t="s">
        <v>2896</v>
      </c>
      <c r="E2918" s="632" t="s">
        <v>2897</v>
      </c>
      <c r="F2918" s="649">
        <v>4</v>
      </c>
      <c r="G2918" s="649">
        <v>25276</v>
      </c>
      <c r="H2918" s="649">
        <v>3.9993670886075949</v>
      </c>
      <c r="I2918" s="649">
        <v>6319</v>
      </c>
      <c r="J2918" s="649">
        <v>1</v>
      </c>
      <c r="K2918" s="649">
        <v>6320</v>
      </c>
      <c r="L2918" s="649">
        <v>1</v>
      </c>
      <c r="M2918" s="649">
        <v>6320</v>
      </c>
      <c r="N2918" s="649">
        <v>1</v>
      </c>
      <c r="O2918" s="649">
        <v>6322</v>
      </c>
      <c r="P2918" s="637">
        <v>1.0003164556962025</v>
      </c>
      <c r="Q2918" s="650">
        <v>6322</v>
      </c>
    </row>
    <row r="2919" spans="1:17" ht="14.4" customHeight="1" x14ac:dyDescent="0.3">
      <c r="A2919" s="631" t="s">
        <v>3259</v>
      </c>
      <c r="B2919" s="632" t="s">
        <v>2531</v>
      </c>
      <c r="C2919" s="632" t="s">
        <v>634</v>
      </c>
      <c r="D2919" s="632" t="s">
        <v>2898</v>
      </c>
      <c r="E2919" s="632" t="s">
        <v>2899</v>
      </c>
      <c r="F2919" s="649"/>
      <c r="G2919" s="649"/>
      <c r="H2919" s="649"/>
      <c r="I2919" s="649"/>
      <c r="J2919" s="649">
        <v>1</v>
      </c>
      <c r="K2919" s="649">
        <v>1575</v>
      </c>
      <c r="L2919" s="649">
        <v>1</v>
      </c>
      <c r="M2919" s="649">
        <v>1575</v>
      </c>
      <c r="N2919" s="649"/>
      <c r="O2919" s="649"/>
      <c r="P2919" s="637"/>
      <c r="Q2919" s="650"/>
    </row>
    <row r="2920" spans="1:17" ht="14.4" customHeight="1" x14ac:dyDescent="0.3">
      <c r="A2920" s="631" t="s">
        <v>3259</v>
      </c>
      <c r="B2920" s="632" t="s">
        <v>2531</v>
      </c>
      <c r="C2920" s="632" t="s">
        <v>634</v>
      </c>
      <c r="D2920" s="632" t="s">
        <v>2900</v>
      </c>
      <c r="E2920" s="632" t="s">
        <v>2901</v>
      </c>
      <c r="F2920" s="649">
        <v>3</v>
      </c>
      <c r="G2920" s="649">
        <v>45780</v>
      </c>
      <c r="H2920" s="649">
        <v>0.37495085834097758</v>
      </c>
      <c r="I2920" s="649">
        <v>15260</v>
      </c>
      <c r="J2920" s="649">
        <v>8</v>
      </c>
      <c r="K2920" s="649">
        <v>122096</v>
      </c>
      <c r="L2920" s="649">
        <v>1</v>
      </c>
      <c r="M2920" s="649">
        <v>15262</v>
      </c>
      <c r="N2920" s="649">
        <v>5</v>
      </c>
      <c r="O2920" s="649">
        <v>76325</v>
      </c>
      <c r="P2920" s="637">
        <v>0.62512285414755597</v>
      </c>
      <c r="Q2920" s="650">
        <v>15265</v>
      </c>
    </row>
    <row r="2921" spans="1:17" ht="14.4" customHeight="1" x14ac:dyDescent="0.3">
      <c r="A2921" s="631" t="s">
        <v>3259</v>
      </c>
      <c r="B2921" s="632" t="s">
        <v>2531</v>
      </c>
      <c r="C2921" s="632" t="s">
        <v>634</v>
      </c>
      <c r="D2921" s="632" t="s">
        <v>2902</v>
      </c>
      <c r="E2921" s="632" t="s">
        <v>2903</v>
      </c>
      <c r="F2921" s="649">
        <v>60</v>
      </c>
      <c r="G2921" s="649">
        <v>231600</v>
      </c>
      <c r="H2921" s="649">
        <v>1.0344827586206897</v>
      </c>
      <c r="I2921" s="649">
        <v>3860</v>
      </c>
      <c r="J2921" s="649">
        <v>58</v>
      </c>
      <c r="K2921" s="649">
        <v>223880</v>
      </c>
      <c r="L2921" s="649">
        <v>1</v>
      </c>
      <c r="M2921" s="649">
        <v>3860</v>
      </c>
      <c r="N2921" s="649">
        <v>44</v>
      </c>
      <c r="O2921" s="649">
        <v>169928</v>
      </c>
      <c r="P2921" s="637">
        <v>0.75901375737001964</v>
      </c>
      <c r="Q2921" s="650">
        <v>3862</v>
      </c>
    </row>
    <row r="2922" spans="1:17" ht="14.4" customHeight="1" x14ac:dyDescent="0.3">
      <c r="A2922" s="631" t="s">
        <v>3259</v>
      </c>
      <c r="B2922" s="632" t="s">
        <v>2531</v>
      </c>
      <c r="C2922" s="632" t="s">
        <v>634</v>
      </c>
      <c r="D2922" s="632" t="s">
        <v>2904</v>
      </c>
      <c r="E2922" s="632" t="s">
        <v>2905</v>
      </c>
      <c r="F2922" s="649">
        <v>2</v>
      </c>
      <c r="G2922" s="649">
        <v>10420</v>
      </c>
      <c r="H2922" s="649"/>
      <c r="I2922" s="649">
        <v>5210</v>
      </c>
      <c r="J2922" s="649"/>
      <c r="K2922" s="649"/>
      <c r="L2922" s="649"/>
      <c r="M2922" s="649"/>
      <c r="N2922" s="649"/>
      <c r="O2922" s="649"/>
      <c r="P2922" s="637"/>
      <c r="Q2922" s="650"/>
    </row>
    <row r="2923" spans="1:17" ht="14.4" customHeight="1" x14ac:dyDescent="0.3">
      <c r="A2923" s="631" t="s">
        <v>3259</v>
      </c>
      <c r="B2923" s="632" t="s">
        <v>2531</v>
      </c>
      <c r="C2923" s="632" t="s">
        <v>634</v>
      </c>
      <c r="D2923" s="632" t="s">
        <v>2904</v>
      </c>
      <c r="E2923" s="632" t="s">
        <v>2906</v>
      </c>
      <c r="F2923" s="649"/>
      <c r="G2923" s="649"/>
      <c r="H2923" s="649"/>
      <c r="I2923" s="649"/>
      <c r="J2923" s="649">
        <v>2</v>
      </c>
      <c r="K2923" s="649">
        <v>10420</v>
      </c>
      <c r="L2923" s="649">
        <v>1</v>
      </c>
      <c r="M2923" s="649">
        <v>5210</v>
      </c>
      <c r="N2923" s="649"/>
      <c r="O2923" s="649"/>
      <c r="P2923" s="637"/>
      <c r="Q2923" s="650"/>
    </row>
    <row r="2924" spans="1:17" ht="14.4" customHeight="1" x14ac:dyDescent="0.3">
      <c r="A2924" s="631" t="s">
        <v>3259</v>
      </c>
      <c r="B2924" s="632" t="s">
        <v>2531</v>
      </c>
      <c r="C2924" s="632" t="s">
        <v>634</v>
      </c>
      <c r="D2924" s="632" t="s">
        <v>2907</v>
      </c>
      <c r="E2924" s="632" t="s">
        <v>2908</v>
      </c>
      <c r="F2924" s="649">
        <v>39</v>
      </c>
      <c r="G2924" s="649">
        <v>309075</v>
      </c>
      <c r="H2924" s="649">
        <v>1.2998359828412818</v>
      </c>
      <c r="I2924" s="649">
        <v>7925</v>
      </c>
      <c r="J2924" s="649">
        <v>30</v>
      </c>
      <c r="K2924" s="649">
        <v>237780</v>
      </c>
      <c r="L2924" s="649">
        <v>1</v>
      </c>
      <c r="M2924" s="649">
        <v>7926</v>
      </c>
      <c r="N2924" s="649">
        <v>18</v>
      </c>
      <c r="O2924" s="649">
        <v>142704</v>
      </c>
      <c r="P2924" s="637">
        <v>0.60015140045420134</v>
      </c>
      <c r="Q2924" s="650">
        <v>7928</v>
      </c>
    </row>
    <row r="2925" spans="1:17" ht="14.4" customHeight="1" x14ac:dyDescent="0.3">
      <c r="A2925" s="631" t="s">
        <v>3259</v>
      </c>
      <c r="B2925" s="632" t="s">
        <v>2531</v>
      </c>
      <c r="C2925" s="632" t="s">
        <v>634</v>
      </c>
      <c r="D2925" s="632" t="s">
        <v>2907</v>
      </c>
      <c r="E2925" s="632" t="s">
        <v>2909</v>
      </c>
      <c r="F2925" s="649">
        <v>2</v>
      </c>
      <c r="G2925" s="649">
        <v>15850</v>
      </c>
      <c r="H2925" s="649">
        <v>0.39994953318193288</v>
      </c>
      <c r="I2925" s="649">
        <v>7925</v>
      </c>
      <c r="J2925" s="649">
        <v>5</v>
      </c>
      <c r="K2925" s="649">
        <v>39630</v>
      </c>
      <c r="L2925" s="649">
        <v>1</v>
      </c>
      <c r="M2925" s="649">
        <v>7926</v>
      </c>
      <c r="N2925" s="649">
        <v>4</v>
      </c>
      <c r="O2925" s="649">
        <v>31712</v>
      </c>
      <c r="P2925" s="637">
        <v>0.8002018672722685</v>
      </c>
      <c r="Q2925" s="650">
        <v>7928</v>
      </c>
    </row>
    <row r="2926" spans="1:17" ht="14.4" customHeight="1" x14ac:dyDescent="0.3">
      <c r="A2926" s="631" t="s">
        <v>3259</v>
      </c>
      <c r="B2926" s="632" t="s">
        <v>2531</v>
      </c>
      <c r="C2926" s="632" t="s">
        <v>634</v>
      </c>
      <c r="D2926" s="632" t="s">
        <v>2910</v>
      </c>
      <c r="E2926" s="632" t="s">
        <v>2911</v>
      </c>
      <c r="F2926" s="649">
        <v>4</v>
      </c>
      <c r="G2926" s="649">
        <v>6808</v>
      </c>
      <c r="H2926" s="649">
        <v>4</v>
      </c>
      <c r="I2926" s="649">
        <v>1702</v>
      </c>
      <c r="J2926" s="649">
        <v>1</v>
      </c>
      <c r="K2926" s="649">
        <v>1702</v>
      </c>
      <c r="L2926" s="649">
        <v>1</v>
      </c>
      <c r="M2926" s="649">
        <v>1702</v>
      </c>
      <c r="N2926" s="649"/>
      <c r="O2926" s="649"/>
      <c r="P2926" s="637"/>
      <c r="Q2926" s="650"/>
    </row>
    <row r="2927" spans="1:17" ht="14.4" customHeight="1" x14ac:dyDescent="0.3">
      <c r="A2927" s="631" t="s">
        <v>3259</v>
      </c>
      <c r="B2927" s="632" t="s">
        <v>2531</v>
      </c>
      <c r="C2927" s="632" t="s">
        <v>634</v>
      </c>
      <c r="D2927" s="632" t="s">
        <v>2910</v>
      </c>
      <c r="E2927" s="632" t="s">
        <v>2912</v>
      </c>
      <c r="F2927" s="649"/>
      <c r="G2927" s="649"/>
      <c r="H2927" s="649"/>
      <c r="I2927" s="649"/>
      <c r="J2927" s="649"/>
      <c r="K2927" s="649"/>
      <c r="L2927" s="649"/>
      <c r="M2927" s="649"/>
      <c r="N2927" s="649">
        <v>2</v>
      </c>
      <c r="O2927" s="649">
        <v>3408</v>
      </c>
      <c r="P2927" s="637"/>
      <c r="Q2927" s="650">
        <v>1704</v>
      </c>
    </row>
    <row r="2928" spans="1:17" ht="14.4" customHeight="1" x14ac:dyDescent="0.3">
      <c r="A2928" s="631" t="s">
        <v>3259</v>
      </c>
      <c r="B2928" s="632" t="s">
        <v>2531</v>
      </c>
      <c r="C2928" s="632" t="s">
        <v>634</v>
      </c>
      <c r="D2928" s="632" t="s">
        <v>2642</v>
      </c>
      <c r="E2928" s="632" t="s">
        <v>2643</v>
      </c>
      <c r="F2928" s="649">
        <v>51</v>
      </c>
      <c r="G2928" s="649">
        <v>65943</v>
      </c>
      <c r="H2928" s="649">
        <v>0.99922720247295205</v>
      </c>
      <c r="I2928" s="649">
        <v>1293</v>
      </c>
      <c r="J2928" s="649">
        <v>51</v>
      </c>
      <c r="K2928" s="649">
        <v>65994</v>
      </c>
      <c r="L2928" s="649">
        <v>1</v>
      </c>
      <c r="M2928" s="649">
        <v>1294</v>
      </c>
      <c r="N2928" s="649">
        <v>66</v>
      </c>
      <c r="O2928" s="649">
        <v>85404</v>
      </c>
      <c r="P2928" s="637">
        <v>1.2941176470588236</v>
      </c>
      <c r="Q2928" s="650">
        <v>1294</v>
      </c>
    </row>
    <row r="2929" spans="1:17" ht="14.4" customHeight="1" x14ac:dyDescent="0.3">
      <c r="A2929" s="631" t="s">
        <v>3259</v>
      </c>
      <c r="B2929" s="632" t="s">
        <v>2531</v>
      </c>
      <c r="C2929" s="632" t="s">
        <v>634</v>
      </c>
      <c r="D2929" s="632" t="s">
        <v>2644</v>
      </c>
      <c r="E2929" s="632" t="s">
        <v>2645</v>
      </c>
      <c r="F2929" s="649">
        <v>40</v>
      </c>
      <c r="G2929" s="649">
        <v>47080</v>
      </c>
      <c r="H2929" s="649">
        <v>0.99915110356536507</v>
      </c>
      <c r="I2929" s="649">
        <v>1177</v>
      </c>
      <c r="J2929" s="649">
        <v>40</v>
      </c>
      <c r="K2929" s="649">
        <v>47120</v>
      </c>
      <c r="L2929" s="649">
        <v>1</v>
      </c>
      <c r="M2929" s="649">
        <v>1178</v>
      </c>
      <c r="N2929" s="649">
        <v>62</v>
      </c>
      <c r="O2929" s="649">
        <v>73036</v>
      </c>
      <c r="P2929" s="637">
        <v>1.55</v>
      </c>
      <c r="Q2929" s="650">
        <v>1178</v>
      </c>
    </row>
    <row r="2930" spans="1:17" ht="14.4" customHeight="1" x14ac:dyDescent="0.3">
      <c r="A2930" s="631" t="s">
        <v>3259</v>
      </c>
      <c r="B2930" s="632" t="s">
        <v>2531</v>
      </c>
      <c r="C2930" s="632" t="s">
        <v>634</v>
      </c>
      <c r="D2930" s="632" t="s">
        <v>2646</v>
      </c>
      <c r="E2930" s="632" t="s">
        <v>2647</v>
      </c>
      <c r="F2930" s="649">
        <v>9</v>
      </c>
      <c r="G2930" s="649">
        <v>46413</v>
      </c>
      <c r="H2930" s="649">
        <v>1.125</v>
      </c>
      <c r="I2930" s="649">
        <v>5157</v>
      </c>
      <c r="J2930" s="649">
        <v>8</v>
      </c>
      <c r="K2930" s="649">
        <v>41256</v>
      </c>
      <c r="L2930" s="649">
        <v>1</v>
      </c>
      <c r="M2930" s="649">
        <v>5157</v>
      </c>
      <c r="N2930" s="649">
        <v>6</v>
      </c>
      <c r="O2930" s="649">
        <v>30947</v>
      </c>
      <c r="P2930" s="637">
        <v>0.75012119449292225</v>
      </c>
      <c r="Q2930" s="650">
        <v>5157.833333333333</v>
      </c>
    </row>
    <row r="2931" spans="1:17" ht="14.4" customHeight="1" x14ac:dyDescent="0.3">
      <c r="A2931" s="631" t="s">
        <v>3259</v>
      </c>
      <c r="B2931" s="632" t="s">
        <v>2531</v>
      </c>
      <c r="C2931" s="632" t="s">
        <v>634</v>
      </c>
      <c r="D2931" s="632" t="s">
        <v>2651</v>
      </c>
      <c r="E2931" s="632" t="s">
        <v>2652</v>
      </c>
      <c r="F2931" s="649">
        <v>1</v>
      </c>
      <c r="G2931" s="649">
        <v>5620</v>
      </c>
      <c r="H2931" s="649"/>
      <c r="I2931" s="649">
        <v>5620</v>
      </c>
      <c r="J2931" s="649"/>
      <c r="K2931" s="649"/>
      <c r="L2931" s="649"/>
      <c r="M2931" s="649"/>
      <c r="N2931" s="649"/>
      <c r="O2931" s="649"/>
      <c r="P2931" s="637"/>
      <c r="Q2931" s="650"/>
    </row>
    <row r="2932" spans="1:17" ht="14.4" customHeight="1" x14ac:dyDescent="0.3">
      <c r="A2932" s="631" t="s">
        <v>3259</v>
      </c>
      <c r="B2932" s="632" t="s">
        <v>2531</v>
      </c>
      <c r="C2932" s="632" t="s">
        <v>634</v>
      </c>
      <c r="D2932" s="632" t="s">
        <v>2913</v>
      </c>
      <c r="E2932" s="632" t="s">
        <v>2914</v>
      </c>
      <c r="F2932" s="649">
        <v>3</v>
      </c>
      <c r="G2932" s="649">
        <v>0</v>
      </c>
      <c r="H2932" s="649"/>
      <c r="I2932" s="649">
        <v>0</v>
      </c>
      <c r="J2932" s="649">
        <v>8</v>
      </c>
      <c r="K2932" s="649">
        <v>0</v>
      </c>
      <c r="L2932" s="649"/>
      <c r="M2932" s="649">
        <v>0</v>
      </c>
      <c r="N2932" s="649">
        <v>5</v>
      </c>
      <c r="O2932" s="649">
        <v>0</v>
      </c>
      <c r="P2932" s="637"/>
      <c r="Q2932" s="650">
        <v>0</v>
      </c>
    </row>
    <row r="2933" spans="1:17" ht="14.4" customHeight="1" x14ac:dyDescent="0.3">
      <c r="A2933" s="631" t="s">
        <v>3259</v>
      </c>
      <c r="B2933" s="632" t="s">
        <v>2531</v>
      </c>
      <c r="C2933" s="632" t="s">
        <v>634</v>
      </c>
      <c r="D2933" s="632" t="s">
        <v>2657</v>
      </c>
      <c r="E2933" s="632" t="s">
        <v>2658</v>
      </c>
      <c r="F2933" s="649">
        <v>5</v>
      </c>
      <c r="G2933" s="649">
        <v>4000</v>
      </c>
      <c r="H2933" s="649">
        <v>0.62421972534332082</v>
      </c>
      <c r="I2933" s="649">
        <v>800</v>
      </c>
      <c r="J2933" s="649">
        <v>8</v>
      </c>
      <c r="K2933" s="649">
        <v>6408</v>
      </c>
      <c r="L2933" s="649">
        <v>1</v>
      </c>
      <c r="M2933" s="649">
        <v>801</v>
      </c>
      <c r="N2933" s="649">
        <v>4</v>
      </c>
      <c r="O2933" s="649">
        <v>3206</v>
      </c>
      <c r="P2933" s="637">
        <v>0.50031210986267161</v>
      </c>
      <c r="Q2933" s="650">
        <v>801.5</v>
      </c>
    </row>
    <row r="2934" spans="1:17" ht="14.4" customHeight="1" x14ac:dyDescent="0.3">
      <c r="A2934" s="631" t="s">
        <v>3259</v>
      </c>
      <c r="B2934" s="632" t="s">
        <v>2531</v>
      </c>
      <c r="C2934" s="632" t="s">
        <v>634</v>
      </c>
      <c r="D2934" s="632" t="s">
        <v>2659</v>
      </c>
      <c r="E2934" s="632" t="s">
        <v>2660</v>
      </c>
      <c r="F2934" s="649">
        <v>801</v>
      </c>
      <c r="G2934" s="649">
        <v>141777</v>
      </c>
      <c r="H2934" s="649">
        <v>1.0651595744680851</v>
      </c>
      <c r="I2934" s="649">
        <v>177</v>
      </c>
      <c r="J2934" s="649">
        <v>752</v>
      </c>
      <c r="K2934" s="649">
        <v>133104</v>
      </c>
      <c r="L2934" s="649">
        <v>1</v>
      </c>
      <c r="M2934" s="649">
        <v>177</v>
      </c>
      <c r="N2934" s="649">
        <v>733</v>
      </c>
      <c r="O2934" s="649">
        <v>130474</v>
      </c>
      <c r="P2934" s="637">
        <v>0.98024101454501744</v>
      </c>
      <c r="Q2934" s="650">
        <v>178</v>
      </c>
    </row>
    <row r="2935" spans="1:17" ht="14.4" customHeight="1" x14ac:dyDescent="0.3">
      <c r="A2935" s="631" t="s">
        <v>3259</v>
      </c>
      <c r="B2935" s="632" t="s">
        <v>2531</v>
      </c>
      <c r="C2935" s="632" t="s">
        <v>634</v>
      </c>
      <c r="D2935" s="632" t="s">
        <v>2659</v>
      </c>
      <c r="E2935" s="632" t="s">
        <v>2661</v>
      </c>
      <c r="F2935" s="649">
        <v>28</v>
      </c>
      <c r="G2935" s="649">
        <v>4956</v>
      </c>
      <c r="H2935" s="649">
        <v>0.71794871794871795</v>
      </c>
      <c r="I2935" s="649">
        <v>177</v>
      </c>
      <c r="J2935" s="649">
        <v>39</v>
      </c>
      <c r="K2935" s="649">
        <v>6903</v>
      </c>
      <c r="L2935" s="649">
        <v>1</v>
      </c>
      <c r="M2935" s="649">
        <v>177</v>
      </c>
      <c r="N2935" s="649">
        <v>26</v>
      </c>
      <c r="O2935" s="649">
        <v>4628</v>
      </c>
      <c r="P2935" s="637">
        <v>0.6704331450094162</v>
      </c>
      <c r="Q2935" s="650">
        <v>178</v>
      </c>
    </row>
    <row r="2936" spans="1:17" ht="14.4" customHeight="1" x14ac:dyDescent="0.3">
      <c r="A2936" s="631" t="s">
        <v>3259</v>
      </c>
      <c r="B2936" s="632" t="s">
        <v>2531</v>
      </c>
      <c r="C2936" s="632" t="s">
        <v>634</v>
      </c>
      <c r="D2936" s="632" t="s">
        <v>2662</v>
      </c>
      <c r="E2936" s="632" t="s">
        <v>2663</v>
      </c>
      <c r="F2936" s="649">
        <v>70</v>
      </c>
      <c r="G2936" s="649">
        <v>143360</v>
      </c>
      <c r="H2936" s="649">
        <v>1.2956636480306563</v>
      </c>
      <c r="I2936" s="649">
        <v>2048</v>
      </c>
      <c r="J2936" s="649">
        <v>54</v>
      </c>
      <c r="K2936" s="649">
        <v>110646</v>
      </c>
      <c r="L2936" s="649">
        <v>1</v>
      </c>
      <c r="M2936" s="649">
        <v>2049</v>
      </c>
      <c r="N2936" s="649">
        <v>43</v>
      </c>
      <c r="O2936" s="649">
        <v>88150</v>
      </c>
      <c r="P2936" s="637">
        <v>0.79668492308804661</v>
      </c>
      <c r="Q2936" s="650">
        <v>2050</v>
      </c>
    </row>
    <row r="2937" spans="1:17" ht="14.4" customHeight="1" x14ac:dyDescent="0.3">
      <c r="A2937" s="631" t="s">
        <v>3259</v>
      </c>
      <c r="B2937" s="632" t="s">
        <v>2531</v>
      </c>
      <c r="C2937" s="632" t="s">
        <v>634</v>
      </c>
      <c r="D2937" s="632" t="s">
        <v>2669</v>
      </c>
      <c r="E2937" s="632" t="s">
        <v>2670</v>
      </c>
      <c r="F2937" s="649">
        <v>1</v>
      </c>
      <c r="G2937" s="649">
        <v>2736</v>
      </c>
      <c r="H2937" s="649">
        <v>0.49981731823164049</v>
      </c>
      <c r="I2937" s="649">
        <v>2736</v>
      </c>
      <c r="J2937" s="649">
        <v>2</v>
      </c>
      <c r="K2937" s="649">
        <v>5474</v>
      </c>
      <c r="L2937" s="649">
        <v>1</v>
      </c>
      <c r="M2937" s="649">
        <v>2737</v>
      </c>
      <c r="N2937" s="649">
        <v>1</v>
      </c>
      <c r="O2937" s="649">
        <v>2737</v>
      </c>
      <c r="P2937" s="637">
        <v>0.5</v>
      </c>
      <c r="Q2937" s="650">
        <v>2737</v>
      </c>
    </row>
    <row r="2938" spans="1:17" ht="14.4" customHeight="1" x14ac:dyDescent="0.3">
      <c r="A2938" s="631" t="s">
        <v>3259</v>
      </c>
      <c r="B2938" s="632" t="s">
        <v>2531</v>
      </c>
      <c r="C2938" s="632" t="s">
        <v>634</v>
      </c>
      <c r="D2938" s="632" t="s">
        <v>2669</v>
      </c>
      <c r="E2938" s="632" t="s">
        <v>2671</v>
      </c>
      <c r="F2938" s="649">
        <v>1</v>
      </c>
      <c r="G2938" s="649">
        <v>2736</v>
      </c>
      <c r="H2938" s="649">
        <v>0.99963463646328099</v>
      </c>
      <c r="I2938" s="649">
        <v>2736</v>
      </c>
      <c r="J2938" s="649">
        <v>1</v>
      </c>
      <c r="K2938" s="649">
        <v>2737</v>
      </c>
      <c r="L2938" s="649">
        <v>1</v>
      </c>
      <c r="M2938" s="649">
        <v>2737</v>
      </c>
      <c r="N2938" s="649"/>
      <c r="O2938" s="649"/>
      <c r="P2938" s="637"/>
      <c r="Q2938" s="650"/>
    </row>
    <row r="2939" spans="1:17" ht="14.4" customHeight="1" x14ac:dyDescent="0.3">
      <c r="A2939" s="631" t="s">
        <v>3259</v>
      </c>
      <c r="B2939" s="632" t="s">
        <v>2531</v>
      </c>
      <c r="C2939" s="632" t="s">
        <v>634</v>
      </c>
      <c r="D2939" s="632" t="s">
        <v>2672</v>
      </c>
      <c r="E2939" s="632" t="s">
        <v>2673</v>
      </c>
      <c r="F2939" s="649"/>
      <c r="G2939" s="649"/>
      <c r="H2939" s="649"/>
      <c r="I2939" s="649"/>
      <c r="J2939" s="649">
        <v>2</v>
      </c>
      <c r="K2939" s="649">
        <v>10538</v>
      </c>
      <c r="L2939" s="649">
        <v>1</v>
      </c>
      <c r="M2939" s="649">
        <v>5269</v>
      </c>
      <c r="N2939" s="649">
        <v>1</v>
      </c>
      <c r="O2939" s="649">
        <v>5269</v>
      </c>
      <c r="P2939" s="637">
        <v>0.5</v>
      </c>
      <c r="Q2939" s="650">
        <v>5269</v>
      </c>
    </row>
    <row r="2940" spans="1:17" ht="14.4" customHeight="1" x14ac:dyDescent="0.3">
      <c r="A2940" s="631" t="s">
        <v>3259</v>
      </c>
      <c r="B2940" s="632" t="s">
        <v>2531</v>
      </c>
      <c r="C2940" s="632" t="s">
        <v>634</v>
      </c>
      <c r="D2940" s="632" t="s">
        <v>2678</v>
      </c>
      <c r="E2940" s="632" t="s">
        <v>2679</v>
      </c>
      <c r="F2940" s="649">
        <v>1</v>
      </c>
      <c r="G2940" s="649">
        <v>674</v>
      </c>
      <c r="H2940" s="649">
        <v>0.99851851851851847</v>
      </c>
      <c r="I2940" s="649">
        <v>674</v>
      </c>
      <c r="J2940" s="649">
        <v>1</v>
      </c>
      <c r="K2940" s="649">
        <v>675</v>
      </c>
      <c r="L2940" s="649">
        <v>1</v>
      </c>
      <c r="M2940" s="649">
        <v>675</v>
      </c>
      <c r="N2940" s="649">
        <v>2</v>
      </c>
      <c r="O2940" s="649">
        <v>1350</v>
      </c>
      <c r="P2940" s="637">
        <v>2</v>
      </c>
      <c r="Q2940" s="650">
        <v>675</v>
      </c>
    </row>
    <row r="2941" spans="1:17" ht="14.4" customHeight="1" x14ac:dyDescent="0.3">
      <c r="A2941" s="631" t="s">
        <v>3259</v>
      </c>
      <c r="B2941" s="632" t="s">
        <v>2531</v>
      </c>
      <c r="C2941" s="632" t="s">
        <v>634</v>
      </c>
      <c r="D2941" s="632" t="s">
        <v>2678</v>
      </c>
      <c r="E2941" s="632" t="s">
        <v>2680</v>
      </c>
      <c r="F2941" s="649">
        <v>1</v>
      </c>
      <c r="G2941" s="649">
        <v>674</v>
      </c>
      <c r="H2941" s="649">
        <v>0.99851851851851847</v>
      </c>
      <c r="I2941" s="649">
        <v>674</v>
      </c>
      <c r="J2941" s="649">
        <v>1</v>
      </c>
      <c r="K2941" s="649">
        <v>675</v>
      </c>
      <c r="L2941" s="649">
        <v>1</v>
      </c>
      <c r="M2941" s="649">
        <v>675</v>
      </c>
      <c r="N2941" s="649">
        <v>2</v>
      </c>
      <c r="O2941" s="649">
        <v>1350</v>
      </c>
      <c r="P2941" s="637">
        <v>2</v>
      </c>
      <c r="Q2941" s="650">
        <v>675</v>
      </c>
    </row>
    <row r="2942" spans="1:17" ht="14.4" customHeight="1" x14ac:dyDescent="0.3">
      <c r="A2942" s="631" t="s">
        <v>3259</v>
      </c>
      <c r="B2942" s="632" t="s">
        <v>2531</v>
      </c>
      <c r="C2942" s="632" t="s">
        <v>634</v>
      </c>
      <c r="D2942" s="632" t="s">
        <v>2915</v>
      </c>
      <c r="E2942" s="632" t="s">
        <v>2916</v>
      </c>
      <c r="F2942" s="649">
        <v>4</v>
      </c>
      <c r="G2942" s="649">
        <v>8452</v>
      </c>
      <c r="H2942" s="649"/>
      <c r="I2942" s="649">
        <v>2113</v>
      </c>
      <c r="J2942" s="649"/>
      <c r="K2942" s="649"/>
      <c r="L2942" s="649"/>
      <c r="M2942" s="649"/>
      <c r="N2942" s="649">
        <v>1</v>
      </c>
      <c r="O2942" s="649">
        <v>2114</v>
      </c>
      <c r="P2942" s="637"/>
      <c r="Q2942" s="650">
        <v>2114</v>
      </c>
    </row>
    <row r="2943" spans="1:17" ht="14.4" customHeight="1" x14ac:dyDescent="0.3">
      <c r="A2943" s="631" t="s">
        <v>3259</v>
      </c>
      <c r="B2943" s="632" t="s">
        <v>2531</v>
      </c>
      <c r="C2943" s="632" t="s">
        <v>634</v>
      </c>
      <c r="D2943" s="632" t="s">
        <v>2915</v>
      </c>
      <c r="E2943" s="632" t="s">
        <v>2917</v>
      </c>
      <c r="F2943" s="649">
        <v>1</v>
      </c>
      <c r="G2943" s="649">
        <v>2113</v>
      </c>
      <c r="H2943" s="649">
        <v>0.14285714285714285</v>
      </c>
      <c r="I2943" s="649">
        <v>2113</v>
      </c>
      <c r="J2943" s="649">
        <v>7</v>
      </c>
      <c r="K2943" s="649">
        <v>14791</v>
      </c>
      <c r="L2943" s="649">
        <v>1</v>
      </c>
      <c r="M2943" s="649">
        <v>2113</v>
      </c>
      <c r="N2943" s="649">
        <v>7</v>
      </c>
      <c r="O2943" s="649">
        <v>14798</v>
      </c>
      <c r="P2943" s="637">
        <v>1.0004732607666824</v>
      </c>
      <c r="Q2943" s="650">
        <v>2114</v>
      </c>
    </row>
    <row r="2944" spans="1:17" ht="14.4" customHeight="1" x14ac:dyDescent="0.3">
      <c r="A2944" s="631" t="s">
        <v>3259</v>
      </c>
      <c r="B2944" s="632" t="s">
        <v>2531</v>
      </c>
      <c r="C2944" s="632" t="s">
        <v>634</v>
      </c>
      <c r="D2944" s="632" t="s">
        <v>2685</v>
      </c>
      <c r="E2944" s="632" t="s">
        <v>2686</v>
      </c>
      <c r="F2944" s="649">
        <v>13</v>
      </c>
      <c r="G2944" s="649">
        <v>2015</v>
      </c>
      <c r="H2944" s="649">
        <v>6.5</v>
      </c>
      <c r="I2944" s="649">
        <v>155</v>
      </c>
      <c r="J2944" s="649">
        <v>2</v>
      </c>
      <c r="K2944" s="649">
        <v>310</v>
      </c>
      <c r="L2944" s="649">
        <v>1</v>
      </c>
      <c r="M2944" s="649">
        <v>155</v>
      </c>
      <c r="N2944" s="649">
        <v>6</v>
      </c>
      <c r="O2944" s="649">
        <v>930</v>
      </c>
      <c r="P2944" s="637">
        <v>3</v>
      </c>
      <c r="Q2944" s="650">
        <v>155</v>
      </c>
    </row>
    <row r="2945" spans="1:17" ht="14.4" customHeight="1" x14ac:dyDescent="0.3">
      <c r="A2945" s="631" t="s">
        <v>3259</v>
      </c>
      <c r="B2945" s="632" t="s">
        <v>2531</v>
      </c>
      <c r="C2945" s="632" t="s">
        <v>634</v>
      </c>
      <c r="D2945" s="632" t="s">
        <v>2685</v>
      </c>
      <c r="E2945" s="632" t="s">
        <v>2687</v>
      </c>
      <c r="F2945" s="649">
        <v>4</v>
      </c>
      <c r="G2945" s="649">
        <v>620</v>
      </c>
      <c r="H2945" s="649"/>
      <c r="I2945" s="649">
        <v>155</v>
      </c>
      <c r="J2945" s="649"/>
      <c r="K2945" s="649"/>
      <c r="L2945" s="649"/>
      <c r="M2945" s="649"/>
      <c r="N2945" s="649">
        <v>1</v>
      </c>
      <c r="O2945" s="649">
        <v>155</v>
      </c>
      <c r="P2945" s="637"/>
      <c r="Q2945" s="650">
        <v>155</v>
      </c>
    </row>
    <row r="2946" spans="1:17" ht="14.4" customHeight="1" x14ac:dyDescent="0.3">
      <c r="A2946" s="631" t="s">
        <v>3259</v>
      </c>
      <c r="B2946" s="632" t="s">
        <v>2531</v>
      </c>
      <c r="C2946" s="632" t="s">
        <v>634</v>
      </c>
      <c r="D2946" s="632" t="s">
        <v>2688</v>
      </c>
      <c r="E2946" s="632" t="s">
        <v>2689</v>
      </c>
      <c r="F2946" s="649">
        <v>1</v>
      </c>
      <c r="G2946" s="649">
        <v>199</v>
      </c>
      <c r="H2946" s="649"/>
      <c r="I2946" s="649">
        <v>199</v>
      </c>
      <c r="J2946" s="649"/>
      <c r="K2946" s="649"/>
      <c r="L2946" s="649"/>
      <c r="M2946" s="649"/>
      <c r="N2946" s="649"/>
      <c r="O2946" s="649"/>
      <c r="P2946" s="637"/>
      <c r="Q2946" s="650"/>
    </row>
    <row r="2947" spans="1:17" ht="14.4" customHeight="1" x14ac:dyDescent="0.3">
      <c r="A2947" s="631" t="s">
        <v>3259</v>
      </c>
      <c r="B2947" s="632" t="s">
        <v>2531</v>
      </c>
      <c r="C2947" s="632" t="s">
        <v>634</v>
      </c>
      <c r="D2947" s="632" t="s">
        <v>2688</v>
      </c>
      <c r="E2947" s="632" t="s">
        <v>2690</v>
      </c>
      <c r="F2947" s="649">
        <v>2</v>
      </c>
      <c r="G2947" s="649">
        <v>398</v>
      </c>
      <c r="H2947" s="649"/>
      <c r="I2947" s="649">
        <v>199</v>
      </c>
      <c r="J2947" s="649"/>
      <c r="K2947" s="649"/>
      <c r="L2947" s="649"/>
      <c r="M2947" s="649"/>
      <c r="N2947" s="649">
        <v>3</v>
      </c>
      <c r="O2947" s="649">
        <v>600</v>
      </c>
      <c r="P2947" s="637"/>
      <c r="Q2947" s="650">
        <v>200</v>
      </c>
    </row>
    <row r="2948" spans="1:17" ht="14.4" customHeight="1" x14ac:dyDescent="0.3">
      <c r="A2948" s="631" t="s">
        <v>3259</v>
      </c>
      <c r="B2948" s="632" t="s">
        <v>2531</v>
      </c>
      <c r="C2948" s="632" t="s">
        <v>634</v>
      </c>
      <c r="D2948" s="632" t="s">
        <v>2691</v>
      </c>
      <c r="E2948" s="632" t="s">
        <v>2692</v>
      </c>
      <c r="F2948" s="649">
        <v>505</v>
      </c>
      <c r="G2948" s="649">
        <v>103020</v>
      </c>
      <c r="H2948" s="649">
        <v>1.6290322580645162</v>
      </c>
      <c r="I2948" s="649">
        <v>204</v>
      </c>
      <c r="J2948" s="649">
        <v>310</v>
      </c>
      <c r="K2948" s="649">
        <v>63240</v>
      </c>
      <c r="L2948" s="649">
        <v>1</v>
      </c>
      <c r="M2948" s="649">
        <v>204</v>
      </c>
      <c r="N2948" s="649">
        <v>243</v>
      </c>
      <c r="O2948" s="649">
        <v>49873</v>
      </c>
      <c r="P2948" s="637">
        <v>0.78863061353573682</v>
      </c>
      <c r="Q2948" s="650">
        <v>205.23868312757202</v>
      </c>
    </row>
    <row r="2949" spans="1:17" ht="14.4" customHeight="1" x14ac:dyDescent="0.3">
      <c r="A2949" s="631" t="s">
        <v>3259</v>
      </c>
      <c r="B2949" s="632" t="s">
        <v>2531</v>
      </c>
      <c r="C2949" s="632" t="s">
        <v>634</v>
      </c>
      <c r="D2949" s="632" t="s">
        <v>2693</v>
      </c>
      <c r="E2949" s="632" t="s">
        <v>2694</v>
      </c>
      <c r="F2949" s="649">
        <v>5</v>
      </c>
      <c r="G2949" s="649">
        <v>2130</v>
      </c>
      <c r="H2949" s="649">
        <v>1.6666666666666667</v>
      </c>
      <c r="I2949" s="649">
        <v>426</v>
      </c>
      <c r="J2949" s="649">
        <v>3</v>
      </c>
      <c r="K2949" s="649">
        <v>1278</v>
      </c>
      <c r="L2949" s="649">
        <v>1</v>
      </c>
      <c r="M2949" s="649">
        <v>426</v>
      </c>
      <c r="N2949" s="649">
        <v>3</v>
      </c>
      <c r="O2949" s="649">
        <v>1281</v>
      </c>
      <c r="P2949" s="637">
        <v>1.0023474178403755</v>
      </c>
      <c r="Q2949" s="650">
        <v>427</v>
      </c>
    </row>
    <row r="2950" spans="1:17" ht="14.4" customHeight="1" x14ac:dyDescent="0.3">
      <c r="A2950" s="631" t="s">
        <v>3259</v>
      </c>
      <c r="B2950" s="632" t="s">
        <v>2531</v>
      </c>
      <c r="C2950" s="632" t="s">
        <v>634</v>
      </c>
      <c r="D2950" s="632" t="s">
        <v>2693</v>
      </c>
      <c r="E2950" s="632" t="s">
        <v>2695</v>
      </c>
      <c r="F2950" s="649">
        <v>2</v>
      </c>
      <c r="G2950" s="649">
        <v>852</v>
      </c>
      <c r="H2950" s="649">
        <v>1</v>
      </c>
      <c r="I2950" s="649">
        <v>426</v>
      </c>
      <c r="J2950" s="649">
        <v>2</v>
      </c>
      <c r="K2950" s="649">
        <v>852</v>
      </c>
      <c r="L2950" s="649">
        <v>1</v>
      </c>
      <c r="M2950" s="649">
        <v>426</v>
      </c>
      <c r="N2950" s="649">
        <v>3</v>
      </c>
      <c r="O2950" s="649">
        <v>1281</v>
      </c>
      <c r="P2950" s="637">
        <v>1.5035211267605635</v>
      </c>
      <c r="Q2950" s="650">
        <v>427</v>
      </c>
    </row>
    <row r="2951" spans="1:17" ht="14.4" customHeight="1" x14ac:dyDescent="0.3">
      <c r="A2951" s="631" t="s">
        <v>3259</v>
      </c>
      <c r="B2951" s="632" t="s">
        <v>2531</v>
      </c>
      <c r="C2951" s="632" t="s">
        <v>634</v>
      </c>
      <c r="D2951" s="632" t="s">
        <v>2698</v>
      </c>
      <c r="E2951" s="632" t="s">
        <v>2699</v>
      </c>
      <c r="F2951" s="649">
        <v>1</v>
      </c>
      <c r="G2951" s="649">
        <v>163</v>
      </c>
      <c r="H2951" s="649"/>
      <c r="I2951" s="649">
        <v>163</v>
      </c>
      <c r="J2951" s="649"/>
      <c r="K2951" s="649"/>
      <c r="L2951" s="649"/>
      <c r="M2951" s="649"/>
      <c r="N2951" s="649">
        <v>1</v>
      </c>
      <c r="O2951" s="649">
        <v>163</v>
      </c>
      <c r="P2951" s="637"/>
      <c r="Q2951" s="650">
        <v>163</v>
      </c>
    </row>
    <row r="2952" spans="1:17" ht="14.4" customHeight="1" x14ac:dyDescent="0.3">
      <c r="A2952" s="631" t="s">
        <v>3259</v>
      </c>
      <c r="B2952" s="632" t="s">
        <v>2531</v>
      </c>
      <c r="C2952" s="632" t="s">
        <v>634</v>
      </c>
      <c r="D2952" s="632" t="s">
        <v>2698</v>
      </c>
      <c r="E2952" s="632" t="s">
        <v>2700</v>
      </c>
      <c r="F2952" s="649"/>
      <c r="G2952" s="649"/>
      <c r="H2952" s="649"/>
      <c r="I2952" s="649"/>
      <c r="J2952" s="649">
        <v>2</v>
      </c>
      <c r="K2952" s="649">
        <v>326</v>
      </c>
      <c r="L2952" s="649">
        <v>1</v>
      </c>
      <c r="M2952" s="649">
        <v>163</v>
      </c>
      <c r="N2952" s="649"/>
      <c r="O2952" s="649"/>
      <c r="P2952" s="637"/>
      <c r="Q2952" s="650"/>
    </row>
    <row r="2953" spans="1:17" ht="14.4" customHeight="1" x14ac:dyDescent="0.3">
      <c r="A2953" s="631" t="s">
        <v>3259</v>
      </c>
      <c r="B2953" s="632" t="s">
        <v>2531</v>
      </c>
      <c r="C2953" s="632" t="s">
        <v>634</v>
      </c>
      <c r="D2953" s="632" t="s">
        <v>2701</v>
      </c>
      <c r="E2953" s="632" t="s">
        <v>2702</v>
      </c>
      <c r="F2953" s="649">
        <v>2</v>
      </c>
      <c r="G2953" s="649">
        <v>872</v>
      </c>
      <c r="H2953" s="649">
        <v>2</v>
      </c>
      <c r="I2953" s="649">
        <v>436</v>
      </c>
      <c r="J2953" s="649">
        <v>1</v>
      </c>
      <c r="K2953" s="649">
        <v>436</v>
      </c>
      <c r="L2953" s="649">
        <v>1</v>
      </c>
      <c r="M2953" s="649">
        <v>436</v>
      </c>
      <c r="N2953" s="649"/>
      <c r="O2953" s="649"/>
      <c r="P2953" s="637"/>
      <c r="Q2953" s="650"/>
    </row>
    <row r="2954" spans="1:17" ht="14.4" customHeight="1" x14ac:dyDescent="0.3">
      <c r="A2954" s="631" t="s">
        <v>3259</v>
      </c>
      <c r="B2954" s="632" t="s">
        <v>2531</v>
      </c>
      <c r="C2954" s="632" t="s">
        <v>634</v>
      </c>
      <c r="D2954" s="632" t="s">
        <v>2701</v>
      </c>
      <c r="E2954" s="632" t="s">
        <v>2703</v>
      </c>
      <c r="F2954" s="649">
        <v>2</v>
      </c>
      <c r="G2954" s="649">
        <v>872</v>
      </c>
      <c r="H2954" s="649"/>
      <c r="I2954" s="649">
        <v>436</v>
      </c>
      <c r="J2954" s="649"/>
      <c r="K2954" s="649"/>
      <c r="L2954" s="649"/>
      <c r="M2954" s="649"/>
      <c r="N2954" s="649">
        <v>2</v>
      </c>
      <c r="O2954" s="649">
        <v>874</v>
      </c>
      <c r="P2954" s="637"/>
      <c r="Q2954" s="650">
        <v>437</v>
      </c>
    </row>
    <row r="2955" spans="1:17" ht="14.4" customHeight="1" x14ac:dyDescent="0.3">
      <c r="A2955" s="631" t="s">
        <v>3259</v>
      </c>
      <c r="B2955" s="632" t="s">
        <v>2531</v>
      </c>
      <c r="C2955" s="632" t="s">
        <v>634</v>
      </c>
      <c r="D2955" s="632" t="s">
        <v>2704</v>
      </c>
      <c r="E2955" s="632" t="s">
        <v>2705</v>
      </c>
      <c r="F2955" s="649">
        <v>18</v>
      </c>
      <c r="G2955" s="649">
        <v>38772</v>
      </c>
      <c r="H2955" s="649">
        <v>0.89958236658932711</v>
      </c>
      <c r="I2955" s="649">
        <v>2154</v>
      </c>
      <c r="J2955" s="649">
        <v>20</v>
      </c>
      <c r="K2955" s="649">
        <v>43100</v>
      </c>
      <c r="L2955" s="649">
        <v>1</v>
      </c>
      <c r="M2955" s="649">
        <v>2155</v>
      </c>
      <c r="N2955" s="649">
        <v>31</v>
      </c>
      <c r="O2955" s="649">
        <v>66836</v>
      </c>
      <c r="P2955" s="637">
        <v>1.5507192575406032</v>
      </c>
      <c r="Q2955" s="650">
        <v>2156</v>
      </c>
    </row>
    <row r="2956" spans="1:17" ht="14.4" customHeight="1" x14ac:dyDescent="0.3">
      <c r="A2956" s="631" t="s">
        <v>3259</v>
      </c>
      <c r="B2956" s="632" t="s">
        <v>2531</v>
      </c>
      <c r="C2956" s="632" t="s">
        <v>634</v>
      </c>
      <c r="D2956" s="632" t="s">
        <v>2704</v>
      </c>
      <c r="E2956" s="632" t="s">
        <v>2706</v>
      </c>
      <c r="F2956" s="649">
        <v>127</v>
      </c>
      <c r="G2956" s="649">
        <v>273558</v>
      </c>
      <c r="H2956" s="649">
        <v>1.2445202675037532</v>
      </c>
      <c r="I2956" s="649">
        <v>2154</v>
      </c>
      <c r="J2956" s="649">
        <v>102</v>
      </c>
      <c r="K2956" s="649">
        <v>219810</v>
      </c>
      <c r="L2956" s="649">
        <v>1</v>
      </c>
      <c r="M2956" s="649">
        <v>2155</v>
      </c>
      <c r="N2956" s="649">
        <v>83</v>
      </c>
      <c r="O2956" s="649">
        <v>178948</v>
      </c>
      <c r="P2956" s="637">
        <v>0.81410308903143624</v>
      </c>
      <c r="Q2956" s="650">
        <v>2156</v>
      </c>
    </row>
    <row r="2957" spans="1:17" ht="14.4" customHeight="1" x14ac:dyDescent="0.3">
      <c r="A2957" s="631" t="s">
        <v>3259</v>
      </c>
      <c r="B2957" s="632" t="s">
        <v>2531</v>
      </c>
      <c r="C2957" s="632" t="s">
        <v>634</v>
      </c>
      <c r="D2957" s="632" t="s">
        <v>2918</v>
      </c>
      <c r="E2957" s="632" t="s">
        <v>2903</v>
      </c>
      <c r="F2957" s="649">
        <v>81</v>
      </c>
      <c r="G2957" s="649">
        <v>152928</v>
      </c>
      <c r="H2957" s="649">
        <v>1.0119640021175225</v>
      </c>
      <c r="I2957" s="649">
        <v>1888</v>
      </c>
      <c r="J2957" s="649">
        <v>80</v>
      </c>
      <c r="K2957" s="649">
        <v>151120</v>
      </c>
      <c r="L2957" s="649">
        <v>1</v>
      </c>
      <c r="M2957" s="649">
        <v>1889</v>
      </c>
      <c r="N2957" s="649">
        <v>47</v>
      </c>
      <c r="O2957" s="649">
        <v>88783</v>
      </c>
      <c r="P2957" s="637">
        <v>0.58750000000000002</v>
      </c>
      <c r="Q2957" s="650">
        <v>1889</v>
      </c>
    </row>
    <row r="2958" spans="1:17" ht="14.4" customHeight="1" x14ac:dyDescent="0.3">
      <c r="A2958" s="631" t="s">
        <v>3259</v>
      </c>
      <c r="B2958" s="632" t="s">
        <v>2531</v>
      </c>
      <c r="C2958" s="632" t="s">
        <v>634</v>
      </c>
      <c r="D2958" s="632" t="s">
        <v>2710</v>
      </c>
      <c r="E2958" s="632" t="s">
        <v>2711</v>
      </c>
      <c r="F2958" s="649">
        <v>2</v>
      </c>
      <c r="G2958" s="649">
        <v>1866</v>
      </c>
      <c r="H2958" s="649"/>
      <c r="I2958" s="649">
        <v>933</v>
      </c>
      <c r="J2958" s="649"/>
      <c r="K2958" s="649"/>
      <c r="L2958" s="649"/>
      <c r="M2958" s="649"/>
      <c r="N2958" s="649">
        <v>1</v>
      </c>
      <c r="O2958" s="649">
        <v>935</v>
      </c>
      <c r="P2958" s="637"/>
      <c r="Q2958" s="650">
        <v>935</v>
      </c>
    </row>
    <row r="2959" spans="1:17" ht="14.4" customHeight="1" x14ac:dyDescent="0.3">
      <c r="A2959" s="631" t="s">
        <v>3259</v>
      </c>
      <c r="B2959" s="632" t="s">
        <v>2531</v>
      </c>
      <c r="C2959" s="632" t="s">
        <v>634</v>
      </c>
      <c r="D2959" s="632" t="s">
        <v>2710</v>
      </c>
      <c r="E2959" s="632" t="s">
        <v>2712</v>
      </c>
      <c r="F2959" s="649">
        <v>1</v>
      </c>
      <c r="G2959" s="649">
        <v>933</v>
      </c>
      <c r="H2959" s="649">
        <v>0.99892933618843682</v>
      </c>
      <c r="I2959" s="649">
        <v>933</v>
      </c>
      <c r="J2959" s="649">
        <v>1</v>
      </c>
      <c r="K2959" s="649">
        <v>934</v>
      </c>
      <c r="L2959" s="649">
        <v>1</v>
      </c>
      <c r="M2959" s="649">
        <v>934</v>
      </c>
      <c r="N2959" s="649"/>
      <c r="O2959" s="649"/>
      <c r="P2959" s="637"/>
      <c r="Q2959" s="650"/>
    </row>
    <row r="2960" spans="1:17" ht="14.4" customHeight="1" x14ac:dyDescent="0.3">
      <c r="A2960" s="631" t="s">
        <v>3259</v>
      </c>
      <c r="B2960" s="632" t="s">
        <v>2531</v>
      </c>
      <c r="C2960" s="632" t="s">
        <v>634</v>
      </c>
      <c r="D2960" s="632" t="s">
        <v>2715</v>
      </c>
      <c r="E2960" s="632" t="s">
        <v>2716</v>
      </c>
      <c r="F2960" s="649">
        <v>2</v>
      </c>
      <c r="G2960" s="649">
        <v>16918</v>
      </c>
      <c r="H2960" s="649">
        <v>0.49994089834515365</v>
      </c>
      <c r="I2960" s="649">
        <v>8459</v>
      </c>
      <c r="J2960" s="649">
        <v>4</v>
      </c>
      <c r="K2960" s="649">
        <v>33840</v>
      </c>
      <c r="L2960" s="649">
        <v>1</v>
      </c>
      <c r="M2960" s="649">
        <v>8460</v>
      </c>
      <c r="N2960" s="649">
        <v>7</v>
      </c>
      <c r="O2960" s="649">
        <v>59234</v>
      </c>
      <c r="P2960" s="637">
        <v>1.7504137115839244</v>
      </c>
      <c r="Q2960" s="650">
        <v>8462</v>
      </c>
    </row>
    <row r="2961" spans="1:17" ht="14.4" customHeight="1" x14ac:dyDescent="0.3">
      <c r="A2961" s="631" t="s">
        <v>3259</v>
      </c>
      <c r="B2961" s="632" t="s">
        <v>2531</v>
      </c>
      <c r="C2961" s="632" t="s">
        <v>634</v>
      </c>
      <c r="D2961" s="632" t="s">
        <v>2715</v>
      </c>
      <c r="E2961" s="632" t="s">
        <v>2717</v>
      </c>
      <c r="F2961" s="649">
        <v>44</v>
      </c>
      <c r="G2961" s="649">
        <v>372196</v>
      </c>
      <c r="H2961" s="649">
        <v>1.0730438793749639</v>
      </c>
      <c r="I2961" s="649">
        <v>8459</v>
      </c>
      <c r="J2961" s="649">
        <v>41</v>
      </c>
      <c r="K2961" s="649">
        <v>346860</v>
      </c>
      <c r="L2961" s="649">
        <v>1</v>
      </c>
      <c r="M2961" s="649">
        <v>8460</v>
      </c>
      <c r="N2961" s="649">
        <v>24</v>
      </c>
      <c r="O2961" s="649">
        <v>203088</v>
      </c>
      <c r="P2961" s="637">
        <v>0.58550423802110363</v>
      </c>
      <c r="Q2961" s="650">
        <v>8462</v>
      </c>
    </row>
    <row r="2962" spans="1:17" ht="14.4" customHeight="1" x14ac:dyDescent="0.3">
      <c r="A2962" s="631" t="s">
        <v>3259</v>
      </c>
      <c r="B2962" s="632" t="s">
        <v>2531</v>
      </c>
      <c r="C2962" s="632" t="s">
        <v>634</v>
      </c>
      <c r="D2962" s="632" t="s">
        <v>2762</v>
      </c>
      <c r="E2962" s="632" t="s">
        <v>2763</v>
      </c>
      <c r="F2962" s="649"/>
      <c r="G2962" s="649"/>
      <c r="H2962" s="649"/>
      <c r="I2962" s="649"/>
      <c r="J2962" s="649">
        <v>1</v>
      </c>
      <c r="K2962" s="649">
        <v>160</v>
      </c>
      <c r="L2962" s="649">
        <v>1</v>
      </c>
      <c r="M2962" s="649">
        <v>160</v>
      </c>
      <c r="N2962" s="649"/>
      <c r="O2962" s="649"/>
      <c r="P2962" s="637"/>
      <c r="Q2962" s="650"/>
    </row>
    <row r="2963" spans="1:17" ht="14.4" customHeight="1" x14ac:dyDescent="0.3">
      <c r="A2963" s="631" t="s">
        <v>3259</v>
      </c>
      <c r="B2963" s="632" t="s">
        <v>2531</v>
      </c>
      <c r="C2963" s="632" t="s">
        <v>634</v>
      </c>
      <c r="D2963" s="632" t="s">
        <v>2981</v>
      </c>
      <c r="E2963" s="632" t="s">
        <v>2982</v>
      </c>
      <c r="F2963" s="649">
        <v>4</v>
      </c>
      <c r="G2963" s="649">
        <v>0</v>
      </c>
      <c r="H2963" s="649"/>
      <c r="I2963" s="649">
        <v>0</v>
      </c>
      <c r="J2963" s="649">
        <v>5</v>
      </c>
      <c r="K2963" s="649">
        <v>0</v>
      </c>
      <c r="L2963" s="649"/>
      <c r="M2963" s="649">
        <v>0</v>
      </c>
      <c r="N2963" s="649">
        <v>7</v>
      </c>
      <c r="O2963" s="649">
        <v>0</v>
      </c>
      <c r="P2963" s="637"/>
      <c r="Q2963" s="650">
        <v>0</v>
      </c>
    </row>
    <row r="2964" spans="1:17" ht="14.4" customHeight="1" x14ac:dyDescent="0.3">
      <c r="A2964" s="631" t="s">
        <v>3259</v>
      </c>
      <c r="B2964" s="632" t="s">
        <v>2531</v>
      </c>
      <c r="C2964" s="632" t="s">
        <v>634</v>
      </c>
      <c r="D2964" s="632" t="s">
        <v>2721</v>
      </c>
      <c r="E2964" s="632" t="s">
        <v>2722</v>
      </c>
      <c r="F2964" s="649">
        <v>4</v>
      </c>
      <c r="G2964" s="649">
        <v>8212</v>
      </c>
      <c r="H2964" s="649">
        <v>2</v>
      </c>
      <c r="I2964" s="649">
        <v>2053</v>
      </c>
      <c r="J2964" s="649">
        <v>2</v>
      </c>
      <c r="K2964" s="649">
        <v>4106</v>
      </c>
      <c r="L2964" s="649">
        <v>1</v>
      </c>
      <c r="M2964" s="649">
        <v>2053</v>
      </c>
      <c r="N2964" s="649">
        <v>7</v>
      </c>
      <c r="O2964" s="649">
        <v>14385</v>
      </c>
      <c r="P2964" s="637">
        <v>3.503409644422796</v>
      </c>
      <c r="Q2964" s="650">
        <v>2055</v>
      </c>
    </row>
    <row r="2965" spans="1:17" ht="14.4" customHeight="1" x14ac:dyDescent="0.3">
      <c r="A2965" s="631" t="s">
        <v>3259</v>
      </c>
      <c r="B2965" s="632" t="s">
        <v>2531</v>
      </c>
      <c r="C2965" s="632" t="s">
        <v>634</v>
      </c>
      <c r="D2965" s="632" t="s">
        <v>2922</v>
      </c>
      <c r="E2965" s="632" t="s">
        <v>2923</v>
      </c>
      <c r="F2965" s="649"/>
      <c r="G2965" s="649"/>
      <c r="H2965" s="649"/>
      <c r="I2965" s="649"/>
      <c r="J2965" s="649"/>
      <c r="K2965" s="649"/>
      <c r="L2965" s="649"/>
      <c r="M2965" s="649"/>
      <c r="N2965" s="649">
        <v>2</v>
      </c>
      <c r="O2965" s="649">
        <v>11510</v>
      </c>
      <c r="P2965" s="637"/>
      <c r="Q2965" s="650">
        <v>5755</v>
      </c>
    </row>
    <row r="2966" spans="1:17" ht="14.4" customHeight="1" x14ac:dyDescent="0.3">
      <c r="A2966" s="631" t="s">
        <v>3259</v>
      </c>
      <c r="B2966" s="632" t="s">
        <v>2531</v>
      </c>
      <c r="C2966" s="632" t="s">
        <v>634</v>
      </c>
      <c r="D2966" s="632" t="s">
        <v>2925</v>
      </c>
      <c r="E2966" s="632" t="s">
        <v>2927</v>
      </c>
      <c r="F2966" s="649"/>
      <c r="G2966" s="649"/>
      <c r="H2966" s="649"/>
      <c r="I2966" s="649"/>
      <c r="J2966" s="649"/>
      <c r="K2966" s="649"/>
      <c r="L2966" s="649"/>
      <c r="M2966" s="649"/>
      <c r="N2966" s="649">
        <v>1</v>
      </c>
      <c r="O2966" s="649">
        <v>580</v>
      </c>
      <c r="P2966" s="637"/>
      <c r="Q2966" s="650">
        <v>580</v>
      </c>
    </row>
    <row r="2967" spans="1:17" ht="14.4" customHeight="1" x14ac:dyDescent="0.3">
      <c r="A2967" s="631" t="s">
        <v>3259</v>
      </c>
      <c r="B2967" s="632" t="s">
        <v>2531</v>
      </c>
      <c r="C2967" s="632" t="s">
        <v>634</v>
      </c>
      <c r="D2967" s="632" t="s">
        <v>2734</v>
      </c>
      <c r="E2967" s="632" t="s">
        <v>2735</v>
      </c>
      <c r="F2967" s="649"/>
      <c r="G2967" s="649"/>
      <c r="H2967" s="649"/>
      <c r="I2967" s="649"/>
      <c r="J2967" s="649">
        <v>1</v>
      </c>
      <c r="K2967" s="649">
        <v>352</v>
      </c>
      <c r="L2967" s="649">
        <v>1</v>
      </c>
      <c r="M2967" s="649">
        <v>352</v>
      </c>
      <c r="N2967" s="649"/>
      <c r="O2967" s="649"/>
      <c r="P2967" s="637"/>
      <c r="Q2967" s="650"/>
    </row>
    <row r="2968" spans="1:17" ht="14.4" customHeight="1" thickBot="1" x14ac:dyDescent="0.35">
      <c r="A2968" s="639" t="s">
        <v>3259</v>
      </c>
      <c r="B2968" s="640" t="s">
        <v>2531</v>
      </c>
      <c r="C2968" s="640" t="s">
        <v>634</v>
      </c>
      <c r="D2968" s="640" t="s">
        <v>2928</v>
      </c>
      <c r="E2968" s="640" t="s">
        <v>2929</v>
      </c>
      <c r="F2968" s="651">
        <v>15</v>
      </c>
      <c r="G2968" s="651">
        <v>0</v>
      </c>
      <c r="H2968" s="651"/>
      <c r="I2968" s="651">
        <v>0</v>
      </c>
      <c r="J2968" s="651">
        <v>12</v>
      </c>
      <c r="K2968" s="651">
        <v>0</v>
      </c>
      <c r="L2968" s="651"/>
      <c r="M2968" s="651">
        <v>0</v>
      </c>
      <c r="N2968" s="651">
        <v>4</v>
      </c>
      <c r="O2968" s="651">
        <v>0</v>
      </c>
      <c r="P2968" s="645"/>
      <c r="Q2968" s="652">
        <v>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6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97" t="s">
        <v>99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2" spans="1:13" ht="14.4" customHeight="1" x14ac:dyDescent="0.3">
      <c r="A2" s="269" t="s">
        <v>282</v>
      </c>
      <c r="B2" s="122"/>
      <c r="C2" s="122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4"/>
      <c r="C3" s="264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4"/>
      <c r="C4" s="264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4"/>
      <c r="C5" s="264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4"/>
      <c r="C6" s="264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4"/>
      <c r="C7" s="264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4"/>
      <c r="C8" s="264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4"/>
      <c r="C9" s="264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4"/>
      <c r="C10" s="264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4"/>
      <c r="C11" s="264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4"/>
      <c r="C12" s="264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4"/>
      <c r="C13" s="264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4"/>
      <c r="C14" s="264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4"/>
      <c r="C15" s="264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4"/>
      <c r="C16" s="264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4"/>
      <c r="C17" s="264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4"/>
      <c r="C18" s="264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4"/>
      <c r="C19" s="264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4"/>
      <c r="C20" s="264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4"/>
      <c r="C21" s="264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4"/>
      <c r="C22" s="264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4"/>
      <c r="C23" s="264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4"/>
      <c r="C24" s="264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4"/>
      <c r="C25" s="264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4"/>
      <c r="C26" s="264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4"/>
      <c r="C27" s="264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4"/>
      <c r="C28" s="264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4"/>
      <c r="C29" s="264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4"/>
      <c r="C30" s="264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97" t="s">
        <v>71</v>
      </c>
      <c r="C31" s="498"/>
      <c r="D31" s="498"/>
      <c r="E31" s="499"/>
      <c r="F31" s="101" t="s">
        <v>71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72</v>
      </c>
      <c r="C32" s="103" t="s">
        <v>73</v>
      </c>
      <c r="D32" s="103" t="s">
        <v>74</v>
      </c>
      <c r="E32" s="104" t="s">
        <v>2</v>
      </c>
      <c r="F32" s="105" t="s">
        <v>75</v>
      </c>
      <c r="G32" s="265"/>
      <c r="H32" s="265" t="s">
        <v>100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87</v>
      </c>
      <c r="B33" s="123"/>
      <c r="C33" s="123"/>
      <c r="D33" s="80" t="str">
        <f>IF(C33="","",C33-B33)</f>
        <v/>
      </c>
      <c r="E33" s="81" t="str">
        <f>IF(C33="","",C33/B33)</f>
        <v/>
      </c>
      <c r="F33" s="82"/>
      <c r="G33" s="265">
        <v>0</v>
      </c>
      <c r="H33" s="266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88</v>
      </c>
      <c r="B34" s="124"/>
      <c r="C34" s="124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5">
        <v>1</v>
      </c>
      <c r="H34" s="266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89</v>
      </c>
      <c r="B35" s="124"/>
      <c r="C35" s="124"/>
      <c r="D35" s="83" t="str">
        <f t="shared" si="0"/>
        <v/>
      </c>
      <c r="E35" s="84" t="str">
        <f t="shared" si="1"/>
        <v/>
      </c>
      <c r="F35" s="85"/>
      <c r="G35" s="267"/>
      <c r="H35" s="267"/>
      <c r="I35" s="76"/>
      <c r="J35" s="76"/>
      <c r="K35" s="76"/>
      <c r="L35" s="76"/>
      <c r="M35" s="76"/>
    </row>
    <row r="36" spans="1:13" ht="14.4" customHeight="1" x14ac:dyDescent="0.3">
      <c r="A36" s="107" t="s">
        <v>90</v>
      </c>
      <c r="B36" s="124"/>
      <c r="C36" s="124"/>
      <c r="D36" s="83" t="str">
        <f t="shared" si="0"/>
        <v/>
      </c>
      <c r="E36" s="84" t="str">
        <f t="shared" si="1"/>
        <v/>
      </c>
      <c r="F36" s="85"/>
      <c r="G36" s="267"/>
      <c r="H36" s="267"/>
      <c r="I36" s="76"/>
      <c r="J36" s="76"/>
      <c r="K36" s="76"/>
      <c r="L36" s="76"/>
      <c r="M36" s="76"/>
    </row>
    <row r="37" spans="1:13" ht="14.4" customHeight="1" x14ac:dyDescent="0.3">
      <c r="A37" s="107" t="s">
        <v>91</v>
      </c>
      <c r="B37" s="124"/>
      <c r="C37" s="124"/>
      <c r="D37" s="83" t="str">
        <f t="shared" si="0"/>
        <v/>
      </c>
      <c r="E37" s="84" t="str">
        <f t="shared" si="1"/>
        <v/>
      </c>
      <c r="F37" s="85"/>
      <c r="G37" s="267"/>
      <c r="H37" s="267"/>
      <c r="I37" s="76"/>
      <c r="J37" s="76"/>
      <c r="K37" s="76"/>
      <c r="L37" s="76"/>
      <c r="M37" s="76"/>
    </row>
    <row r="38" spans="1:13" ht="14.4" customHeight="1" x14ac:dyDescent="0.3">
      <c r="A38" s="107" t="s">
        <v>92</v>
      </c>
      <c r="B38" s="124"/>
      <c r="C38" s="124"/>
      <c r="D38" s="83" t="str">
        <f t="shared" si="0"/>
        <v/>
      </c>
      <c r="E38" s="84" t="str">
        <f t="shared" si="1"/>
        <v/>
      </c>
      <c r="F38" s="85"/>
      <c r="G38" s="267"/>
      <c r="H38" s="267"/>
      <c r="I38" s="76"/>
      <c r="J38" s="76"/>
      <c r="K38" s="76"/>
      <c r="L38" s="76"/>
      <c r="M38" s="76"/>
    </row>
    <row r="39" spans="1:13" ht="14.4" customHeight="1" x14ac:dyDescent="0.3">
      <c r="A39" s="107" t="s">
        <v>93</v>
      </c>
      <c r="B39" s="124"/>
      <c r="C39" s="124"/>
      <c r="D39" s="83" t="str">
        <f t="shared" si="0"/>
        <v/>
      </c>
      <c r="E39" s="84" t="str">
        <f t="shared" si="1"/>
        <v/>
      </c>
      <c r="F39" s="85"/>
      <c r="G39" s="267"/>
      <c r="H39" s="267"/>
      <c r="I39" s="76"/>
      <c r="J39" s="76"/>
      <c r="K39" s="76"/>
      <c r="L39" s="76"/>
      <c r="M39" s="76"/>
    </row>
    <row r="40" spans="1:13" ht="14.4" customHeight="1" x14ac:dyDescent="0.3">
      <c r="A40" s="107" t="s">
        <v>94</v>
      </c>
      <c r="B40" s="124"/>
      <c r="C40" s="124"/>
      <c r="D40" s="83" t="str">
        <f t="shared" si="0"/>
        <v/>
      </c>
      <c r="E40" s="84" t="str">
        <f t="shared" si="1"/>
        <v/>
      </c>
      <c r="F40" s="85"/>
      <c r="G40" s="267"/>
      <c r="H40" s="267"/>
      <c r="I40" s="76"/>
      <c r="J40" s="76"/>
      <c r="K40" s="76"/>
      <c r="L40" s="76"/>
      <c r="M40" s="76"/>
    </row>
    <row r="41" spans="1:13" ht="14.4" customHeight="1" x14ac:dyDescent="0.3">
      <c r="A41" s="107" t="s">
        <v>95</v>
      </c>
      <c r="B41" s="124"/>
      <c r="C41" s="124"/>
      <c r="D41" s="83" t="str">
        <f t="shared" si="0"/>
        <v/>
      </c>
      <c r="E41" s="84" t="str">
        <f t="shared" si="1"/>
        <v/>
      </c>
      <c r="F41" s="85"/>
      <c r="G41" s="267"/>
      <c r="H41" s="267"/>
      <c r="I41" s="76"/>
      <c r="J41" s="76"/>
      <c r="K41" s="76"/>
      <c r="L41" s="76"/>
      <c r="M41" s="76"/>
    </row>
    <row r="42" spans="1:13" ht="14.4" customHeight="1" x14ac:dyDescent="0.3">
      <c r="A42" s="107" t="s">
        <v>96</v>
      </c>
      <c r="B42" s="124"/>
      <c r="C42" s="124"/>
      <c r="D42" s="83" t="str">
        <f t="shared" si="0"/>
        <v/>
      </c>
      <c r="E42" s="84" t="str">
        <f t="shared" si="1"/>
        <v/>
      </c>
      <c r="F42" s="85"/>
      <c r="G42" s="267"/>
      <c r="H42" s="267"/>
      <c r="I42" s="76"/>
      <c r="J42" s="76"/>
      <c r="K42" s="76"/>
      <c r="L42" s="76"/>
      <c r="M42" s="76"/>
    </row>
    <row r="43" spans="1:13" ht="14.4" customHeight="1" x14ac:dyDescent="0.3">
      <c r="A43" s="107" t="s">
        <v>97</v>
      </c>
      <c r="B43" s="124"/>
      <c r="C43" s="124"/>
      <c r="D43" s="83" t="str">
        <f t="shared" si="0"/>
        <v/>
      </c>
      <c r="E43" s="84" t="str">
        <f t="shared" si="1"/>
        <v/>
      </c>
      <c r="F43" s="85"/>
      <c r="G43" s="267"/>
      <c r="H43" s="267"/>
      <c r="I43" s="76"/>
      <c r="J43" s="76"/>
      <c r="K43" s="76"/>
      <c r="L43" s="76"/>
      <c r="M43" s="76"/>
    </row>
    <row r="44" spans="1:13" ht="14.4" customHeight="1" x14ac:dyDescent="0.3">
      <c r="A44" s="107" t="s">
        <v>98</v>
      </c>
      <c r="B44" s="124"/>
      <c r="C44" s="124"/>
      <c r="D44" s="83" t="str">
        <f t="shared" si="0"/>
        <v/>
      </c>
      <c r="E44" s="84" t="str">
        <f t="shared" si="1"/>
        <v/>
      </c>
      <c r="F44" s="85"/>
      <c r="G44" s="267"/>
      <c r="H44" s="267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101</v>
      </c>
      <c r="B45" s="125"/>
      <c r="C45" s="125"/>
      <c r="D45" s="86" t="str">
        <f t="shared" si="0"/>
        <v/>
      </c>
      <c r="E45" s="87" t="str">
        <f t="shared" si="1"/>
        <v/>
      </c>
      <c r="F45" s="88"/>
      <c r="G45" s="267"/>
      <c r="H45" s="267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2" priority="2" operator="greaterThan">
      <formula>1</formula>
    </cfRule>
  </conditionalFormatting>
  <conditionalFormatting sqref="F33:F45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160" customWidth="1" collapsed="1"/>
    <col min="2" max="2" width="7.77734375" style="137" hidden="1" customWidth="1" outlineLevel="1"/>
    <col min="3" max="3" width="7.21875" style="160" hidden="1" customWidth="1"/>
    <col min="4" max="4" width="7.77734375" style="137" customWidth="1"/>
    <col min="5" max="5" width="7.21875" style="160" hidden="1" customWidth="1"/>
    <col min="6" max="6" width="7.77734375" style="137" customWidth="1"/>
    <col min="7" max="7" width="7.77734375" style="243" customWidth="1" collapsed="1"/>
    <col min="8" max="8" width="7.77734375" style="137" hidden="1" customWidth="1" outlineLevel="1"/>
    <col min="9" max="9" width="7.21875" style="160" hidden="1" customWidth="1"/>
    <col min="10" max="10" width="7.77734375" style="137" customWidth="1"/>
    <col min="11" max="11" width="7.21875" style="160" hidden="1" customWidth="1"/>
    <col min="12" max="12" width="7.77734375" style="137" customWidth="1"/>
    <col min="13" max="13" width="7.77734375" style="243" customWidth="1"/>
    <col min="14" max="16384" width="8.88671875" style="160"/>
  </cols>
  <sheetData>
    <row r="1" spans="1:13" ht="18.600000000000001" customHeight="1" thickBot="1" x14ac:dyDescent="0.4">
      <c r="A1" s="378" t="s">
        <v>138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ht="14.4" customHeight="1" thickBot="1" x14ac:dyDescent="0.35">
      <c r="A2" s="269" t="s">
        <v>282</v>
      </c>
      <c r="B2" s="259"/>
      <c r="C2" s="142"/>
      <c r="D2" s="259"/>
      <c r="E2" s="142"/>
      <c r="F2" s="259"/>
      <c r="G2" s="260"/>
      <c r="H2" s="259"/>
      <c r="I2" s="142"/>
      <c r="J2" s="259"/>
      <c r="K2" s="142"/>
      <c r="L2" s="259"/>
      <c r="M2" s="260"/>
    </row>
    <row r="3" spans="1:13" ht="14.4" customHeight="1" thickBot="1" x14ac:dyDescent="0.35">
      <c r="A3" s="253" t="s">
        <v>139</v>
      </c>
      <c r="B3" s="254">
        <f>SUBTOTAL(9,B6:B1048576)</f>
        <v>0</v>
      </c>
      <c r="C3" s="255">
        <f t="shared" ref="C3:L3" si="0">SUBTOTAL(9,C6:C1048576)</f>
        <v>0</v>
      </c>
      <c r="D3" s="255">
        <f t="shared" si="0"/>
        <v>0</v>
      </c>
      <c r="E3" s="255">
        <f t="shared" si="0"/>
        <v>0</v>
      </c>
      <c r="F3" s="255">
        <f t="shared" si="0"/>
        <v>0</v>
      </c>
      <c r="G3" s="258" t="str">
        <f>IF(D3&lt;&gt;0,F3/D3,"")</f>
        <v/>
      </c>
      <c r="H3" s="254">
        <f t="shared" si="0"/>
        <v>-28674.75</v>
      </c>
      <c r="I3" s="255">
        <f t="shared" si="0"/>
        <v>98.070214439618326</v>
      </c>
      <c r="J3" s="255">
        <f t="shared" si="0"/>
        <v>-292.39</v>
      </c>
      <c r="K3" s="255">
        <f t="shared" si="0"/>
        <v>1</v>
      </c>
      <c r="L3" s="255">
        <f t="shared" si="0"/>
        <v>-182710.69999999998</v>
      </c>
      <c r="M3" s="256">
        <f>IF(J3&lt;&gt;0,L3/J3,"")</f>
        <v>624.8869660385102</v>
      </c>
    </row>
    <row r="4" spans="1:13" ht="14.4" customHeight="1" x14ac:dyDescent="0.3">
      <c r="A4" s="500" t="s">
        <v>102</v>
      </c>
      <c r="B4" s="478" t="s">
        <v>107</v>
      </c>
      <c r="C4" s="479"/>
      <c r="D4" s="479"/>
      <c r="E4" s="479"/>
      <c r="F4" s="479"/>
      <c r="G4" s="481"/>
      <c r="H4" s="478" t="s">
        <v>108</v>
      </c>
      <c r="I4" s="479"/>
      <c r="J4" s="479"/>
      <c r="K4" s="479"/>
      <c r="L4" s="479"/>
      <c r="M4" s="481"/>
    </row>
    <row r="5" spans="1:13" s="241" customFormat="1" ht="14.4" customHeight="1" thickBot="1" x14ac:dyDescent="0.35">
      <c r="A5" s="711"/>
      <c r="B5" s="712">
        <v>2015</v>
      </c>
      <c r="C5" s="713"/>
      <c r="D5" s="713">
        <v>2017</v>
      </c>
      <c r="E5" s="713"/>
      <c r="F5" s="713">
        <v>2018</v>
      </c>
      <c r="G5" s="705" t="s">
        <v>2</v>
      </c>
      <c r="H5" s="712">
        <v>2015</v>
      </c>
      <c r="I5" s="713"/>
      <c r="J5" s="713">
        <v>2017</v>
      </c>
      <c r="K5" s="713"/>
      <c r="L5" s="713">
        <v>2018</v>
      </c>
      <c r="M5" s="705" t="s">
        <v>2</v>
      </c>
    </row>
    <row r="6" spans="1:13" ht="14.4" customHeight="1" thickBot="1" x14ac:dyDescent="0.35">
      <c r="A6" s="716" t="s">
        <v>759</v>
      </c>
      <c r="B6" s="714"/>
      <c r="C6" s="715"/>
      <c r="D6" s="714"/>
      <c r="E6" s="715"/>
      <c r="F6" s="714"/>
      <c r="G6" s="285"/>
      <c r="H6" s="714">
        <v>-28674.75</v>
      </c>
      <c r="I6" s="715">
        <v>98.070214439618326</v>
      </c>
      <c r="J6" s="714">
        <v>-292.39</v>
      </c>
      <c r="K6" s="715">
        <v>1</v>
      </c>
      <c r="L6" s="714">
        <v>-182710.69999999998</v>
      </c>
      <c r="M6" s="286">
        <v>624.8869660385102</v>
      </c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160" bestFit="1" customWidth="1"/>
    <col min="2" max="2" width="8.6640625" style="160" bestFit="1" customWidth="1"/>
    <col min="3" max="3" width="2.109375" style="160" bestFit="1" customWidth="1"/>
    <col min="4" max="4" width="8" style="160" bestFit="1" customWidth="1"/>
    <col min="5" max="5" width="52.88671875" style="160" bestFit="1" customWidth="1" collapsed="1"/>
    <col min="6" max="7" width="11.109375" style="240" hidden="1" customWidth="1" outlineLevel="1"/>
    <col min="8" max="9" width="9.33203125" style="240" hidden="1" customWidth="1"/>
    <col min="10" max="11" width="11.109375" style="240" customWidth="1"/>
    <col min="12" max="13" width="9.33203125" style="240" hidden="1" customWidth="1"/>
    <col min="14" max="15" width="11.109375" style="240" customWidth="1"/>
    <col min="16" max="16" width="11.109375" style="243" customWidth="1"/>
    <col min="17" max="17" width="11.109375" style="240" customWidth="1"/>
    <col min="18" max="16384" width="8.88671875" style="160"/>
  </cols>
  <sheetData>
    <row r="1" spans="1:17" ht="18.600000000000001" customHeight="1" thickBot="1" x14ac:dyDescent="0.4">
      <c r="A1" s="378" t="s">
        <v>3261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ht="14.4" customHeight="1" thickBot="1" x14ac:dyDescent="0.35">
      <c r="A2" s="269" t="s">
        <v>282</v>
      </c>
      <c r="B2" s="142"/>
      <c r="C2" s="142"/>
      <c r="D2" s="142"/>
      <c r="E2" s="142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0"/>
      <c r="Q2" s="263"/>
    </row>
    <row r="3" spans="1:17" ht="14.4" customHeight="1" thickBot="1" x14ac:dyDescent="0.35">
      <c r="E3" s="100" t="s">
        <v>139</v>
      </c>
      <c r="F3" s="131">
        <f t="shared" ref="F3:O3" si="0">SUBTOTAL(9,F6:F1048576)</f>
        <v>-8.2700000000000014</v>
      </c>
      <c r="G3" s="135">
        <f t="shared" si="0"/>
        <v>-28674.75</v>
      </c>
      <c r="H3" s="136"/>
      <c r="I3" s="136"/>
      <c r="J3" s="131">
        <f t="shared" si="0"/>
        <v>-0.15000000000000002</v>
      </c>
      <c r="K3" s="135">
        <f t="shared" si="0"/>
        <v>-292.39</v>
      </c>
      <c r="L3" s="136"/>
      <c r="M3" s="136"/>
      <c r="N3" s="131">
        <f t="shared" si="0"/>
        <v>-28.77</v>
      </c>
      <c r="O3" s="135">
        <f t="shared" si="0"/>
        <v>-182710.69999999998</v>
      </c>
      <c r="P3" s="111">
        <f>IF(K3=0,"",O3/K3)</f>
        <v>624.8869660385102</v>
      </c>
      <c r="Q3" s="133">
        <f>IF(N3=0,"",O3/N3)</f>
        <v>6350.7368786930829</v>
      </c>
    </row>
    <row r="4" spans="1:17" ht="14.4" customHeight="1" x14ac:dyDescent="0.3">
      <c r="A4" s="486" t="s">
        <v>69</v>
      </c>
      <c r="B4" s="484" t="s">
        <v>103</v>
      </c>
      <c r="C4" s="486" t="s">
        <v>104</v>
      </c>
      <c r="D4" s="495" t="s">
        <v>76</v>
      </c>
      <c r="E4" s="487" t="s">
        <v>11</v>
      </c>
      <c r="F4" s="493">
        <v>2015</v>
      </c>
      <c r="G4" s="494"/>
      <c r="H4" s="134"/>
      <c r="I4" s="134"/>
      <c r="J4" s="493">
        <v>2017</v>
      </c>
      <c r="K4" s="494"/>
      <c r="L4" s="134"/>
      <c r="M4" s="134"/>
      <c r="N4" s="493">
        <v>2018</v>
      </c>
      <c r="O4" s="494"/>
      <c r="P4" s="496" t="s">
        <v>2</v>
      </c>
      <c r="Q4" s="485" t="s">
        <v>106</v>
      </c>
    </row>
    <row r="5" spans="1:17" ht="14.4" customHeight="1" thickBot="1" x14ac:dyDescent="0.35">
      <c r="A5" s="696"/>
      <c r="B5" s="694"/>
      <c r="C5" s="696"/>
      <c r="D5" s="706"/>
      <c r="E5" s="698"/>
      <c r="F5" s="707" t="s">
        <v>77</v>
      </c>
      <c r="G5" s="708" t="s">
        <v>14</v>
      </c>
      <c r="H5" s="709"/>
      <c r="I5" s="709"/>
      <c r="J5" s="707" t="s">
        <v>77</v>
      </c>
      <c r="K5" s="708" t="s">
        <v>14</v>
      </c>
      <c r="L5" s="709"/>
      <c r="M5" s="709"/>
      <c r="N5" s="707" t="s">
        <v>77</v>
      </c>
      <c r="O5" s="708" t="s">
        <v>14</v>
      </c>
      <c r="P5" s="710"/>
      <c r="Q5" s="703"/>
    </row>
    <row r="6" spans="1:17" ht="14.4" customHeight="1" x14ac:dyDescent="0.3">
      <c r="A6" s="624" t="s">
        <v>513</v>
      </c>
      <c r="B6" s="625" t="s">
        <v>2531</v>
      </c>
      <c r="C6" s="625" t="s">
        <v>2499</v>
      </c>
      <c r="D6" s="625" t="s">
        <v>2533</v>
      </c>
      <c r="E6" s="625" t="s">
        <v>618</v>
      </c>
      <c r="F6" s="147"/>
      <c r="G6" s="147"/>
      <c r="H6" s="147"/>
      <c r="I6" s="147"/>
      <c r="J6" s="147"/>
      <c r="K6" s="147"/>
      <c r="L6" s="147"/>
      <c r="M6" s="147"/>
      <c r="N6" s="147">
        <v>-5</v>
      </c>
      <c r="O6" s="147">
        <v>-12952.65</v>
      </c>
      <c r="P6" s="630"/>
      <c r="Q6" s="648">
        <v>2590.5299999999997</v>
      </c>
    </row>
    <row r="7" spans="1:17" ht="14.4" customHeight="1" x14ac:dyDescent="0.3">
      <c r="A7" s="631" t="s">
        <v>513</v>
      </c>
      <c r="B7" s="632" t="s">
        <v>2531</v>
      </c>
      <c r="C7" s="632" t="s">
        <v>2499</v>
      </c>
      <c r="D7" s="632" t="s">
        <v>2534</v>
      </c>
      <c r="E7" s="632" t="s">
        <v>618</v>
      </c>
      <c r="F7" s="649"/>
      <c r="G7" s="649"/>
      <c r="H7" s="649"/>
      <c r="I7" s="649"/>
      <c r="J7" s="649"/>
      <c r="K7" s="649"/>
      <c r="L7" s="649"/>
      <c r="M7" s="649"/>
      <c r="N7" s="649">
        <v>-3</v>
      </c>
      <c r="O7" s="649">
        <v>-19428.93</v>
      </c>
      <c r="P7" s="637"/>
      <c r="Q7" s="650">
        <v>6476.31</v>
      </c>
    </row>
    <row r="8" spans="1:17" ht="14.4" customHeight="1" x14ac:dyDescent="0.3">
      <c r="A8" s="631" t="s">
        <v>513</v>
      </c>
      <c r="B8" s="632" t="s">
        <v>2531</v>
      </c>
      <c r="C8" s="632" t="s">
        <v>2499</v>
      </c>
      <c r="D8" s="632" t="s">
        <v>2535</v>
      </c>
      <c r="E8" s="632" t="s">
        <v>675</v>
      </c>
      <c r="F8" s="649"/>
      <c r="G8" s="649"/>
      <c r="H8" s="649"/>
      <c r="I8" s="649"/>
      <c r="J8" s="649"/>
      <c r="K8" s="649"/>
      <c r="L8" s="649"/>
      <c r="M8" s="649"/>
      <c r="N8" s="649">
        <v>-0.18</v>
      </c>
      <c r="O8" s="649">
        <v>-865.18</v>
      </c>
      <c r="P8" s="637"/>
      <c r="Q8" s="650">
        <v>4806.5555555555557</v>
      </c>
    </row>
    <row r="9" spans="1:17" ht="14.4" customHeight="1" x14ac:dyDescent="0.3">
      <c r="A9" s="631" t="s">
        <v>513</v>
      </c>
      <c r="B9" s="632" t="s">
        <v>2531</v>
      </c>
      <c r="C9" s="632" t="s">
        <v>2499</v>
      </c>
      <c r="D9" s="632" t="s">
        <v>2538</v>
      </c>
      <c r="E9" s="632" t="s">
        <v>675</v>
      </c>
      <c r="F9" s="649"/>
      <c r="G9" s="649"/>
      <c r="H9" s="649"/>
      <c r="I9" s="649"/>
      <c r="J9" s="649"/>
      <c r="K9" s="649"/>
      <c r="L9" s="649"/>
      <c r="M9" s="649"/>
      <c r="N9" s="649">
        <v>-0.54</v>
      </c>
      <c r="O9" s="649">
        <v>-5339.47</v>
      </c>
      <c r="P9" s="637"/>
      <c r="Q9" s="650">
        <v>9887.9074074074069</v>
      </c>
    </row>
    <row r="10" spans="1:17" ht="14.4" customHeight="1" x14ac:dyDescent="0.3">
      <c r="A10" s="631" t="s">
        <v>513</v>
      </c>
      <c r="B10" s="632" t="s">
        <v>2531</v>
      </c>
      <c r="C10" s="632" t="s">
        <v>2499</v>
      </c>
      <c r="D10" s="632" t="s">
        <v>2538</v>
      </c>
      <c r="E10" s="632" t="s">
        <v>754</v>
      </c>
      <c r="F10" s="649">
        <v>-0.02</v>
      </c>
      <c r="G10" s="649">
        <v>-197.75</v>
      </c>
      <c r="H10" s="649"/>
      <c r="I10" s="649">
        <v>9887.5</v>
      </c>
      <c r="J10" s="649"/>
      <c r="K10" s="649"/>
      <c r="L10" s="649"/>
      <c r="M10" s="649"/>
      <c r="N10" s="649"/>
      <c r="O10" s="649"/>
      <c r="P10" s="637"/>
      <c r="Q10" s="650"/>
    </row>
    <row r="11" spans="1:17" ht="14.4" customHeight="1" x14ac:dyDescent="0.3">
      <c r="A11" s="631" t="s">
        <v>513</v>
      </c>
      <c r="B11" s="632" t="s">
        <v>2531</v>
      </c>
      <c r="C11" s="632" t="s">
        <v>2499</v>
      </c>
      <c r="D11" s="632" t="s">
        <v>2542</v>
      </c>
      <c r="E11" s="632" t="s">
        <v>616</v>
      </c>
      <c r="F11" s="649">
        <v>0</v>
      </c>
      <c r="G11" s="649">
        <v>-1349.33</v>
      </c>
      <c r="H11" s="649"/>
      <c r="I11" s="649"/>
      <c r="J11" s="649"/>
      <c r="K11" s="649"/>
      <c r="L11" s="649"/>
      <c r="M11" s="649"/>
      <c r="N11" s="649"/>
      <c r="O11" s="649"/>
      <c r="P11" s="637"/>
      <c r="Q11" s="650"/>
    </row>
    <row r="12" spans="1:17" ht="14.4" customHeight="1" x14ac:dyDescent="0.3">
      <c r="A12" s="631" t="s">
        <v>513</v>
      </c>
      <c r="B12" s="632" t="s">
        <v>2531</v>
      </c>
      <c r="C12" s="632" t="s">
        <v>2499</v>
      </c>
      <c r="D12" s="632" t="s">
        <v>2544</v>
      </c>
      <c r="E12" s="632" t="s">
        <v>716</v>
      </c>
      <c r="F12" s="649">
        <v>-2</v>
      </c>
      <c r="G12" s="649">
        <v>-8854.0400000000009</v>
      </c>
      <c r="H12" s="649"/>
      <c r="I12" s="649">
        <v>4427.0200000000004</v>
      </c>
      <c r="J12" s="649"/>
      <c r="K12" s="649"/>
      <c r="L12" s="649"/>
      <c r="M12" s="649"/>
      <c r="N12" s="649"/>
      <c r="O12" s="649"/>
      <c r="P12" s="637"/>
      <c r="Q12" s="650"/>
    </row>
    <row r="13" spans="1:17" ht="14.4" customHeight="1" x14ac:dyDescent="0.3">
      <c r="A13" s="631" t="s">
        <v>513</v>
      </c>
      <c r="B13" s="632" t="s">
        <v>2531</v>
      </c>
      <c r="C13" s="632" t="s">
        <v>2499</v>
      </c>
      <c r="D13" s="632" t="s">
        <v>2545</v>
      </c>
      <c r="E13" s="632" t="s">
        <v>716</v>
      </c>
      <c r="F13" s="649">
        <v>-1.05</v>
      </c>
      <c r="G13" s="649">
        <v>-9296.75</v>
      </c>
      <c r="H13" s="649"/>
      <c r="I13" s="649">
        <v>8854.0476190476184</v>
      </c>
      <c r="J13" s="649"/>
      <c r="K13" s="649"/>
      <c r="L13" s="649"/>
      <c r="M13" s="649"/>
      <c r="N13" s="649"/>
      <c r="O13" s="649"/>
      <c r="P13" s="637"/>
      <c r="Q13" s="650"/>
    </row>
    <row r="14" spans="1:17" ht="14.4" customHeight="1" x14ac:dyDescent="0.3">
      <c r="A14" s="631" t="s">
        <v>513</v>
      </c>
      <c r="B14" s="632" t="s">
        <v>2531</v>
      </c>
      <c r="C14" s="632" t="s">
        <v>2499</v>
      </c>
      <c r="D14" s="632" t="s">
        <v>2546</v>
      </c>
      <c r="E14" s="632" t="s">
        <v>723</v>
      </c>
      <c r="F14" s="649"/>
      <c r="G14" s="649"/>
      <c r="H14" s="649"/>
      <c r="I14" s="649"/>
      <c r="J14" s="649">
        <v>-0.15000000000000002</v>
      </c>
      <c r="K14" s="649">
        <v>-292.39</v>
      </c>
      <c r="L14" s="649">
        <v>1</v>
      </c>
      <c r="M14" s="649">
        <v>1949.2666666666662</v>
      </c>
      <c r="N14" s="649"/>
      <c r="O14" s="649"/>
      <c r="P14" s="637"/>
      <c r="Q14" s="650"/>
    </row>
    <row r="15" spans="1:17" ht="14.4" customHeight="1" x14ac:dyDescent="0.3">
      <c r="A15" s="631" t="s">
        <v>513</v>
      </c>
      <c r="B15" s="632" t="s">
        <v>2531</v>
      </c>
      <c r="C15" s="632" t="s">
        <v>2499</v>
      </c>
      <c r="D15" s="632" t="s">
        <v>2547</v>
      </c>
      <c r="E15" s="632" t="s">
        <v>716</v>
      </c>
      <c r="F15" s="649">
        <v>-5</v>
      </c>
      <c r="G15" s="649">
        <v>-8854.0499999999993</v>
      </c>
      <c r="H15" s="649"/>
      <c r="I15" s="649">
        <v>1770.81</v>
      </c>
      <c r="J15" s="649"/>
      <c r="K15" s="649"/>
      <c r="L15" s="649"/>
      <c r="M15" s="649"/>
      <c r="N15" s="649">
        <v>-0.05</v>
      </c>
      <c r="O15" s="649">
        <v>-90.95</v>
      </c>
      <c r="P15" s="637"/>
      <c r="Q15" s="650">
        <v>1819</v>
      </c>
    </row>
    <row r="16" spans="1:17" ht="14.4" customHeight="1" x14ac:dyDescent="0.3">
      <c r="A16" s="631" t="s">
        <v>513</v>
      </c>
      <c r="B16" s="632" t="s">
        <v>2531</v>
      </c>
      <c r="C16" s="632" t="s">
        <v>2499</v>
      </c>
      <c r="D16" s="632" t="s">
        <v>2548</v>
      </c>
      <c r="E16" s="632" t="s">
        <v>625</v>
      </c>
      <c r="F16" s="649">
        <v>-0.15</v>
      </c>
      <c r="G16" s="649">
        <v>-77.64</v>
      </c>
      <c r="H16" s="649"/>
      <c r="I16" s="649">
        <v>517.6</v>
      </c>
      <c r="J16" s="649"/>
      <c r="K16" s="649"/>
      <c r="L16" s="649"/>
      <c r="M16" s="649"/>
      <c r="N16" s="649"/>
      <c r="O16" s="649"/>
      <c r="P16" s="637"/>
      <c r="Q16" s="650"/>
    </row>
    <row r="17" spans="1:17" ht="14.4" customHeight="1" x14ac:dyDescent="0.3">
      <c r="A17" s="631" t="s">
        <v>513</v>
      </c>
      <c r="B17" s="632" t="s">
        <v>2531</v>
      </c>
      <c r="C17" s="632" t="s">
        <v>2499</v>
      </c>
      <c r="D17" s="632" t="s">
        <v>2549</v>
      </c>
      <c r="E17" s="632" t="s">
        <v>627</v>
      </c>
      <c r="F17" s="649">
        <v>-0.05</v>
      </c>
      <c r="G17" s="649">
        <v>-45.19</v>
      </c>
      <c r="H17" s="649"/>
      <c r="I17" s="649">
        <v>903.8</v>
      </c>
      <c r="J17" s="649"/>
      <c r="K17" s="649"/>
      <c r="L17" s="649"/>
      <c r="M17" s="649"/>
      <c r="N17" s="649"/>
      <c r="O17" s="649"/>
      <c r="P17" s="637"/>
      <c r="Q17" s="650"/>
    </row>
    <row r="18" spans="1:17" ht="14.4" customHeight="1" x14ac:dyDescent="0.3">
      <c r="A18" s="631" t="s">
        <v>513</v>
      </c>
      <c r="B18" s="632" t="s">
        <v>2531</v>
      </c>
      <c r="C18" s="632" t="s">
        <v>2499</v>
      </c>
      <c r="D18" s="632" t="s">
        <v>2550</v>
      </c>
      <c r="E18" s="632" t="s">
        <v>716</v>
      </c>
      <c r="F18" s="649">
        <v>0</v>
      </c>
      <c r="G18" s="649">
        <v>0</v>
      </c>
      <c r="H18" s="649"/>
      <c r="I18" s="649"/>
      <c r="J18" s="649"/>
      <c r="K18" s="649"/>
      <c r="L18" s="649"/>
      <c r="M18" s="649"/>
      <c r="N18" s="649"/>
      <c r="O18" s="649"/>
      <c r="P18" s="637"/>
      <c r="Q18" s="650"/>
    </row>
    <row r="19" spans="1:17" ht="14.4" customHeight="1" x14ac:dyDescent="0.3">
      <c r="A19" s="631" t="s">
        <v>513</v>
      </c>
      <c r="B19" s="632" t="s">
        <v>2531</v>
      </c>
      <c r="C19" s="632" t="s">
        <v>2501</v>
      </c>
      <c r="D19" s="632" t="s">
        <v>2768</v>
      </c>
      <c r="E19" s="632" t="s">
        <v>2769</v>
      </c>
      <c r="F19" s="649"/>
      <c r="G19" s="649"/>
      <c r="H19" s="649"/>
      <c r="I19" s="649"/>
      <c r="J19" s="649"/>
      <c r="K19" s="649"/>
      <c r="L19" s="649"/>
      <c r="M19" s="649"/>
      <c r="N19" s="649">
        <v>0</v>
      </c>
      <c r="O19" s="649">
        <v>-272</v>
      </c>
      <c r="P19" s="637"/>
      <c r="Q19" s="650"/>
    </row>
    <row r="20" spans="1:17" ht="14.4" customHeight="1" x14ac:dyDescent="0.3">
      <c r="A20" s="631" t="s">
        <v>513</v>
      </c>
      <c r="B20" s="632" t="s">
        <v>2531</v>
      </c>
      <c r="C20" s="632" t="s">
        <v>2501</v>
      </c>
      <c r="D20" s="632" t="s">
        <v>2770</v>
      </c>
      <c r="E20" s="632" t="s">
        <v>2771</v>
      </c>
      <c r="F20" s="649"/>
      <c r="G20" s="649"/>
      <c r="H20" s="649"/>
      <c r="I20" s="649"/>
      <c r="J20" s="649"/>
      <c r="K20" s="649"/>
      <c r="L20" s="649"/>
      <c r="M20" s="649"/>
      <c r="N20" s="649">
        <v>-3</v>
      </c>
      <c r="O20" s="649">
        <v>-2916.96</v>
      </c>
      <c r="P20" s="637"/>
      <c r="Q20" s="650">
        <v>972.32</v>
      </c>
    </row>
    <row r="21" spans="1:17" ht="14.4" customHeight="1" x14ac:dyDescent="0.3">
      <c r="A21" s="631" t="s">
        <v>513</v>
      </c>
      <c r="B21" s="632" t="s">
        <v>2531</v>
      </c>
      <c r="C21" s="632" t="s">
        <v>2501</v>
      </c>
      <c r="D21" s="632" t="s">
        <v>2773</v>
      </c>
      <c r="E21" s="632" t="s">
        <v>2771</v>
      </c>
      <c r="F21" s="649"/>
      <c r="G21" s="649"/>
      <c r="H21" s="649"/>
      <c r="I21" s="649"/>
      <c r="J21" s="649"/>
      <c r="K21" s="649"/>
      <c r="L21" s="649"/>
      <c r="M21" s="649"/>
      <c r="N21" s="649">
        <v>-1</v>
      </c>
      <c r="O21" s="649">
        <v>-5394.91</v>
      </c>
      <c r="P21" s="637"/>
      <c r="Q21" s="650">
        <v>5394.91</v>
      </c>
    </row>
    <row r="22" spans="1:17" ht="14.4" customHeight="1" x14ac:dyDescent="0.3">
      <c r="A22" s="631" t="s">
        <v>513</v>
      </c>
      <c r="B22" s="632" t="s">
        <v>2531</v>
      </c>
      <c r="C22" s="632" t="s">
        <v>2501</v>
      </c>
      <c r="D22" s="632" t="s">
        <v>2774</v>
      </c>
      <c r="E22" s="632" t="s">
        <v>2771</v>
      </c>
      <c r="F22" s="649"/>
      <c r="G22" s="649"/>
      <c r="H22" s="649"/>
      <c r="I22" s="649"/>
      <c r="J22" s="649"/>
      <c r="K22" s="649"/>
      <c r="L22" s="649"/>
      <c r="M22" s="649"/>
      <c r="N22" s="649">
        <v>-1</v>
      </c>
      <c r="O22" s="649">
        <v>-3202.3</v>
      </c>
      <c r="P22" s="637"/>
      <c r="Q22" s="650">
        <v>3202.3</v>
      </c>
    </row>
    <row r="23" spans="1:17" ht="14.4" customHeight="1" x14ac:dyDescent="0.3">
      <c r="A23" s="631" t="s">
        <v>513</v>
      </c>
      <c r="B23" s="632" t="s">
        <v>2531</v>
      </c>
      <c r="C23" s="632" t="s">
        <v>2501</v>
      </c>
      <c r="D23" s="632" t="s">
        <v>2777</v>
      </c>
      <c r="E23" s="632" t="s">
        <v>2778</v>
      </c>
      <c r="F23" s="649"/>
      <c r="G23" s="649"/>
      <c r="H23" s="649"/>
      <c r="I23" s="649"/>
      <c r="J23" s="649"/>
      <c r="K23" s="649"/>
      <c r="L23" s="649"/>
      <c r="M23" s="649"/>
      <c r="N23" s="649">
        <v>0</v>
      </c>
      <c r="O23" s="649">
        <v>-2215.5</v>
      </c>
      <c r="P23" s="637"/>
      <c r="Q23" s="650"/>
    </row>
    <row r="24" spans="1:17" ht="14.4" customHeight="1" x14ac:dyDescent="0.3">
      <c r="A24" s="631" t="s">
        <v>513</v>
      </c>
      <c r="B24" s="632" t="s">
        <v>2531</v>
      </c>
      <c r="C24" s="632" t="s">
        <v>2501</v>
      </c>
      <c r="D24" s="632" t="s">
        <v>2779</v>
      </c>
      <c r="E24" s="632" t="s">
        <v>2778</v>
      </c>
      <c r="F24" s="649"/>
      <c r="G24" s="649"/>
      <c r="H24" s="649"/>
      <c r="I24" s="649"/>
      <c r="J24" s="649"/>
      <c r="K24" s="649"/>
      <c r="L24" s="649"/>
      <c r="M24" s="649"/>
      <c r="N24" s="649">
        <v>-2</v>
      </c>
      <c r="O24" s="649">
        <v>-5500.85</v>
      </c>
      <c r="P24" s="637"/>
      <c r="Q24" s="650">
        <v>2750.4250000000002</v>
      </c>
    </row>
    <row r="25" spans="1:17" ht="14.4" customHeight="1" x14ac:dyDescent="0.3">
      <c r="A25" s="631" t="s">
        <v>513</v>
      </c>
      <c r="B25" s="632" t="s">
        <v>2531</v>
      </c>
      <c r="C25" s="632" t="s">
        <v>2501</v>
      </c>
      <c r="D25" s="632" t="s">
        <v>3177</v>
      </c>
      <c r="E25" s="632" t="s">
        <v>3178</v>
      </c>
      <c r="F25" s="649"/>
      <c r="G25" s="649"/>
      <c r="H25" s="649"/>
      <c r="I25" s="649"/>
      <c r="J25" s="649"/>
      <c r="K25" s="649"/>
      <c r="L25" s="649"/>
      <c r="M25" s="649"/>
      <c r="N25" s="649">
        <v>0</v>
      </c>
      <c r="O25" s="649">
        <v>-5143.8900000000003</v>
      </c>
      <c r="P25" s="637"/>
      <c r="Q25" s="650"/>
    </row>
    <row r="26" spans="1:17" ht="14.4" customHeight="1" x14ac:dyDescent="0.3">
      <c r="A26" s="631" t="s">
        <v>513</v>
      </c>
      <c r="B26" s="632" t="s">
        <v>2531</v>
      </c>
      <c r="C26" s="632" t="s">
        <v>2501</v>
      </c>
      <c r="D26" s="632" t="s">
        <v>2782</v>
      </c>
      <c r="E26" s="632" t="s">
        <v>2783</v>
      </c>
      <c r="F26" s="649"/>
      <c r="G26" s="649"/>
      <c r="H26" s="649"/>
      <c r="I26" s="649"/>
      <c r="J26" s="649"/>
      <c r="K26" s="649"/>
      <c r="L26" s="649"/>
      <c r="M26" s="649"/>
      <c r="N26" s="649">
        <v>0</v>
      </c>
      <c r="O26" s="649">
        <v>-3087.44</v>
      </c>
      <c r="P26" s="637"/>
      <c r="Q26" s="650"/>
    </row>
    <row r="27" spans="1:17" ht="14.4" customHeight="1" x14ac:dyDescent="0.3">
      <c r="A27" s="631" t="s">
        <v>513</v>
      </c>
      <c r="B27" s="632" t="s">
        <v>2531</v>
      </c>
      <c r="C27" s="632" t="s">
        <v>2501</v>
      </c>
      <c r="D27" s="632" t="s">
        <v>2784</v>
      </c>
      <c r="E27" s="632" t="s">
        <v>2785</v>
      </c>
      <c r="F27" s="649"/>
      <c r="G27" s="649"/>
      <c r="H27" s="649"/>
      <c r="I27" s="649"/>
      <c r="J27" s="649"/>
      <c r="K27" s="649"/>
      <c r="L27" s="649"/>
      <c r="M27" s="649"/>
      <c r="N27" s="649">
        <v>0</v>
      </c>
      <c r="O27" s="649">
        <v>-367.65</v>
      </c>
      <c r="P27" s="637"/>
      <c r="Q27" s="650"/>
    </row>
    <row r="28" spans="1:17" ht="14.4" customHeight="1" x14ac:dyDescent="0.3">
      <c r="A28" s="631" t="s">
        <v>513</v>
      </c>
      <c r="B28" s="632" t="s">
        <v>2531</v>
      </c>
      <c r="C28" s="632" t="s">
        <v>2501</v>
      </c>
      <c r="D28" s="632" t="s">
        <v>2791</v>
      </c>
      <c r="E28" s="632" t="s">
        <v>2792</v>
      </c>
      <c r="F28" s="649"/>
      <c r="G28" s="649"/>
      <c r="H28" s="649"/>
      <c r="I28" s="649"/>
      <c r="J28" s="649"/>
      <c r="K28" s="649"/>
      <c r="L28" s="649"/>
      <c r="M28" s="649"/>
      <c r="N28" s="649">
        <v>0</v>
      </c>
      <c r="O28" s="649">
        <v>-10339.16</v>
      </c>
      <c r="P28" s="637"/>
      <c r="Q28" s="650"/>
    </row>
    <row r="29" spans="1:17" ht="14.4" customHeight="1" x14ac:dyDescent="0.3">
      <c r="A29" s="631" t="s">
        <v>513</v>
      </c>
      <c r="B29" s="632" t="s">
        <v>2531</v>
      </c>
      <c r="C29" s="632" t="s">
        <v>2501</v>
      </c>
      <c r="D29" s="632" t="s">
        <v>2797</v>
      </c>
      <c r="E29" s="632" t="s">
        <v>2798</v>
      </c>
      <c r="F29" s="649"/>
      <c r="G29" s="649"/>
      <c r="H29" s="649"/>
      <c r="I29" s="649"/>
      <c r="J29" s="649"/>
      <c r="K29" s="649"/>
      <c r="L29" s="649"/>
      <c r="M29" s="649"/>
      <c r="N29" s="649">
        <v>0</v>
      </c>
      <c r="O29" s="649">
        <v>-589.30999999999995</v>
      </c>
      <c r="P29" s="637"/>
      <c r="Q29" s="650"/>
    </row>
    <row r="30" spans="1:17" ht="14.4" customHeight="1" x14ac:dyDescent="0.3">
      <c r="A30" s="631" t="s">
        <v>513</v>
      </c>
      <c r="B30" s="632" t="s">
        <v>2531</v>
      </c>
      <c r="C30" s="632" t="s">
        <v>2501</v>
      </c>
      <c r="D30" s="632" t="s">
        <v>2799</v>
      </c>
      <c r="E30" s="632" t="s">
        <v>2800</v>
      </c>
      <c r="F30" s="649"/>
      <c r="G30" s="649"/>
      <c r="H30" s="649"/>
      <c r="I30" s="649"/>
      <c r="J30" s="649"/>
      <c r="K30" s="649"/>
      <c r="L30" s="649"/>
      <c r="M30" s="649"/>
      <c r="N30" s="649">
        <v>0</v>
      </c>
      <c r="O30" s="649">
        <v>-1667.4</v>
      </c>
      <c r="P30" s="637"/>
      <c r="Q30" s="650"/>
    </row>
    <row r="31" spans="1:17" ht="14.4" customHeight="1" x14ac:dyDescent="0.3">
      <c r="A31" s="631" t="s">
        <v>513</v>
      </c>
      <c r="B31" s="632" t="s">
        <v>2531</v>
      </c>
      <c r="C31" s="632" t="s">
        <v>2501</v>
      </c>
      <c r="D31" s="632" t="s">
        <v>2805</v>
      </c>
      <c r="E31" s="632" t="s">
        <v>2806</v>
      </c>
      <c r="F31" s="649"/>
      <c r="G31" s="649"/>
      <c r="H31" s="649"/>
      <c r="I31" s="649"/>
      <c r="J31" s="649"/>
      <c r="K31" s="649"/>
      <c r="L31" s="649"/>
      <c r="M31" s="649"/>
      <c r="N31" s="649">
        <v>0</v>
      </c>
      <c r="O31" s="649">
        <v>-7257.3</v>
      </c>
      <c r="P31" s="637"/>
      <c r="Q31" s="650"/>
    </row>
    <row r="32" spans="1:17" ht="14.4" customHeight="1" x14ac:dyDescent="0.3">
      <c r="A32" s="631" t="s">
        <v>513</v>
      </c>
      <c r="B32" s="632" t="s">
        <v>2531</v>
      </c>
      <c r="C32" s="632" t="s">
        <v>2501</v>
      </c>
      <c r="D32" s="632" t="s">
        <v>2807</v>
      </c>
      <c r="E32" s="632" t="s">
        <v>2808</v>
      </c>
      <c r="F32" s="649"/>
      <c r="G32" s="649"/>
      <c r="H32" s="649"/>
      <c r="I32" s="649"/>
      <c r="J32" s="649"/>
      <c r="K32" s="649"/>
      <c r="L32" s="649"/>
      <c r="M32" s="649"/>
      <c r="N32" s="649">
        <v>0</v>
      </c>
      <c r="O32" s="649">
        <v>-124.15</v>
      </c>
      <c r="P32" s="637"/>
      <c r="Q32" s="650"/>
    </row>
    <row r="33" spans="1:17" ht="14.4" customHeight="1" x14ac:dyDescent="0.3">
      <c r="A33" s="631" t="s">
        <v>513</v>
      </c>
      <c r="B33" s="632" t="s">
        <v>2531</v>
      </c>
      <c r="C33" s="632" t="s">
        <v>2501</v>
      </c>
      <c r="D33" s="632" t="s">
        <v>2809</v>
      </c>
      <c r="E33" s="632" t="s">
        <v>2810</v>
      </c>
      <c r="F33" s="649"/>
      <c r="G33" s="649"/>
      <c r="H33" s="649"/>
      <c r="I33" s="649"/>
      <c r="J33" s="649"/>
      <c r="K33" s="649"/>
      <c r="L33" s="649"/>
      <c r="M33" s="649"/>
      <c r="N33" s="649">
        <v>0</v>
      </c>
      <c r="O33" s="649">
        <v>-462.4</v>
      </c>
      <c r="P33" s="637"/>
      <c r="Q33" s="650"/>
    </row>
    <row r="34" spans="1:17" ht="14.4" customHeight="1" x14ac:dyDescent="0.3">
      <c r="A34" s="631" t="s">
        <v>513</v>
      </c>
      <c r="B34" s="632" t="s">
        <v>2531</v>
      </c>
      <c r="C34" s="632" t="s">
        <v>2501</v>
      </c>
      <c r="D34" s="632" t="s">
        <v>2811</v>
      </c>
      <c r="E34" s="632" t="s">
        <v>2812</v>
      </c>
      <c r="F34" s="649"/>
      <c r="G34" s="649"/>
      <c r="H34" s="649"/>
      <c r="I34" s="649"/>
      <c r="J34" s="649"/>
      <c r="K34" s="649"/>
      <c r="L34" s="649"/>
      <c r="M34" s="649"/>
      <c r="N34" s="649">
        <v>0</v>
      </c>
      <c r="O34" s="649">
        <v>-4078.76</v>
      </c>
      <c r="P34" s="637"/>
      <c r="Q34" s="650"/>
    </row>
    <row r="35" spans="1:17" ht="14.4" customHeight="1" x14ac:dyDescent="0.3">
      <c r="A35" s="631" t="s">
        <v>513</v>
      </c>
      <c r="B35" s="632" t="s">
        <v>2531</v>
      </c>
      <c r="C35" s="632" t="s">
        <v>2501</v>
      </c>
      <c r="D35" s="632" t="s">
        <v>2815</v>
      </c>
      <c r="E35" s="632" t="s">
        <v>2816</v>
      </c>
      <c r="F35" s="649"/>
      <c r="G35" s="649"/>
      <c r="H35" s="649"/>
      <c r="I35" s="649"/>
      <c r="J35" s="649"/>
      <c r="K35" s="649"/>
      <c r="L35" s="649"/>
      <c r="M35" s="649"/>
      <c r="N35" s="649">
        <v>-1</v>
      </c>
      <c r="O35" s="649">
        <v>-715.51</v>
      </c>
      <c r="P35" s="637"/>
      <c r="Q35" s="650">
        <v>715.51</v>
      </c>
    </row>
    <row r="36" spans="1:17" ht="14.4" customHeight="1" x14ac:dyDescent="0.3">
      <c r="A36" s="631" t="s">
        <v>513</v>
      </c>
      <c r="B36" s="632" t="s">
        <v>2531</v>
      </c>
      <c r="C36" s="632" t="s">
        <v>2501</v>
      </c>
      <c r="D36" s="632" t="s">
        <v>3033</v>
      </c>
      <c r="E36" s="632" t="s">
        <v>3034</v>
      </c>
      <c r="F36" s="649"/>
      <c r="G36" s="649"/>
      <c r="H36" s="649"/>
      <c r="I36" s="649"/>
      <c r="J36" s="649"/>
      <c r="K36" s="649"/>
      <c r="L36" s="649"/>
      <c r="M36" s="649"/>
      <c r="N36" s="649">
        <v>0</v>
      </c>
      <c r="O36" s="649">
        <v>-22764.04</v>
      </c>
      <c r="P36" s="637"/>
      <c r="Q36" s="650"/>
    </row>
    <row r="37" spans="1:17" ht="14.4" customHeight="1" x14ac:dyDescent="0.3">
      <c r="A37" s="631" t="s">
        <v>513</v>
      </c>
      <c r="B37" s="632" t="s">
        <v>2531</v>
      </c>
      <c r="C37" s="632" t="s">
        <v>2501</v>
      </c>
      <c r="D37" s="632" t="s">
        <v>2828</v>
      </c>
      <c r="E37" s="632" t="s">
        <v>2829</v>
      </c>
      <c r="F37" s="649"/>
      <c r="G37" s="649"/>
      <c r="H37" s="649"/>
      <c r="I37" s="649"/>
      <c r="J37" s="649"/>
      <c r="K37" s="649"/>
      <c r="L37" s="649"/>
      <c r="M37" s="649"/>
      <c r="N37" s="649">
        <v>-1</v>
      </c>
      <c r="O37" s="649">
        <v>-1312.14</v>
      </c>
      <c r="P37" s="637"/>
      <c r="Q37" s="650">
        <v>1312.14</v>
      </c>
    </row>
    <row r="38" spans="1:17" ht="14.4" customHeight="1" x14ac:dyDescent="0.3">
      <c r="A38" s="631" t="s">
        <v>513</v>
      </c>
      <c r="B38" s="632" t="s">
        <v>2531</v>
      </c>
      <c r="C38" s="632" t="s">
        <v>2501</v>
      </c>
      <c r="D38" s="632" t="s">
        <v>2832</v>
      </c>
      <c r="E38" s="632" t="s">
        <v>2833</v>
      </c>
      <c r="F38" s="649"/>
      <c r="G38" s="649"/>
      <c r="H38" s="649"/>
      <c r="I38" s="649"/>
      <c r="J38" s="649"/>
      <c r="K38" s="649"/>
      <c r="L38" s="649"/>
      <c r="M38" s="649"/>
      <c r="N38" s="649">
        <v>-4</v>
      </c>
      <c r="O38" s="649">
        <v>-6390.12</v>
      </c>
      <c r="P38" s="637"/>
      <c r="Q38" s="650">
        <v>1597.53</v>
      </c>
    </row>
    <row r="39" spans="1:17" ht="14.4" customHeight="1" x14ac:dyDescent="0.3">
      <c r="A39" s="631" t="s">
        <v>513</v>
      </c>
      <c r="B39" s="632" t="s">
        <v>2531</v>
      </c>
      <c r="C39" s="632" t="s">
        <v>2501</v>
      </c>
      <c r="D39" s="632" t="s">
        <v>3179</v>
      </c>
      <c r="E39" s="632" t="s">
        <v>3180</v>
      </c>
      <c r="F39" s="649"/>
      <c r="G39" s="649"/>
      <c r="H39" s="649"/>
      <c r="I39" s="649"/>
      <c r="J39" s="649"/>
      <c r="K39" s="649"/>
      <c r="L39" s="649"/>
      <c r="M39" s="649"/>
      <c r="N39" s="649">
        <v>0</v>
      </c>
      <c r="O39" s="649">
        <v>-8682.56</v>
      </c>
      <c r="P39" s="637"/>
      <c r="Q39" s="650"/>
    </row>
    <row r="40" spans="1:17" ht="14.4" customHeight="1" x14ac:dyDescent="0.3">
      <c r="A40" s="631" t="s">
        <v>513</v>
      </c>
      <c r="B40" s="632" t="s">
        <v>2531</v>
      </c>
      <c r="C40" s="632" t="s">
        <v>2501</v>
      </c>
      <c r="D40" s="632" t="s">
        <v>2834</v>
      </c>
      <c r="E40" s="632" t="s">
        <v>2835</v>
      </c>
      <c r="F40" s="649"/>
      <c r="G40" s="649"/>
      <c r="H40" s="649"/>
      <c r="I40" s="649"/>
      <c r="J40" s="649"/>
      <c r="K40" s="649"/>
      <c r="L40" s="649"/>
      <c r="M40" s="649"/>
      <c r="N40" s="649">
        <v>-5</v>
      </c>
      <c r="O40" s="649">
        <v>-1795.5</v>
      </c>
      <c r="P40" s="637"/>
      <c r="Q40" s="650">
        <v>359.1</v>
      </c>
    </row>
    <row r="41" spans="1:17" ht="14.4" customHeight="1" x14ac:dyDescent="0.3">
      <c r="A41" s="631" t="s">
        <v>513</v>
      </c>
      <c r="B41" s="632" t="s">
        <v>2531</v>
      </c>
      <c r="C41" s="632" t="s">
        <v>2501</v>
      </c>
      <c r="D41" s="632" t="s">
        <v>2967</v>
      </c>
      <c r="E41" s="632" t="s">
        <v>2968</v>
      </c>
      <c r="F41" s="649"/>
      <c r="G41" s="649"/>
      <c r="H41" s="649"/>
      <c r="I41" s="649"/>
      <c r="J41" s="649"/>
      <c r="K41" s="649"/>
      <c r="L41" s="649"/>
      <c r="M41" s="649"/>
      <c r="N41" s="649">
        <v>-1</v>
      </c>
      <c r="O41" s="649">
        <v>-14645.48</v>
      </c>
      <c r="P41" s="637"/>
      <c r="Q41" s="650">
        <v>14645.48</v>
      </c>
    </row>
    <row r="42" spans="1:17" ht="14.4" customHeight="1" x14ac:dyDescent="0.3">
      <c r="A42" s="631" t="s">
        <v>513</v>
      </c>
      <c r="B42" s="632" t="s">
        <v>2531</v>
      </c>
      <c r="C42" s="632" t="s">
        <v>2501</v>
      </c>
      <c r="D42" s="632" t="s">
        <v>2565</v>
      </c>
      <c r="E42" s="632" t="s">
        <v>2566</v>
      </c>
      <c r="F42" s="649"/>
      <c r="G42" s="649"/>
      <c r="H42" s="649"/>
      <c r="I42" s="649"/>
      <c r="J42" s="649"/>
      <c r="K42" s="649"/>
      <c r="L42" s="649"/>
      <c r="M42" s="649"/>
      <c r="N42" s="649">
        <v>0</v>
      </c>
      <c r="O42" s="649">
        <v>-55.42</v>
      </c>
      <c r="P42" s="637"/>
      <c r="Q42" s="650"/>
    </row>
    <row r="43" spans="1:17" ht="14.4" customHeight="1" x14ac:dyDescent="0.3">
      <c r="A43" s="631" t="s">
        <v>513</v>
      </c>
      <c r="B43" s="632" t="s">
        <v>2531</v>
      </c>
      <c r="C43" s="632" t="s">
        <v>2501</v>
      </c>
      <c r="D43" s="632" t="s">
        <v>2842</v>
      </c>
      <c r="E43" s="632" t="s">
        <v>2843</v>
      </c>
      <c r="F43" s="649"/>
      <c r="G43" s="649"/>
      <c r="H43" s="649"/>
      <c r="I43" s="649"/>
      <c r="J43" s="649"/>
      <c r="K43" s="649"/>
      <c r="L43" s="649"/>
      <c r="M43" s="649"/>
      <c r="N43" s="649">
        <v>0</v>
      </c>
      <c r="O43" s="649">
        <v>-14260.46</v>
      </c>
      <c r="P43" s="637"/>
      <c r="Q43" s="650"/>
    </row>
    <row r="44" spans="1:17" ht="14.4" customHeight="1" x14ac:dyDescent="0.3">
      <c r="A44" s="631" t="s">
        <v>513</v>
      </c>
      <c r="B44" s="632" t="s">
        <v>2531</v>
      </c>
      <c r="C44" s="632" t="s">
        <v>2501</v>
      </c>
      <c r="D44" s="632" t="s">
        <v>2567</v>
      </c>
      <c r="E44" s="632" t="s">
        <v>2568</v>
      </c>
      <c r="F44" s="649"/>
      <c r="G44" s="649"/>
      <c r="H44" s="649"/>
      <c r="I44" s="649"/>
      <c r="J44" s="649"/>
      <c r="K44" s="649"/>
      <c r="L44" s="649"/>
      <c r="M44" s="649"/>
      <c r="N44" s="649">
        <v>0</v>
      </c>
      <c r="O44" s="649">
        <v>-691.32</v>
      </c>
      <c r="P44" s="637"/>
      <c r="Q44" s="650"/>
    </row>
    <row r="45" spans="1:17" ht="14.4" customHeight="1" x14ac:dyDescent="0.3">
      <c r="A45" s="631" t="s">
        <v>513</v>
      </c>
      <c r="B45" s="632" t="s">
        <v>2531</v>
      </c>
      <c r="C45" s="632" t="s">
        <v>2501</v>
      </c>
      <c r="D45" s="632" t="s">
        <v>3086</v>
      </c>
      <c r="E45" s="632" t="s">
        <v>3087</v>
      </c>
      <c r="F45" s="649"/>
      <c r="G45" s="649"/>
      <c r="H45" s="649"/>
      <c r="I45" s="649"/>
      <c r="J45" s="649"/>
      <c r="K45" s="649"/>
      <c r="L45" s="649"/>
      <c r="M45" s="649"/>
      <c r="N45" s="649">
        <v>0</v>
      </c>
      <c r="O45" s="649">
        <v>-2227.33</v>
      </c>
      <c r="P45" s="637"/>
      <c r="Q45" s="650"/>
    </row>
    <row r="46" spans="1:17" ht="14.4" customHeight="1" x14ac:dyDescent="0.3">
      <c r="A46" s="631" t="s">
        <v>513</v>
      </c>
      <c r="B46" s="632" t="s">
        <v>2531</v>
      </c>
      <c r="C46" s="632" t="s">
        <v>2501</v>
      </c>
      <c r="D46" s="632" t="s">
        <v>2852</v>
      </c>
      <c r="E46" s="632" t="s">
        <v>2853</v>
      </c>
      <c r="F46" s="649"/>
      <c r="G46" s="649"/>
      <c r="H46" s="649"/>
      <c r="I46" s="649"/>
      <c r="J46" s="649"/>
      <c r="K46" s="649"/>
      <c r="L46" s="649"/>
      <c r="M46" s="649"/>
      <c r="N46" s="649">
        <v>0</v>
      </c>
      <c r="O46" s="649">
        <v>-5174.54</v>
      </c>
      <c r="P46" s="637"/>
      <c r="Q46" s="650"/>
    </row>
    <row r="47" spans="1:17" ht="14.4" customHeight="1" x14ac:dyDescent="0.3">
      <c r="A47" s="631" t="s">
        <v>513</v>
      </c>
      <c r="B47" s="632" t="s">
        <v>2531</v>
      </c>
      <c r="C47" s="632" t="s">
        <v>2501</v>
      </c>
      <c r="D47" s="632" t="s">
        <v>3189</v>
      </c>
      <c r="E47" s="632" t="s">
        <v>3190</v>
      </c>
      <c r="F47" s="649"/>
      <c r="G47" s="649"/>
      <c r="H47" s="649"/>
      <c r="I47" s="649"/>
      <c r="J47" s="649"/>
      <c r="K47" s="649"/>
      <c r="L47" s="649"/>
      <c r="M47" s="649"/>
      <c r="N47" s="649">
        <v>0</v>
      </c>
      <c r="O47" s="649">
        <v>-12389.12</v>
      </c>
      <c r="P47" s="637"/>
      <c r="Q47" s="650"/>
    </row>
    <row r="48" spans="1:17" ht="14.4" customHeight="1" thickBot="1" x14ac:dyDescent="0.35">
      <c r="A48" s="639" t="s">
        <v>513</v>
      </c>
      <c r="B48" s="640" t="s">
        <v>2531</v>
      </c>
      <c r="C48" s="640" t="s">
        <v>2501</v>
      </c>
      <c r="D48" s="640" t="s">
        <v>2870</v>
      </c>
      <c r="E48" s="640" t="s">
        <v>2871</v>
      </c>
      <c r="F48" s="651"/>
      <c r="G48" s="651"/>
      <c r="H48" s="651"/>
      <c r="I48" s="651"/>
      <c r="J48" s="651"/>
      <c r="K48" s="651"/>
      <c r="L48" s="651"/>
      <c r="M48" s="651"/>
      <c r="N48" s="651">
        <v>-1</v>
      </c>
      <c r="O48" s="651">
        <v>-310</v>
      </c>
      <c r="P48" s="645"/>
      <c r="Q48" s="652">
        <v>310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4</vt:i4>
      </vt:variant>
    </vt:vector>
  </HeadingPairs>
  <TitlesOfParts>
    <vt:vector size="3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ZV Vyžád.</vt:lpstr>
      <vt:lpstr>ZV Vyžád. Detail</vt:lpstr>
      <vt:lpstr>doměsíce</vt:lpstr>
      <vt:lpstr>'ON Data'!Obdobi</vt:lpstr>
      <vt:lpstr>'Osobní náklady'!Obdobi</vt:lpstr>
      <vt:lpstr>ALOS!Oblast_tisku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2018-11-27T14:31:18Z</dcterms:modified>
</cp:coreProperties>
</file>